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ED7A78C-10BA-47C3-AE3E-65A0C11D887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<sst xmlns="http://schemas.openxmlformats.org/spreadsheetml/2006/main" count="16268" uniqueCount="2492">
  <si>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</si>
  <si>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</si>
  <si>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</si>
  <si>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</si>
  <si>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</si>
  <si>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</si>
  <si>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</si>
  <si>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</si>
  <si>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</si>
  <si>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</si>
  <si>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</si>
  <si>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</si>
  <si>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</si>
  <si>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</si>
  <si>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</si>
  <si>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</si>
  <si>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</si>
  <si>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</si>
  <si>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</si>
  <si>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</si>
  <si>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</si>
  <si>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</si>
  <si>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</si>
  <si>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</si>
  <si>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</si>
  <si>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</si>
  <si>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</si>
  <si>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</si>
  <si>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</si>
  <si>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</si>
  <si>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</si>
  <si>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</si>
  <si>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</si>
  <si>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</si>
  <si>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</si>
  <si>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</si>
  <si>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</si>
  <si>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</si>
  <si>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</si>
  <si>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</si>
  <si>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</si>
  <si>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</si>
  <si>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</si>
  <si>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</si>
  <si>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</si>
  <si>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</si>
  <si>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</si>
  <si>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</si>
  <si>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</si>
  <si>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</si>
  <si>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</si>
  <si>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</si>
  <si>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</si>
  <si>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</si>
  <si>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</si>
  <si>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</si>
  <si>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</si>
  <si>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</si>
  <si>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</si>
  <si>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</si>
  <si>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</si>
  <si>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</si>
  <si>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</si>
  <si>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</si>
  <si>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</si>
  <si>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</si>
  <si>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</si>
  <si>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</si>
  <si>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</si>
  <si>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</si>
  <si>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</si>
  <si>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</si>
  <si>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</si>
  <si>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</si>
  <si>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</si>
  <si>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</si>
  <si>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</si>
  <si>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</si>
  <si>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</si>
  <si>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</si>
  <si>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</si>
  <si>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</si>
  <si>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</si>
  <si>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</si>
  <si>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</si>
  <si>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</si>
  <si>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</si>
  <si>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</si>
  <si>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</si>
  <si>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</si>
  <si>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</si>
  <si>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</si>
  <si>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</si>
  <si>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</si>
  <si>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</si>
  <si>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</si>
  <si>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</si>
  <si>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</si>
  <si>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</si>
  <si>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</si>
  <si>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</si>
  <si>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</si>
  <si>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</si>
  <si>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</si>
  <si>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</si>
  <si>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</si>
  <si>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</si>
  <si>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</si>
  <si>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</si>
  <si>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</si>
  <si>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</si>
  <si>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</si>
  <si>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</si>
  <si>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</si>
  <si>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</si>
  <si>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</si>
  <si>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</si>
  <si>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</si>
  <si>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</si>
  <si>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</si>
  <si>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</si>
  <si>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</si>
  <si>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</si>
  <si>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</si>
  <si>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</si>
  <si>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</si>
  <si>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</si>
  <si>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</si>
  <si>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</si>
  <si>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</si>
  <si>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</si>
  <si>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</si>
  <si>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</si>
  <si>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</si>
  <si>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</si>
  <si>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</si>
  <si>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</si>
  <si>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</si>
  <si>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</si>
  <si>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</si>
  <si>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</si>
  <si>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</si>
  <si>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</si>
  <si>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</si>
  <si>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</si>
  <si>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</si>
  <si>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</si>
  <si>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</si>
  <si>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</si>
  <si>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</si>
  <si>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</si>
  <si>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</si>
  <si>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</si>
  <si>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</si>
  <si>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</si>
  <si>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</si>
  <si>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</si>
  <si>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</si>
  <si>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</si>
  <si>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</si>
  <si>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</si>
  <si>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</si>
  <si>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</si>
  <si>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</si>
  <si>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</si>
  <si>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</si>
  <si>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</si>
  <si>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</si>
  <si>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</si>
  <si>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</si>
  <si>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</si>
  <si>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</si>
  <si>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</si>
  <si>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</si>
  <si>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</si>
  <si>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</si>
  <si>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</si>
  <si>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</si>
  <si>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</si>
  <si>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</si>
  <si>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</si>
  <si>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</si>
  <si>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</si>
  <si>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</si>
  <si>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</si>
  <si>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</si>
  <si>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</si>
  <si>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</si>
  <si>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</si>
  <si>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</si>
  <si>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</si>
  <si>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</si>
  <si>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</si>
  <si>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</si>
  <si>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</si>
  <si>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</si>
  <si>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</si>
  <si>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</si>
  <si>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</si>
  <si>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</si>
  <si>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</si>
  <si>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</si>
  <si>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</si>
  <si>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</si>
  <si>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</si>
  <si>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</si>
  <si>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</si>
  <si>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</si>
  <si>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</si>
  <si>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</si>
  <si>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</si>
  <si>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</si>
  <si>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</si>
  <si>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</si>
  <si>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</si>
  <si>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</si>
  <si>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</si>
  <si>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</si>
  <si>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</si>
  <si>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</si>
  <si>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</si>
  <si>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</si>
  <si>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</si>
  <si>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</si>
  <si>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</si>
  <si>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</si>
  <si>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</si>
  <si>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</si>
  <si>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</si>
  <si>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</si>
  <si>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</si>
  <si>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</si>
  <si>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</si>
  <si>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</si>
  <si>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</si>
  <si>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</si>
  <si>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</si>
  <si>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</si>
  <si>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</si>
  <si>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</si>
  <si>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</si>
  <si>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</si>
  <si>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</si>
  <si>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</si>
  <si>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</si>
  <si>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</si>
  <si>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</si>
  <si>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</si>
  <si>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</si>
  <si>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</si>
  <si>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</si>
  <si>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</si>
  <si>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</si>
  <si>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</si>
  <si>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</si>
  <si>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</si>
  <si>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</si>
  <si>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</si>
  <si>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</si>
  <si>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</si>
  <si>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</si>
  <si>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</si>
  <si>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</si>
  <si>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</si>
  <si>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</si>
  <si>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</si>
  <si>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</si>
  <si>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</si>
  <si>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</si>
  <si>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</si>
  <si>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</si>
  <si>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</si>
  <si>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</si>
  <si>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</si>
  <si>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</si>
  <si>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</si>
  <si>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</si>
  <si>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</si>
  <si>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</si>
  <si>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</si>
  <si>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</si>
  <si>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</si>
  <si>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</si>
  <si>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</si>
  <si>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</si>
  <si>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</si>
  <si>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</si>
  <si>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</si>
  <si>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</si>
  <si>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</si>
  <si>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</si>
  <si>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</si>
  <si>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</si>
  <si>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</si>
  <si>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</si>
  <si>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</si>
  <si>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</si>
  <si>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</si>
  <si>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</si>
  <si>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</si>
  <si>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</si>
  <si>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</si>
  <si>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</si>
  <si>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</si>
  <si>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</si>
  <si>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</si>
  <si>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</si>
  <si>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</si>
  <si>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</si>
  <si>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</si>
  <si>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</si>
  <si>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</si>
  <si>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</si>
  <si>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</si>
  <si>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</si>
  <si>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</si>
  <si>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</si>
  <si>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</si>
  <si>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</si>
  <si>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</si>
  <si>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</si>
  <si>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</si>
  <si>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</si>
  <si>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</si>
  <si>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</si>
  <si>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</si>
  <si>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</si>
  <si>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</si>
  <si>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</si>
  <si>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</si>
  <si>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</si>
  <si>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</si>
  <si>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</si>
  <si>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</si>
  <si>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</si>
  <si>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</si>
  <si>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</si>
  <si>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</si>
  <si>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</si>
  <si>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</si>
  <si>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</si>
  <si>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</si>
  <si>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</si>
  <si>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</si>
  <si>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</si>
  <si>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</si>
  <si>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</si>
  <si>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</si>
  <si>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</si>
  <si>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</si>
  <si>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</si>
  <si>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</si>
  <si>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</si>
  <si>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</si>
  <si>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</si>
  <si>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</si>
  <si>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</si>
  <si>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</si>
  <si>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</si>
  <si>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</si>
  <si>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</si>
  <si>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</si>
  <si>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</si>
  <si>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</si>
  <si>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</si>
  <si>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</si>
  <si>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</si>
  <si>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</si>
  <si>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</si>
  <si>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</si>
  <si>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</si>
  <si>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</si>
  <si>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</si>
  <si>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</si>
  <si>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</si>
  <si>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</si>
  <si>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</si>
  <si>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</si>
  <si>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</si>
  <si>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</si>
  <si>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</si>
  <si>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</si>
  <si>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</si>
  <si>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</si>
  <si>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</si>
  <si>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</si>
  <si>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</si>
  <si>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</si>
  <si>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</si>
  <si>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</si>
  <si>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</si>
  <si>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</si>
  <si>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</si>
  <si>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</si>
  <si>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</si>
  <si>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</si>
  <si>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</si>
  <si>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</si>
  <si>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</si>
  <si>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</si>
  <si>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</si>
  <si>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</si>
  <si>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</si>
  <si>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</si>
  <si>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</si>
  <si>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</si>
  <si>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</si>
  <si>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</si>
  <si>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</si>
  <si>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</si>
  <si>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</si>
  <si>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</si>
  <si>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</si>
  <si>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</si>
  <si>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</si>
  <si>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</si>
  <si>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</si>
  <si>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</si>
  <si>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</si>
  <si>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</si>
  <si>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</si>
  <si>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</si>
  <si>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</si>
  <si>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</si>
  <si>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</si>
  <si>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</si>
  <si>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</si>
  <si>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</si>
  <si>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</si>
  <si>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</si>
  <si>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</si>
  <si>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</si>
  <si>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</si>
  <si>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</si>
  <si>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</si>
  <si>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</si>
  <si>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</si>
  <si>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</si>
  <si>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</si>
  <si>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</si>
  <si>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</si>
  <si>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</si>
  <si>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</si>
  <si>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</si>
  <si>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</si>
  <si>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</si>
  <si>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</si>
  <si>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</si>
  <si>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</si>
  <si>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</si>
  <si>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</si>
  <si>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</si>
  <si>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</si>
  <si>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</si>
  <si>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</si>
  <si>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</si>
  <si>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</si>
  <si>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</si>
  <si>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</si>
  <si>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</si>
  <si>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</si>
  <si>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</si>
  <si>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</si>
  <si>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</si>
  <si>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</si>
  <si>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</si>
  <si>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</si>
  <si>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</si>
  <si>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</si>
  <si>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</si>
  <si>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</si>
  <si>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</si>
  <si>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</si>
  <si>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</si>
  <si>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</si>
  <si>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</si>
  <si>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</si>
  <si>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</si>
  <si>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</si>
  <si>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</si>
  <si>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</si>
  <si>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</si>
  <si>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</si>
  <si>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</si>
  <si>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</si>
  <si>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</si>
  <si>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</si>
  <si>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</si>
  <si>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</si>
  <si>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</si>
  <si>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</si>
  <si>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</si>
  <si>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</si>
  <si>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</si>
  <si>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</si>
  <si>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</si>
  <si>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</si>
  <si>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</si>
  <si>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</si>
  <si>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</si>
  <si>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</si>
  <si>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</si>
  <si>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</si>
  <si>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</si>
  <si>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</si>
  <si>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</si>
  <si>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</si>
  <si>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</si>
  <si>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</si>
  <si>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</si>
  <si>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</si>
  <si>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</si>
  <si>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</si>
  <si>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</si>
  <si>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</si>
  <si>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</si>
  <si>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</si>
  <si>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</si>
  <si>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</si>
  <si>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</si>
  <si>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</si>
  <si>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</si>
  <si>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</si>
  <si>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</si>
  <si>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</si>
  <si>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</si>
  <si>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</si>
  <si>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</si>
  <si>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</si>
  <si>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</si>
  <si>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</si>
  <si>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</si>
  <si>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</si>
  <si>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</si>
  <si>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</si>
  <si>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</si>
  <si>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</si>
  <si>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</si>
  <si>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</si>
  <si>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</si>
  <si>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</si>
  <si>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</si>
  <si>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</si>
  <si>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</si>
  <si>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</si>
  <si>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</si>
  <si>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</si>
  <si>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</si>
  <si>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</si>
  <si>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</si>
  <si>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</si>
  <si>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</si>
  <si>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</si>
  <si>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</si>
  <si>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</si>
  <si>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</si>
  <si>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</si>
  <si>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</si>
  <si>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</si>
  <si>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</si>
  <si>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</si>
  <si>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</si>
  <si>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</si>
  <si>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</si>
  <si>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</si>
  <si>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</si>
  <si>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</si>
  <si>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</si>
  <si>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</si>
  <si>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</si>
  <si>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</si>
  <si>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</si>
  <si>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</si>
  <si>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</si>
  <si>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</si>
  <si>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</si>
  <si>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</si>
  <si>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</si>
  <si>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</si>
  <si>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</si>
  <si>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</si>
  <si>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</si>
  <si>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</si>
  <si>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</si>
  <si>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</si>
  <si>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</si>
  <si>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</si>
  <si>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</si>
  <si>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</si>
  <si>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</si>
  <si>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</si>
  <si>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</si>
  <si>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</si>
  <si>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</si>
  <si>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</si>
  <si>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</si>
  <si>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</si>
  <si>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</si>
  <si>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</si>
  <si>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</si>
  <si>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</si>
  <si>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</si>
  <si>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</si>
  <si>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</si>
  <si>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</si>
  <si>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</si>
  <si>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</si>
  <si>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</si>
  <si>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</si>
  <si>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</si>
  <si>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</si>
  <si>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</si>
  <si>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</si>
  <si>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</si>
  <si>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</si>
  <si>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</si>
  <si>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</si>
  <si>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</si>
  <si>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</si>
  <si>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</si>
  <si>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</si>
  <si>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</si>
  <si>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</si>
  <si>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</si>
  <si>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</si>
  <si>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</si>
  <si>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</si>
  <si>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</si>
  <si>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</si>
  <si>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</si>
  <si>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</si>
  <si>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</si>
  <si>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</si>
  <si>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</si>
  <si>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</si>
  <si>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</si>
  <si>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</si>
  <si>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</si>
  <si>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</si>
  <si>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</si>
  <si>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</si>
  <si>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</si>
  <si>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</si>
  <si>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</si>
  <si>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</si>
  <si>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</si>
  <si>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</si>
  <si>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</si>
  <si>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</si>
  <si>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</si>
  <si>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</si>
  <si>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</si>
  <si>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</si>
  <si>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</si>
  <si>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</si>
  <si>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</si>
  <si>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</si>
  <si>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</si>
  <si>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</si>
  <si>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</si>
  <si>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</si>
  <si>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</si>
  <si>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</si>
  <si>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</si>
  <si>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</si>
  <si>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</si>
  <si>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</si>
  <si>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</si>
  <si>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</si>
  <si>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</si>
  <si>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</si>
  <si>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</si>
  <si>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</si>
  <si>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</si>
  <si>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</si>
  <si>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</si>
  <si>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</si>
  <si>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</si>
  <si>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</si>
  <si>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</si>
  <si>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</si>
  <si>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</si>
  <si>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</si>
  <si>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</si>
  <si>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</si>
  <si>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</si>
  <si>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</si>
  <si>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</si>
  <si>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</si>
  <si>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</si>
  <si>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</si>
  <si>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</si>
  <si>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</si>
  <si>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</si>
  <si>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</si>
  <si>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</si>
  <si>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</si>
  <si>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</si>
  <si>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</si>
  <si>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</si>
  <si>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</si>
  <si>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</si>
  <si>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</si>
  <si>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</si>
  <si>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</si>
  <si>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</si>
  <si>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</si>
  <si>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</si>
  <si>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</si>
  <si>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</si>
  <si>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</si>
  <si>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</si>
  <si>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</si>
  <si>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</si>
  <si>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</si>
  <si>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</si>
  <si>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</si>
  <si>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</si>
  <si>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</si>
  <si>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</si>
  <si>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</si>
  <si>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</si>
  <si>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</si>
  <si>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</si>
  <si>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</si>
  <si>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</si>
  <si>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</si>
  <si>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</si>
  <si>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</si>
  <si>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</si>
  <si>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</si>
  <si>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</si>
  <si>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</si>
  <si>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</si>
  <si>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</si>
  <si>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</si>
  <si>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</si>
  <si>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</si>
  <si>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</si>
  <si>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</si>
  <si>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</si>
  <si>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</si>
  <si>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</si>
  <si>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</si>
  <si>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</si>
  <si>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</si>
  <si>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</si>
  <si>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</si>
  <si>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</si>
  <si>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</si>
  <si>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</si>
  <si>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</si>
  <si>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</si>
  <si>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</si>
  <si>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</si>
  <si>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</si>
  <si>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</si>
  <si>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</si>
  <si>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</si>
  <si>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</si>
  <si>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</si>
  <si>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</si>
  <si>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</si>
  <si>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</si>
  <si>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</si>
  <si>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</si>
  <si>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</si>
  <si>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</si>
  <si>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</si>
  <si>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</si>
  <si>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</si>
  <si>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</si>
  <si>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</si>
  <si>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</si>
  <si>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</si>
  <si>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</si>
  <si>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</si>
  <si>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</si>
  <si>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</si>
  <si>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</si>
  <si>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</si>
  <si>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</si>
  <si>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</si>
  <si>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</si>
  <si>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</si>
  <si>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</si>
  <si>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</si>
  <si>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</si>
  <si>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</si>
  <si>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</si>
  <si>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</si>
  <si>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</si>
  <si>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</si>
  <si>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</si>
  <si>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</si>
  <si>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</si>
  <si>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</si>
  <si>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</si>
  <si>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</si>
  <si>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</si>
  <si>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</si>
  <si>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</si>
  <si>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</si>
  <si>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</si>
  <si>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</si>
  <si>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</si>
  <si>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</si>
  <si>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</si>
  <si>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</si>
  <si>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</si>
  <si>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</si>
  <si>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</si>
  <si>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</si>
  <si>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</si>
  <si>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</si>
  <si>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</si>
  <si>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</si>
  <si>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</si>
  <si>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</si>
  <si>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</si>
  <si>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</si>
  <si>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</si>
  <si>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</si>
  <si>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</si>
  <si>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</si>
  <si>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</si>
  <si>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</si>
  <si>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</si>
  <si>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</si>
  <si>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</si>
  <si>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</si>
  <si>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</si>
  <si>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</si>
  <si>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</si>
  <si>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</si>
  <si>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</si>
  <si>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</si>
  <si>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</si>
  <si>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</si>
  <si>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</si>
  <si>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</si>
  <si>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</si>
  <si>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</si>
  <si>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</si>
  <si>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</si>
  <si>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</si>
  <si>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</si>
  <si>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</si>
  <si>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</si>
  <si>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</si>
  <si>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</si>
  <si>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</si>
  <si>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</si>
  <si>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</si>
  <si>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</si>
  <si>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</si>
  <si>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</si>
  <si>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</si>
  <si>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</si>
  <si>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</si>
  <si>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</si>
  <si>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</si>
  <si>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</si>
  <si>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</si>
  <si>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</si>
  <si>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</si>
  <si>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</si>
  <si>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</si>
  <si>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</si>
  <si>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</si>
  <si>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</si>
  <si>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</si>
  <si>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</si>
  <si>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</si>
  <si>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</si>
  <si>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</si>
  <si>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</si>
  <si>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</si>
  <si>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</si>
  <si>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</si>
  <si>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</si>
  <si>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</si>
  <si>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</si>
  <si>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</si>
  <si>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</si>
  <si>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</si>
  <si>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</si>
  <si>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</si>
  <si>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</si>
  <si>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</si>
  <si>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</si>
  <si>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</si>
  <si>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</si>
  <si>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</si>
  <si>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</si>
  <si>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</si>
  <si>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</si>
  <si>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</si>
  <si>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</si>
  <si>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</si>
  <si>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</si>
  <si>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</si>
  <si>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</si>
  <si>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</si>
  <si>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</si>
  <si>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</si>
  <si>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</si>
  <si>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</si>
  <si>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</si>
  <si>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</si>
  <si>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</si>
  <si>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</si>
  <si>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</si>
  <si>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</si>
  <si>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</si>
  <si>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</si>
  <si>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</si>
  <si>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</si>
  <si>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</si>
  <si>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</si>
  <si>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</si>
  <si>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</si>
  <si>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</si>
  <si>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</si>
  <si>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</si>
  <si>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</si>
  <si>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</si>
  <si>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</si>
  <si>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</si>
  <si>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</si>
  <si>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</si>
  <si>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</si>
  <si>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</si>
  <si>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</si>
  <si>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</si>
  <si>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</si>
  <si>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</si>
  <si>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</si>
  <si>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</si>
  <si>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</si>
  <si>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</si>
  <si>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</si>
  <si>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</si>
  <si>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</si>
  <si>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</si>
  <si>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</si>
  <si>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</si>
  <si>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</si>
  <si>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</si>
  <si>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</si>
  <si>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</si>
  <si>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</si>
  <si>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</si>
  <si>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</si>
  <si>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</si>
  <si>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</si>
  <si>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</si>
  <si>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</si>
  <si>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</si>
  <si>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</si>
  <si>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</si>
  <si>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</si>
  <si>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</si>
  <si>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</si>
  <si>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</si>
  <si>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</si>
  <si>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</si>
  <si>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</si>
  <si>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</si>
  <si>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</si>
  <si>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</si>
  <si>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</si>
  <si>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</si>
  <si>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</si>
  <si>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</si>
  <si>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</si>
  <si>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</si>
  <si>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</si>
  <si>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</si>
  <si>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</si>
  <si>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</si>
  <si>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</si>
  <si>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</si>
  <si>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</si>
  <si>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</si>
  <si>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</si>
  <si>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</si>
  <si>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</si>
  <si>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</si>
  <si>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</si>
  <si>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</si>
  <si>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</si>
  <si>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</si>
  <si>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</si>
  <si>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</si>
  <si>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</si>
  <si>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</si>
  <si>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</si>
  <si>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</si>
  <si>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</si>
  <si>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</si>
  <si>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</si>
  <si>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</si>
  <si>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</si>
  <si>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</si>
  <si>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</si>
  <si>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</si>
  <si>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</si>
  <si>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</si>
  <si>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</si>
  <si>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</si>
  <si>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</si>
  <si>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</si>
  <si>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</si>
  <si>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</si>
  <si>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</si>
  <si>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</si>
  <si>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</si>
  <si>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</si>
  <si>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</si>
  <si>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</si>
  <si>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</si>
  <si>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</si>
  <si>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</si>
  <si>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</si>
  <si>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</si>
  <si>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</si>
  <si>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</si>
  <si>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</si>
  <si>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</si>
  <si>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</si>
  <si>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</si>
  <si>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</si>
  <si>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</si>
  <si>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</si>
  <si>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</si>
  <si>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</si>
  <si>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</si>
  <si>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</si>
  <si>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</si>
  <si>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</si>
  <si>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</si>
  <si>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</si>
  <si>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</si>
  <si>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</si>
  <si>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</si>
  <si>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</si>
  <si>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</si>
  <si>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</si>
  <si>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</si>
  <si>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</si>
  <si>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</si>
  <si>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</si>
  <si>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</si>
  <si>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</si>
  <si>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</si>
  <si>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</si>
  <si>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</si>
  <si>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</si>
  <si>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</si>
  <si>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</si>
  <si>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</si>
  <si>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</si>
  <si>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</si>
  <si>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</si>
  <si>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</si>
  <si>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</si>
  <si>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</si>
  <si>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</si>
  <si>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</si>
  <si>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</si>
  <si>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</si>
  <si>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</si>
  <si>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</si>
  <si>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</si>
  <si>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</si>
  <si>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</si>
  <si>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</si>
  <si>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</si>
  <si>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</si>
  <si>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</si>
  <si>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</si>
  <si>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</si>
  <si>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</si>
  <si>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</si>
  <si>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</si>
  <si>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</si>
  <si>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</si>
  <si>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</si>
  <si>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</si>
  <si>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</si>
  <si>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</si>
  <si>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</si>
  <si>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</si>
  <si>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</si>
  <si>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</si>
  <si>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</si>
  <si>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</si>
  <si>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</si>
  <si>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</si>
  <si>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</si>
  <si>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</si>
  <si>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</si>
  <si>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</si>
  <si>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</si>
  <si>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</si>
  <si>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</si>
  <si>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</si>
  <si>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</si>
  <si>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</si>
  <si>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</si>
  <si>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</si>
  <si>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</si>
  <si>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</si>
  <si>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</si>
  <si>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</si>
  <si>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</si>
  <si>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</si>
  <si>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</si>
  <si>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</si>
  <si>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</si>
  <si>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</si>
  <si>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</si>
  <si>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</si>
  <si>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</si>
  <si>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</si>
  <si>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</si>
  <si>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</si>
  <si>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</si>
  <si>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</si>
  <si>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</si>
  <si>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</si>
  <si>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</si>
  <si>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</si>
  <si>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</si>
  <si>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</si>
  <si>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</si>
  <si>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</si>
  <si>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</si>
  <si>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</si>
  <si>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</si>
  <si>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</si>
  <si>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</si>
  <si>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</si>
  <si>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</si>
  <si>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</si>
  <si>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</si>
  <si>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</si>
  <si>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</si>
  <si>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</si>
  <si>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</si>
  <si>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</si>
  <si>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</si>
  <si>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</si>
  <si>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</si>
  <si>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</si>
  <si>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</si>
  <si>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</si>
  <si>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</si>
  <si>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</si>
  <si>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</si>
  <si>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</si>
  <si>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</si>
  <si>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</si>
  <si>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</si>
  <si>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</si>
  <si>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</si>
  <si>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</si>
  <si>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</si>
  <si>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</si>
  <si>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</si>
  <si>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</si>
  <si>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</si>
  <si>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</si>
  <si>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</si>
  <si>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</si>
  <si>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</si>
  <si>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</si>
  <si>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</si>
  <si>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</si>
  <si>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</si>
  <si>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</si>
  <si>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</si>
  <si>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</si>
  <si>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</si>
  <si>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</si>
  <si>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</si>
  <si>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</si>
  <si>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</si>
  <si>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</si>
  <si>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</si>
  <si>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</si>
  <si>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</si>
  <si>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</si>
  <si>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</si>
  <si>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</si>
  <si>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</si>
  <si>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</si>
  <si>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</si>
  <si>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</si>
  <si>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</si>
  <si>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</si>
  <si>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</si>
  <si>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</si>
  <si>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</si>
  <si>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</si>
  <si>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</si>
  <si>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</si>
  <si>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</si>
  <si>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</si>
  <si>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</si>
  <si>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</si>
  <si>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</si>
  <si>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</si>
  <si>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</si>
  <si>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</si>
  <si>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</si>
  <si>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</si>
  <si>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</si>
  <si>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</si>
  <si>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</si>
  <si>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</si>
  <si>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</si>
  <si>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</si>
  <si>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</si>
  <si>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</si>
  <si>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</si>
  <si>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</si>
  <si>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</si>
  <si>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</si>
  <si>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</si>
  <si>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</si>
  <si>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</si>
  <si>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</si>
  <si>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</si>
  <si>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</si>
  <si>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</si>
  <si>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</si>
  <si>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</si>
  <si>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</si>
  <si>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</si>
  <si>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</si>
  <si>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</si>
  <si>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</si>
  <si>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</si>
  <si>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</si>
  <si>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</si>
  <si>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</si>
  <si>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</si>
  <si>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</si>
  <si>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</si>
  <si>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</si>
  <si>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</si>
  <si>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</si>
  <si>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</si>
  <si>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</si>
  <si>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</si>
  <si>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</si>
  <si>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</si>
  <si>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</si>
  <si>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</si>
  <si>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</si>
  <si>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</si>
  <si>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</si>
  <si>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</si>
  <si>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</si>
  <si>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</si>
  <si>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</si>
  <si>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</si>
  <si>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</si>
  <si>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</si>
  <si>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</si>
  <si>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</si>
  <si>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</si>
  <si>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</si>
  <si>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</si>
  <si>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</si>
  <si>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</si>
  <si>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</si>
  <si>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</si>
  <si>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</si>
  <si>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</si>
  <si>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</si>
  <si>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</si>
  <si>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</si>
  <si>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</si>
  <si>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</si>
  <si>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</si>
  <si>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</si>
  <si>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</si>
  <si>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</si>
  <si>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</si>
  <si>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</si>
  <si>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</si>
  <si>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</si>
  <si>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</si>
  <si>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</si>
  <si>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</si>
  <si>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</si>
  <si>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</si>
  <si>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</si>
  <si>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</si>
  <si>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</si>
  <si>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</si>
  <si>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</si>
  <si>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</si>
  <si>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</si>
  <si>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</si>
  <si>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</si>
  <si>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</si>
  <si>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</si>
  <si>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</si>
  <si>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</si>
  <si>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</si>
  <si>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</si>
  <si>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</si>
  <si>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</si>
  <si>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</si>
  <si>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</si>
  <si>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</si>
  <si>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</si>
  <si>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</si>
  <si>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</si>
  <si>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</si>
  <si>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</si>
  <si>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</si>
  <si>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</si>
  <si>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</si>
  <si>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</si>
  <si>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</si>
  <si>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</si>
  <si>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</si>
  <si>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</si>
  <si>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</si>
  <si>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</si>
  <si>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</si>
  <si>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</si>
  <si>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</si>
  <si>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</si>
  <si>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</si>
  <si>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</si>
  <si>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</si>
  <si>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</si>
  <si>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</si>
  <si>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</si>
  <si>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</si>
  <si>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</si>
  <si>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</si>
  <si>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</si>
  <si>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</si>
  <si>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</si>
  <si>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</si>
  <si>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</si>
  <si>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</si>
  <si>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</si>
  <si>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</si>
  <si>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</si>
  <si>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</si>
  <si>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</si>
  <si>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</si>
  <si>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</si>
  <si>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</si>
  <si>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</si>
  <si>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</si>
  <si>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</si>
  <si>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</si>
  <si>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</si>
  <si>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</si>
  <si>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</si>
  <si>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</si>
  <si>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</si>
  <si>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</si>
  <si>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</si>
  <si>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</si>
  <si>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</si>
  <si>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</si>
  <si>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</si>
  <si>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</si>
  <si>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</si>
  <si>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</si>
  <si>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</si>
  <si>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</si>
  <si>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</si>
  <si>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</si>
  <si>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</si>
  <si>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</si>
  <si>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</si>
  <si>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</si>
  <si>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</si>
  <si>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</si>
  <si>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</si>
  <si>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</si>
  <si>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</si>
  <si>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</si>
  <si>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</si>
  <si>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</si>
  <si>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</si>
  <si>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</si>
  <si>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</si>
  <si>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</si>
  <si>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</si>
  <si>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</si>
  <si>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</si>
  <si>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</si>
  <si>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</si>
  <si>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</si>
  <si>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</si>
  <si>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</si>
  <si>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</si>
  <si>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</si>
  <si>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</si>
  <si>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</si>
  <si>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</si>
  <si>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</si>
  <si>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</si>
  <si>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</si>
  <si>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</si>
  <si>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</si>
  <si>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</si>
  <si>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</si>
  <si>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</si>
  <si>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</si>
  <si>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</si>
  <si>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</si>
  <si>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</si>
  <si>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</si>
  <si>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</si>
  <si>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</si>
  <si>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</si>
  <si>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</si>
  <si>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</si>
  <si>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</si>
  <si>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</si>
  <si>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</si>
  <si>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</si>
  <si>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</si>
  <si>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</si>
  <si>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</si>
  <si>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</si>
  <si>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</si>
  <si>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</si>
  <si>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</si>
  <si>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</si>
  <si>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</si>
  <si>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</si>
  <si>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</si>
  <si>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</si>
  <si>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</si>
  <si>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</si>
  <si>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</si>
  <si>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</si>
  <si>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</si>
  <si>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</si>
  <si>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</si>
  <si>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</si>
  <si>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</si>
  <si>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</si>
  <si>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</si>
  <si>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</si>
  <si>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</si>
  <si>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</si>
  <si>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</si>
  <si>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</si>
  <si>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</si>
  <si>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</si>
  <si>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</si>
  <si>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</si>
  <si>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</si>
  <si>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</si>
  <si>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</si>
  <si>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</si>
  <si>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</si>
  <si>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</si>
  <si>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</si>
  <si>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</si>
  <si>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</si>
  <si>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</si>
  <si>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</si>
  <si>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</si>
  <si>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</si>
  <si>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</si>
  <si>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</si>
  <si>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</si>
  <si>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</si>
  <si>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</si>
  <si>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</si>
  <si>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</si>
  <si>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</si>
  <si>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</si>
  <si>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</si>
  <si>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</si>
  <si>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</si>
  <si>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</si>
  <si>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</si>
  <si>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</si>
  <si>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</si>
  <si>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</si>
  <si>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</si>
  <si>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</si>
  <si>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</si>
  <si>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</si>
  <si>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</si>
  <si>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</si>
  <si>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</si>
  <si>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</si>
  <si>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</si>
  <si>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</si>
  <si>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</si>
  <si>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</si>
  <si>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</si>
  <si>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</si>
  <si>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</si>
  <si>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</si>
  <si>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</si>
  <si>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</si>
  <si>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</si>
  <si>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</si>
  <si>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</si>
  <si>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</si>
  <si>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</si>
  <si>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</si>
  <si>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</si>
  <si>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</si>
  <si>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</si>
  <si>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</si>
  <si>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</si>
  <si>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</si>
  <si>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</si>
  <si>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</si>
  <si>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</si>
  <si>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</si>
  <si>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</si>
  <si>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</si>
  <si>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</si>
  <si>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</si>
  <si>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</si>
  <si>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</si>
  <si>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</si>
  <si>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</si>
  <si>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</si>
  <si>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</si>
  <si>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</si>
  <si>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</si>
  <si>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</si>
  <si>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</si>
  <si>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</si>
  <si>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</si>
  <si>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</si>
  <si>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</si>
  <si>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</si>
  <si>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</si>
  <si>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</si>
  <si>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</si>
  <si>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</si>
  <si>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</si>
  <si>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</si>
  <si>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</si>
  <si>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</si>
  <si>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</si>
  <si>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</si>
  <si>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</si>
  <si>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</si>
  <si>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</si>
  <si>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</si>
  <si>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</si>
  <si>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</si>
  <si>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</si>
  <si>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</si>
  <si>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</si>
  <si>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</si>
  <si>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</si>
  <si>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</si>
  <si>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</si>
  <si>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</si>
  <si>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</si>
  <si>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</si>
  <si>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</si>
  <si>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</si>
  <si>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</si>
  <si>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</si>
  <si>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</si>
  <si>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</si>
  <si>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</si>
  <si>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</si>
  <si>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</si>
  <si>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</si>
  <si>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</si>
  <si>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</si>
  <si>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</si>
  <si>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</si>
  <si>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</si>
  <si>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</si>
  <si>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</si>
  <si>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</si>
  <si>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</si>
  <si>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</si>
  <si>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</si>
  <si>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</si>
  <si>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</si>
  <si>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</si>
  <si>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</si>
  <si>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</si>
  <si>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</si>
  <si>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</si>
  <si>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</si>
  <si>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</si>
  <si>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</si>
  <si>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</si>
  <si>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</si>
  <si>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</si>
  <si>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</si>
  <si>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</si>
  <si>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</si>
  <si>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</si>
  <si>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</si>
  <si>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</si>
  <si>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</si>
  <si>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</si>
  <si>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</si>
  <si>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</si>
  <si>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</si>
  <si>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</si>
  <si>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</si>
  <si>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</si>
  <si>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</si>
  <si>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</si>
  <si>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</si>
  <si>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</si>
  <si>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</si>
  <si>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</si>
  <si>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</si>
  <si>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</si>
  <si>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</si>
  <si>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</si>
  <si>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</si>
  <si>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</si>
  <si>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</si>
  <si>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</si>
  <si>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</si>
  <si>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</si>
  <si>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</si>
  <si>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</si>
  <si>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</si>
  <si>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</si>
  <si>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</si>
  <si>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</si>
  <si>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</si>
  <si>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</si>
  <si>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</si>
  <si>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</si>
  <si>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</si>
  <si>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</si>
  <si>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</si>
  <si>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</si>
  <si>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</si>
  <si>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</si>
  <si>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</si>
  <si>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</si>
  <si>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</si>
  <si>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</si>
  <si>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</si>
  <si>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</si>
  <si>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</si>
  <si>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</si>
  <si>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</si>
  <si>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</si>
  <si>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</si>
  <si>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</si>
  <si>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</si>
  <si>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</si>
  <si>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</si>
  <si>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</si>
  <si>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</si>
  <si>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</si>
  <si>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</si>
  <si>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</si>
  <si>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</si>
  <si>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</si>
  <si>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</si>
  <si>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</si>
  <si>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</si>
  <si>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</si>
  <si>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</si>
  <si>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</si>
  <si>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</si>
  <si>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</si>
  <si>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</si>
  <si>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</si>
  <si>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</si>
  <si>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</si>
  <si>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</si>
  <si>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</si>
  <si>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</si>
  <si>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</si>
  <si>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</si>
  <si>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</si>
  <si>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</si>
  <si>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</si>
  <si>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</si>
  <si>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</si>
  <si>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</si>
  <si>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</si>
  <si>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</si>
  <si>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</si>
  <si>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</si>
  <si>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</si>
  <si>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</si>
  <si>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</si>
  <si>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</si>
  <si>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</si>
  <si>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</si>
  <si>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</si>
  <si>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</si>
  <si>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</si>
  <si>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</si>
  <si>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</si>
  <si>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</si>
  <si>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</si>
  <si>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</si>
  <si>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</si>
  <si>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</si>
  <si>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</si>
  <si>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</si>
  <si>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</si>
  <si>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</si>
  <si>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</si>
  <si>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</si>
  <si>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</si>
  <si>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</si>
  <si>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</si>
  <si>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</si>
  <si>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</si>
  <si>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</si>
  <si>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</si>
  <si>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</si>
  <si>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</si>
  <si>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</si>
  <si>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</si>
  <si>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</si>
  <si>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</si>
  <si>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</si>
  <si>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</si>
  <si>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</si>
  <si>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</si>
  <si>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</si>
  <si>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</si>
  <si>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</si>
  <si>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</si>
  <si>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</si>
  <si>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</si>
  <si>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</si>
  <si>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</si>
  <si>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</si>
  <si>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</si>
  <si>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</si>
  <si>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</si>
  <si>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</si>
  <si>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</si>
  <si>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</si>
  <si>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</si>
  <si>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</si>
  <si>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</si>
  <si>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</si>
  <si>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</si>
  <si>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</si>
  <si>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</si>
  <si>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</si>
  <si>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</si>
  <si>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</si>
  <si>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</si>
  <si>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</si>
  <si>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</si>
  <si>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</si>
  <si>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</si>
  <si>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</si>
  <si>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</si>
  <si>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</si>
  <si>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</si>
  <si>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</si>
  <si>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</si>
  <si>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</si>
  <si>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</si>
  <si>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</si>
  <si>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</si>
  <si>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</si>
  <si>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</si>
  <si>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</si>
  <si>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</si>
  <si>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</si>
  <si>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</si>
  <si>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</si>
  <si>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</si>
  <si>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</si>
  <si>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</si>
  <si>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</si>
  <si>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</si>
  <si>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</si>
  <si>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</si>
  <si>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</si>
  <si>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</si>
  <si>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</si>
  <si>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</si>
  <si>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</si>
  <si>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</si>
  <si>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</si>
  <si>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</si>
  <si>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</si>
  <si>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</si>
  <si>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</si>
  <si>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</si>
  <si>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</si>
  <si>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</si>
  <si>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</si>
  <si>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</si>
  <si>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</si>
  <si>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</si>
  <si>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</si>
  <si>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</si>
  <si>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</si>
  <si>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</si>
  <si>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</si>
  <si>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</si>
  <si>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</si>
  <si>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</si>
  <si>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</si>
  <si>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</si>
  <si>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</si>
  <si>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</si>
  <si>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</si>
  <si>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</si>
  <si>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</si>
  <si>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</si>
  <si>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</si>
  <si>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</si>
  <si>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</si>
  <si>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</si>
  <si>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</si>
  <si>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</si>
  <si>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</si>
  <si>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</si>
  <si>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</si>
  <si>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</si>
  <si>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</si>
  <si>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</si>
  <si>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</si>
  <si>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</si>
  <si>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</si>
  <si>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</si>
  <si>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</si>
  <si>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</si>
  <si>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</si>
  <si>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</si>
  <si>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</si>
  <si>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</si>
  <si>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</si>
  <si>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</si>
  <si>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</si>
  <si>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</si>
  <si>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</si>
  <si>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</si>
  <si>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</si>
  <si>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</si>
  <si>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</si>
  <si>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</si>
  <si>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</si>
  <si>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</si>
  <si>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</si>
  <si>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</si>
  <si>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</si>
  <si>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</si>
  <si>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</si>
  <si>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</si>
  <si>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</si>
  <si>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</si>
  <si>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</si>
  <si>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</si>
  <si>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</si>
  <si>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</si>
  <si>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</si>
  <si>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</si>
  <si>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</si>
  <si>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</si>
  <si>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</si>
  <si>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</si>
  <si>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</si>
  <si>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</si>
  <si>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</si>
  <si>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</si>
  <si>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</si>
  <si>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</si>
  <si>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</si>
  <si>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</si>
  <si>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</si>
  <si>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</si>
  <si>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</si>
  <si>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</si>
  <si>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</si>
  <si>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</si>
  <si>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</si>
  <si>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</si>
  <si>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</si>
  <si>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</si>
  <si>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</si>
  <si>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</si>
  <si>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</si>
  <si>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</si>
  <si>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</si>
  <si>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</si>
  <si>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</si>
  <si>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</si>
  <si>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</si>
  <si>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</si>
  <si>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</si>
  <si>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</si>
  <si>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</si>
  <si>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</si>
  <si>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</si>
  <si>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</si>
  <si>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</si>
  <si>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</si>
  <si>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</si>
  <si>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</si>
  <si>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</si>
  <si>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</si>
  <si>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</si>
  <si>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</si>
  <si>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</si>
  <si>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</si>
  <si>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</si>
  <si>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</si>
  <si>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</si>
  <si>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</si>
  <si>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</si>
  <si>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</si>
  <si>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</si>
  <si>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</si>
  <si>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</si>
  <si>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</si>
  <si>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</si>
  <si>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</si>
  <si>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</si>
  <si>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</si>
  <si>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</si>
  <si>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</si>
  <si>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</si>
  <si>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</si>
  <si>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</si>
  <si>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</si>
  <si>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</si>
  <si>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</si>
  <si>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</si>
  <si>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</si>
  <si>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</si>
  <si>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</si>
  <si>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</si>
  <si>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</si>
  <si>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</si>
  <si>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</si>
  <si>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</si>
  <si>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</si>
  <si>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</si>
  <si>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</si>
  <si>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</si>
  <si>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</si>
  <si>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</si>
  <si>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</si>
  <si>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</si>
  <si>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</si>
  <si>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</si>
  <si>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</si>
  <si>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</si>
  <si>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</si>
  <si>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</si>
  <si>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</si>
  <si>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</si>
  <si>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</si>
  <si>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</si>
  <si>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</si>
  <si>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</si>
  <si>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</si>
  <si>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</si>
  <si>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</si>
  <si>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</si>
  <si>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</si>
  <si>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</si>
  <si>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</si>
  <si>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</si>
  <si>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</si>
  <si>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</si>
  <si>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</si>
  <si>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</si>
  <si>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</si>
  <si>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</si>
  <si>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</si>
  <si>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</si>
  <si>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</si>
  <si>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</si>
  <si>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</si>
  <si>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</si>
  <si>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</si>
  <si>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</si>
  <si>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</si>
  <si>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</si>
  <si>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</si>
  <si>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</si>
  <si>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</si>
  <si>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</si>
  <si>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</si>
  <si>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</si>
  <si>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</si>
  <si>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</si>
  <si>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</si>
  <si>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</si>
  <si>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</si>
  <si>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</si>
  <si>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</si>
  <si>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</si>
  <si>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</si>
  <si>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</si>
  <si>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</si>
  <si>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</si>
  <si>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</si>
  <si>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</si>
  <si>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</si>
  <si>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</si>
  <si>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</si>
  <si>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</si>
  <si>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</si>
  <si>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</si>
  <si>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</si>
  <si>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</si>
  <si>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</si>
  <si>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</si>
  <si>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</si>
  <si>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</si>
  <si>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</si>
  <si>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</si>
  <si>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</si>
  <si>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</si>
  <si>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</si>
  <si>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</si>
  <si>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</si>
  <si>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</si>
  <si>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</si>
  <si>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</si>
  <si>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</si>
  <si>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</si>
  <si>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</si>
  <si>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</si>
  <si>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</si>
  <si>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</si>
  <si>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</si>
  <si>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</si>
  <si>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</si>
  <si>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</si>
  <si>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</si>
  <si>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</si>
  <si>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</si>
  <si>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</si>
  <si>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</si>
  <si>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</si>
  <si>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</si>
  <si>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</si>
  <si>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</si>
  <si>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</si>
  <si>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</si>
  <si>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</si>
  <si>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</si>
  <si>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</si>
  <si>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</si>
  <si>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</si>
  <si>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</si>
  <si>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</si>
  <si>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</si>
  <si>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</si>
  <si>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</si>
  <si>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</si>
  <si>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</si>
  <si>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</si>
  <si>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</si>
  <si>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</si>
  <si>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</si>
  <si>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</si>
  <si>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</si>
  <si>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</si>
  <si>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</si>
  <si>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</si>
  <si>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</si>
  <si>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</si>
  <si>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</si>
  <si>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</si>
  <si>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</si>
  <si>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</si>
  <si>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</si>
  <si>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</si>
  <si>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</si>
  <si>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</si>
  <si>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</si>
  <si>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</si>
  <si>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</si>
  <si>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</si>
  <si>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</si>
  <si>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</si>
  <si>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</si>
  <si>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</si>
  <si>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</si>
  <si>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</si>
  <si>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</si>
  <si>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</si>
  <si>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</si>
  <si>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</si>
  <si>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</si>
  <si>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</si>
  <si>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</si>
  <si>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</si>
  <si>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</si>
  <si>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</si>
  <si>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</si>
  <si>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</si>
  <si>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</si>
  <si>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</si>
  <si>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</si>
  <si>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</si>
  <si>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</si>
  <si>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</si>
  <si>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</si>
  <si>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</si>
  <si>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</si>
  <si>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</si>
  <si>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</si>
  <si>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</si>
  <si>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</si>
  <si>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</si>
  <si>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</si>
  <si>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</si>
  <si>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</si>
  <si>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</si>
  <si>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</si>
  <si>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</si>
  <si>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</si>
  <si>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</si>
  <si>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</si>
  <si>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</si>
  <si>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</si>
  <si>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</si>
  <si>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</si>
  <si>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</si>
  <si>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</si>
  <si>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</si>
  <si>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</si>
  <si>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</si>
  <si>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</si>
  <si>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</si>
  <si>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</si>
  <si>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</si>
  <si>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</si>
  <si>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</si>
  <si>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</si>
  <si>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</si>
  <si>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</si>
  <si>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</si>
  <si>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</si>
  <si>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</si>
  <si>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</si>
  <si>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</si>
  <si>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</si>
  <si>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</si>
  <si>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</si>
  <si>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</si>
  <si>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</si>
  <si>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</si>
  <si>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</si>
  <si>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</si>
  <si>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</si>
  <si>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</si>
  <si>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</si>
  <si>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</si>
  <si>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</si>
  <si>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</si>
  <si>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</si>
  <si>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</si>
  <si>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</si>
  <si>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</si>
  <si>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</si>
  <si>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</si>
  <si>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</si>
  <si>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</si>
  <si>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</si>
  <si>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</si>
  <si>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</si>
  <si>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</si>
  <si>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</si>
  <si>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</si>
  <si>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</si>
  <si>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</si>
  <si>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</si>
  <si>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</si>
  <si>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</si>
  <si>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</si>
  <si>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</si>
  <si>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</si>
  <si>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</si>
  <si>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</si>
  <si>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</si>
  <si>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</si>
  <si>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</si>
  <si>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</si>
  <si>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</si>
  <si>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</si>
  <si>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</si>
  <si>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</si>
  <si>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</si>
  <si>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</si>
  <si>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</si>
  <si>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</si>
  <si>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</si>
  <si>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</si>
  <si>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</si>
  <si>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</si>
  <si>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</si>
  <si>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</si>
  <si>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</si>
  <si>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</si>
  <si>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</si>
  <si>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</si>
  <si>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</si>
  <si>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</si>
  <si>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</si>
  <si>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</si>
  <si>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</si>
  <si>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</si>
  <si>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</si>
  <si>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</si>
  <si>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</si>
  <si>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</si>
  <si>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</si>
  <si>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</si>
  <si>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</si>
  <si>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</si>
  <si>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</si>
  <si>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</si>
  <si>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</si>
  <si>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</si>
  <si>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</si>
  <si>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</si>
  <si>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</si>
  <si>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</si>
  <si>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</si>
  <si>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</si>
  <si>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</si>
  <si>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</si>
  <si>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</si>
  <si>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</si>
  <si>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</si>
  <si>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</si>
  <si>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</si>
  <si>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</si>
  <si>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</si>
  <si>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</si>
  <si>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</si>
  <si>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</si>
  <si>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</si>
  <si>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</si>
  <si>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</si>
  <si>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</si>
  <si>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</si>
  <si>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</si>
  <si>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</si>
  <si>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</si>
  <si>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</si>
  <si>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</si>
  <si>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</si>
  <si>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</si>
  <si>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</si>
  <si>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</si>
  <si>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</si>
  <si>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</si>
  <si>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</si>
  <si>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</si>
  <si>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</si>
  <si>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</si>
  <si>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</si>
  <si>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</si>
  <si>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</si>
  <si>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</si>
  <si>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</si>
  <si>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</si>
  <si>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</si>
  <si>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</si>
  <si>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</si>
  <si>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</si>
  <si>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</si>
  <si>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</si>
  <si>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</si>
  <si>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</si>
  <si>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</si>
  <si>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</si>
  <si>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</si>
  <si>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</si>
  <si>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</si>
  <si>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</si>
  <si>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</si>
  <si>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</si>
  <si>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</si>
  <si>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</si>
  <si>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</si>
  <si>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</si>
  <si>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</si>
  <si>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</si>
  <si>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</si>
  <si>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</si>
  <si>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</si>
  <si>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</si>
  <si>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</si>
  <si>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</si>
  <si>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</si>
  <si>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</si>
  <si>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</si>
  <si>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</si>
  <si>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</si>
  <si>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</si>
  <si>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</si>
  <si>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</si>
  <si>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</si>
  <si>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</si>
  <si>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</si>
  <si>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</si>
  <si>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</si>
  <si>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</si>
  <si>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</si>
  <si>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</si>
  <si>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</si>
  <si>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</si>
  <si>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</si>
  <si>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</si>
  <si>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</si>
  <si>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</si>
  <si>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</si>
  <si>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</si>
  <si>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</si>
  <si>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</si>
  <si>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</si>
  <si>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</si>
  <si>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</si>
  <si>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</si>
  <si>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</si>
  <si>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</si>
  <si>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</si>
  <si>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</si>
  <si>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</si>
  <si>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</si>
  <si>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</si>
  <si>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</si>
  <si>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</si>
  <si>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</si>
  <si>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</si>
  <si>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</si>
  <si>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</si>
  <si>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</si>
  <si>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</si>
  <si>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</si>
  <si>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</si>
  <si>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</si>
  <si>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</si>
  <si>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</si>
  <si>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</si>
  <si>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</si>
  <si>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</si>
  <si>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</si>
  <si>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</si>
  <si>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</si>
  <si>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</si>
  <si>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</si>
  <si>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</si>
  <si>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</si>
  <si>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</si>
  <si>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</si>
  <si>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</si>
  <si>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</si>
  <si>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</si>
  <si>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</si>
  <si>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</si>
  <si>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</si>
  <si>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</si>
  <si>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</si>
  <si>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</si>
  <si>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</si>
  <si>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</si>
  <si>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</si>
  <si>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</si>
  <si>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</si>
  <si>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</si>
  <si>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</si>
  <si>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</si>
  <si>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</si>
  <si>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</si>
  <si>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</si>
  <si>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</si>
  <si>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</si>
  <si>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</si>
  <si>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</si>
  <si>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</si>
  <si>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</si>
  <si>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</si>
  <si>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</si>
  <si>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</si>
  <si>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</si>
  <si>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</si>
  <si>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</si>
  <si>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</si>
  <si>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</si>
  <si>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</si>
  <si>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</si>
  <si>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</si>
  <si>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</si>
  <si>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</si>
  <si>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</si>
  <si>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</si>
  <si>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</si>
  <si>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</si>
  <si>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</si>
  <si>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</si>
  <si>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</si>
  <si>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</si>
  <si>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</si>
  <si>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</si>
  <si>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</si>
  <si>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</si>
  <si>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</si>
  <si>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</si>
  <si>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</si>
  <si>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</si>
  <si>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</si>
  <si>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</si>
  <si>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</si>
  <si>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</si>
  <si>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</si>
  <si>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</si>
  <si>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</si>
  <si>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</si>
  <si>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</si>
  <si>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</si>
  <si>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</si>
  <si>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</si>
  <si>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</si>
  <si>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</si>
  <si>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</si>
  <si>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</si>
  <si>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</si>
  <si>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</si>
  <si>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</si>
  <si>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</si>
  <si>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</si>
  <si>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</si>
  <si>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</si>
  <si>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</si>
  <si>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</si>
  <si>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</si>
  <si>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</si>
  <si>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</si>
  <si>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</si>
  <si>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</si>
  <si>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</si>
  <si>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</si>
  <si>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</si>
  <si>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</si>
  <si>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</si>
  <si>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</si>
  <si>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</si>
  <si>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</si>
  <si>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</si>
  <si>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</si>
  <si>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</si>
  <si>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</si>
  <si>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</si>
  <si>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</si>
  <si>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</si>
  <si>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</si>
  <si>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</si>
  <si>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</si>
  <si>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</si>
  <si>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</si>
  <si>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</si>
  <si>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</si>
  <si>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</si>
  <si>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</si>
  <si>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08217_令和7年度</t>
  </si>
  <si>
    <t>08217_令和8年度</t>
  </si>
  <si>
    <t>08217_令和9年度</t>
  </si>
  <si>
    <t>08217_令和10年度</t>
  </si>
  <si>
    <t>08217_令和11年度</t>
  </si>
  <si>
    <t>08217_令和12年度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</si>
</sst>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8.121678029241739</c:v>
                </c:pt>
                <c:pt idx="1">
                  <c:v>9.516602974638074</c:v>
                </c:pt>
                <c:pt idx="2">
                  <c:v>11.39048887553022</c:v>
                </c:pt>
                <c:pt idx="3">
                  <c:v>11.62678537373419</c:v>
                </c:pt>
                <c:pt idx="4">
                  <c:v>12.62424916125943</c:v>
                </c:pt>
                <c:pt idx="5">
                  <c:v>13.413527373276001</c:v>
                </c:pt>
                <c:pt idx="6">
                  <c:v>13.194382324938569</c:v>
                </c:pt>
                <c:pt idx="7">
                  <c:v>12.258516366854893</c:v>
                </c:pt>
                <c:pt idx="8">
                  <c:v>8.5076180136407764</c:v>
                </c:pt>
                <c:pt idx="9">
                  <c:v>7.1985309181940806</c:v>
                </c:pt>
                <c:pt idx="10">
                  <c:v>10.22133612351992</c:v>
                </c:pt>
                <c:pt idx="11">
                  <c:v>7.4763305635232529</c:v>
                </c:pt>
                <c:pt idx="12">
                  <c:v>6.5650127258889608</c:v>
                </c:pt>
                <c:pt idx="13">
                  <c:v>5.6192856121775989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158.51230292539586</c:v>
                </c:pt>
                <c:pt idx="1">
                  <c:v>159.51053868597538</c:v>
                </c:pt>
                <c:pt idx="2">
                  <c:v>157.62540345853296</c:v>
                </c:pt>
                <c:pt idx="3">
                  <c:v>157.71822453866895</c:v>
                </c:pt>
                <c:pt idx="4">
                  <c:v>153.88024496033404</c:v>
                </c:pt>
                <c:pt idx="5">
                  <c:v>149.52771534625546</c:v>
                </c:pt>
                <c:pt idx="6">
                  <c:v>147.98747214941724</c:v>
                </c:pt>
                <c:pt idx="7">
                  <c:v>145.07527860405443</c:v>
                </c:pt>
                <c:pt idx="8">
                  <c:v>143.32936397415091</c:v>
                </c:pt>
                <c:pt idx="9">
                  <c:v>140.25327199904115</c:v>
                </c:pt>
                <c:pt idx="10">
                  <c:v>138.30399723619843</c:v>
                </c:pt>
                <c:pt idx="11">
                  <c:v>125.32520142066279</c:v>
                </c:pt>
                <c:pt idx="12">
                  <c:v>124.58393698105206</c:v>
                </c:pt>
                <c:pt idx="13">
                  <c:v>129.14841756296497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140.86022777281221</c:v>
                </c:pt>
                <c:pt idx="1">
                  <c:v>157.98841697902461</c:v>
                </c:pt>
                <c:pt idx="2">
                  <c:v>169.08096209612671</c:v>
                </c:pt>
                <c:pt idx="3">
                  <c:v>187.58138363817531</c:v>
                </c:pt>
                <c:pt idx="4">
                  <c:v>186.5935872176311</c:v>
                </c:pt>
                <c:pt idx="5">
                  <c:v>183.37468332422179</c:v>
                </c:pt>
                <c:pt idx="6">
                  <c:v>174.9991413405242</c:v>
                </c:pt>
                <c:pt idx="7">
                  <c:v>155.33488204334088</c:v>
                </c:pt>
                <c:pt idx="8">
                  <c:v>169.11554621435215</c:v>
                </c:pt>
                <c:pt idx="9">
                  <c:v>161.84390048736441</c:v>
                </c:pt>
                <c:pt idx="10">
                  <c:v>155.97232571572707</c:v>
                </c:pt>
                <c:pt idx="11">
                  <c:v>152.09538091805013</c:v>
                </c:pt>
                <c:pt idx="12">
                  <c:v>159.43789789167138</c:v>
                </c:pt>
                <c:pt idx="13">
                  <c:v>169.64645659982995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121.8404911280674</c:v>
                </c:pt>
                <c:pt idx="1">
                  <c:v>116.56433116378309</c:v>
                </c:pt>
                <c:pt idx="2">
                  <c:v>141.91052695171871</c:v>
                </c:pt>
                <c:pt idx="3">
                  <c:v>155.13904279829239</c:v>
                </c:pt>
                <c:pt idx="4">
                  <c:v>151.41532560693969</c:v>
                </c:pt>
                <c:pt idx="5">
                  <c:v>133.95276315708199</c:v>
                </c:pt>
                <c:pt idx="6">
                  <c:v>149.04779347106299</c:v>
                </c:pt>
                <c:pt idx="7">
                  <c:v>109.02461305550194</c:v>
                </c:pt>
                <c:pt idx="8">
                  <c:v>99.15424779918078</c:v>
                </c:pt>
                <c:pt idx="9">
                  <c:v>105.23016073494632</c:v>
                </c:pt>
                <c:pt idx="10">
                  <c:v>102.8622361408233</c:v>
                </c:pt>
                <c:pt idx="11">
                  <c:v>95.240899651991739</c:v>
                </c:pt>
                <c:pt idx="12">
                  <c:v>101.30079634395689</c:v>
                </c:pt>
                <c:pt idx="13">
                  <c:v>97.373132181354947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688.48970555886058</c:v>
                </c:pt>
                <c:pt idx="1">
                  <c:v>601.88921356710182</c:v>
                </c:pt>
                <c:pt idx="2">
                  <c:v>558.54993955886619</c:v>
                </c:pt>
                <c:pt idx="3">
                  <c:v>617.02512686722025</c:v>
                </c:pt>
                <c:pt idx="4">
                  <c:v>617.4484600632469</c:v>
                </c:pt>
                <c:pt idx="5">
                  <c:v>593.46791554506024</c:v>
                </c:pt>
                <c:pt idx="6">
                  <c:v>573.66570627489477</c:v>
                </c:pt>
                <c:pt idx="7">
                  <c:v>718.08902906517528</c:v>
                </c:pt>
                <c:pt idx="8">
                  <c:v>578.78987014926633</c:v>
                </c:pt>
                <c:pt idx="9">
                  <c:v>523.87292304237394</c:v>
                </c:pt>
                <c:pt idx="10">
                  <c:v>545.40822306509392</c:v>
                </c:pt>
                <c:pt idx="11">
                  <c:v>456.05455073547716</c:v>
                </c:pt>
                <c:pt idx="12">
                  <c:v>528.82486331628695</c:v>
                </c:pt>
                <c:pt idx="13">
                  <c:v>492.56010931750257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53830</c:v>
                </c:pt>
                <c:pt idx="1">
                  <c:v>54416</c:v>
                </c:pt>
                <c:pt idx="2">
                  <c:v>54809</c:v>
                </c:pt>
                <c:pt idx="3">
                  <c:v>55161</c:v>
                </c:pt>
                <c:pt idx="4">
                  <c:v>55800</c:v>
                </c:pt>
                <c:pt idx="5">
                  <c:v>56321</c:v>
                </c:pt>
                <c:pt idx="6">
                  <c:v>56391</c:v>
                </c:pt>
                <c:pt idx="7">
                  <c:v>56382</c:v>
                </c:pt>
                <c:pt idx="8">
                  <c:v>56718</c:v>
                </c:pt>
                <c:pt idx="9">
                  <c:v>56475</c:v>
                </c:pt>
                <c:pt idx="10">
                  <c:v>56505</c:v>
                </c:pt>
                <c:pt idx="11">
                  <c:v>56991</c:v>
                </c:pt>
                <c:pt idx="12">
                  <c:v>57129</c:v>
                </c:pt>
                <c:pt idx="13">
                  <c:v>57287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9173</c:v>
                </c:pt>
                <c:pt idx="1">
                  <c:v>8958</c:v>
                </c:pt>
                <c:pt idx="2">
                  <c:v>8957</c:v>
                </c:pt>
                <c:pt idx="3">
                  <c:v>8815</c:v>
                </c:pt>
                <c:pt idx="4">
                  <c:v>8663</c:v>
                </c:pt>
                <c:pt idx="5">
                  <c:v>8671</c:v>
                </c:pt>
                <c:pt idx="6">
                  <c:v>8559</c:v>
                </c:pt>
                <c:pt idx="7">
                  <c:v>8552</c:v>
                </c:pt>
                <c:pt idx="8">
                  <c:v>8510</c:v>
                </c:pt>
                <c:pt idx="9">
                  <c:v>8527</c:v>
                </c:pt>
                <c:pt idx="10">
                  <c:v>8605</c:v>
                </c:pt>
                <c:pt idx="11">
                  <c:v>8662</c:v>
                </c:pt>
                <c:pt idx="12">
                  <c:v>8770</c:v>
                </c:pt>
                <c:pt idx="13">
                  <c:v>8949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44517</c:v>
                </c:pt>
                <c:pt idx="1">
                  <c:v>44878</c:v>
                </c:pt>
                <c:pt idx="2">
                  <c:v>44928</c:v>
                </c:pt>
                <c:pt idx="3">
                  <c:v>45644</c:v>
                </c:pt>
                <c:pt idx="4">
                  <c:v>45937</c:v>
                </c:pt>
                <c:pt idx="5">
                  <c:v>46492</c:v>
                </c:pt>
                <c:pt idx="6">
                  <c:v>47042</c:v>
                </c:pt>
                <c:pt idx="7">
                  <c:v>47426</c:v>
                </c:pt>
                <c:pt idx="8">
                  <c:v>47913</c:v>
                </c:pt>
                <c:pt idx="9">
                  <c:v>48280</c:v>
                </c:pt>
                <c:pt idx="10">
                  <c:v>48797</c:v>
                </c:pt>
                <c:pt idx="11">
                  <c:v>49870</c:v>
                </c:pt>
                <c:pt idx="12">
                  <c:v>49550</c:v>
                </c:pt>
                <c:pt idx="13">
                  <c:v>50447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165</c:v>
                </c:pt>
                <c:pt idx="1">
                  <c:v>165</c:v>
                </c:pt>
                <c:pt idx="2">
                  <c:v>165</c:v>
                </c:pt>
                <c:pt idx="3">
                  <c:v>165</c:v>
                </c:pt>
                <c:pt idx="4">
                  <c:v>165</c:v>
                </c:pt>
                <c:pt idx="5">
                  <c:v>107</c:v>
                </c:pt>
                <c:pt idx="6">
                  <c:v>107</c:v>
                </c:pt>
                <c:pt idx="7">
                  <c:v>107</c:v>
                </c:pt>
                <c:pt idx="8">
                  <c:v>107</c:v>
                </c:pt>
                <c:pt idx="9">
                  <c:v>107</c:v>
                </c:pt>
                <c:pt idx="10">
                  <c:v>107</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1703</c:v>
                </c:pt>
                <c:pt idx="1">
                  <c:v>1703</c:v>
                </c:pt>
                <c:pt idx="2">
                  <c:v>1703</c:v>
                </c:pt>
                <c:pt idx="3">
                  <c:v>1703</c:v>
                </c:pt>
                <c:pt idx="4">
                  <c:v>1703</c:v>
                </c:pt>
                <c:pt idx="5">
                  <c:v>1601</c:v>
                </c:pt>
                <c:pt idx="6">
                  <c:v>1601</c:v>
                </c:pt>
                <c:pt idx="7">
                  <c:v>1601</c:v>
                </c:pt>
                <c:pt idx="8">
                  <c:v>1601</c:v>
                </c:pt>
                <c:pt idx="9">
                  <c:v>1601</c:v>
                </c:pt>
                <c:pt idx="10">
                  <c:v>1601</c:v>
                </c:pt>
                <c:pt idx="11">
                  <c:v>1161</c:v>
                </c:pt>
                <c:pt idx="12">
                  <c:v>1161</c:v>
                </c:pt>
                <c:pt idx="13">
                  <c:v>1161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3043.1628999999998</c:v>
                </c:pt>
                <c:pt idx="1">
                  <c:v>2899.7411000000002</c:v>
                </c:pt>
                <c:pt idx="2">
                  <c:v>2484.3042999999998</c:v>
                </c:pt>
                <c:pt idx="3">
                  <c:v>2698.8009000000002</c:v>
                </c:pt>
                <c:pt idx="4">
                  <c:v>2533.9450999999999</c:v>
                </c:pt>
                <c:pt idx="5">
                  <c:v>2712.3908000000001</c:v>
                </c:pt>
                <c:pt idx="6">
                  <c:v>2928.3171000000002</c:v>
                </c:pt>
                <c:pt idx="7">
                  <c:v>3316.1363000000001</c:v>
                </c:pt>
                <c:pt idx="8">
                  <c:v>3143.5362</c:v>
                </c:pt>
                <c:pt idx="9">
                  <c:v>2833.4090999999999</c:v>
                </c:pt>
                <c:pt idx="10">
                  <c:v>2962.1253000000002</c:v>
                </c:pt>
                <c:pt idx="11">
                  <c:v>2985.5113999999999</c:v>
                </c:pt>
                <c:pt idx="12">
                  <c:v>3147.8834000000002</c:v>
                </c:pt>
                <c:pt idx="13">
                  <c:v>3384.0756999999999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0.33200000000000002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110.676</c:v>
                </c:pt>
                <c:pt idx="1">
                  <c:v>115.489</c:v>
                </c:pt>
                <c:pt idx="2">
                  <c:v>126.617</c:v>
                </c:pt>
                <c:pt idx="3">
                  <c:v>126.375</c:v>
                </c:pt>
                <c:pt idx="4">
                  <c:v>124.047</c:v>
                </c:pt>
                <c:pt idx="5">
                  <c:v>123.29</c:v>
                </c:pt>
                <c:pt idx="6">
                  <c:v>106.14700000000001</c:v>
                </c:pt>
                <c:pt idx="7">
                  <c:v>122.303</c:v>
                </c:pt>
                <c:pt idx="8">
                  <c:v>119.66200000000001</c:v>
                </c:pt>
                <c:pt idx="9">
                  <c:v>116.307</c:v>
                </c:pt>
                <c:pt idx="10">
                  <c:v>111.754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8.4439999999999991</c:v>
                </c:pt>
                <c:pt idx="1">
                  <c:v>10.789</c:v>
                </c:pt>
                <c:pt idx="2">
                  <c:v>12.455000000000002</c:v>
                </c:pt>
                <c:pt idx="3">
                  <c:v>12.707000000000001</c:v>
                </c:pt>
                <c:pt idx="4">
                  <c:v>9.1140000000000008</c:v>
                </c:pt>
                <c:pt idx="5">
                  <c:v>9.1430000000000007</c:v>
                </c:pt>
                <c:pt idx="6">
                  <c:v>8.9030000000000005</c:v>
                </c:pt>
                <c:pt idx="7">
                  <c:v>8.7520000000000007</c:v>
                </c:pt>
                <c:pt idx="8">
                  <c:v>8.3659999999999997</c:v>
                </c:pt>
                <c:pt idx="9">
                  <c:v>9.027000000000001</c:v>
                </c:pt>
                <c:pt idx="10">
                  <c:v>8.9559999999999995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102.56399999999999</c:v>
                </c:pt>
                <c:pt idx="1">
                  <c:v>104.7</c:v>
                </c:pt>
                <c:pt idx="2">
                  <c:v>114.16200000000001</c:v>
                </c:pt>
                <c:pt idx="3">
                  <c:v>113.66800000000001</c:v>
                </c:pt>
                <c:pt idx="4">
                  <c:v>114.93300000000001</c:v>
                </c:pt>
                <c:pt idx="5">
                  <c:v>114.14700000000001</c:v>
                </c:pt>
                <c:pt idx="6">
                  <c:v>97.244</c:v>
                </c:pt>
                <c:pt idx="7">
                  <c:v>113.551</c:v>
                </c:pt>
                <c:pt idx="8">
                  <c:v>111.29600000000001</c:v>
                </c:pt>
                <c:pt idx="9">
                  <c:v>107.28</c:v>
                </c:pt>
                <c:pt idx="10">
                  <c:v>102.798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141.91052695171871</c:v>
                </c:pt>
                <c:pt idx="1">
                  <c:v>155.13904279829239</c:v>
                </c:pt>
                <c:pt idx="2">
                  <c:v>151.41532560693969</c:v>
                </c:pt>
                <c:pt idx="3">
                  <c:v>133.95276315708199</c:v>
                </c:pt>
                <c:pt idx="4">
                  <c:v>149.04779347106299</c:v>
                </c:pt>
                <c:pt idx="5">
                  <c:v>109.02461305550194</c:v>
                </c:pt>
                <c:pt idx="6">
                  <c:v>99.15424779918078</c:v>
                </c:pt>
                <c:pt idx="7">
                  <c:v>105.23016073494632</c:v>
                </c:pt>
                <c:pt idx="8">
                  <c:v>102.8622361408233</c:v>
                </c:pt>
                <c:pt idx="9">
                  <c:v>95.240899651991739</c:v>
                </c:pt>
                <c:pt idx="10">
                  <c:v>101.30079634395689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558.54993955886619</c:v>
                </c:pt>
                <c:pt idx="1">
                  <c:v>617.02512686722025</c:v>
                </c:pt>
                <c:pt idx="2">
                  <c:v>617.4484600632469</c:v>
                </c:pt>
                <c:pt idx="3">
                  <c:v>593.46791554506024</c:v>
                </c:pt>
                <c:pt idx="4">
                  <c:v>573.66570627489477</c:v>
                </c:pt>
                <c:pt idx="5">
                  <c:v>718.08902906517528</c:v>
                </c:pt>
                <c:pt idx="6">
                  <c:v>578.78987014926633</c:v>
                </c:pt>
                <c:pt idx="7">
                  <c:v>523.87292304237394</c:v>
                </c:pt>
                <c:pt idx="8">
                  <c:v>545.40822306509392</c:v>
                </c:pt>
                <c:pt idx="9">
                  <c:v>456.05455073547716</c:v>
                </c:pt>
                <c:pt idx="10">
                  <c:v>528.82486331628695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0.18362547864744808</c:v>
                </c:pt>
                <c:pt idx="1">
                  <c:v>0.16968514804508236</c:v>
                </c:pt>
                <c:pt idx="2">
                  <c:v>0.18489316499114125</c:v>
                </c:pt>
                <c:pt idx="3">
                  <c:v>0.19153183689063227</c:v>
                </c:pt>
                <c:pt idx="4">
                  <c:v>0.20034838886625947</c:v>
                </c:pt>
                <c:pt idx="5">
                  <c:v>0.15895939831945236</c:v>
                </c:pt>
                <c:pt idx="6">
                  <c:v>0.16801261565777123</c:v>
                </c:pt>
                <c:pt idx="7">
                  <c:v>0.21675294714709911</c:v>
                </c:pt>
                <c:pt idx="8">
                  <c:v>0.20405999633547317</c:v>
                </c:pt>
                <c:pt idx="9">
                  <c:v>0.23523501701055283</c:v>
                </c:pt>
                <c:pt idx="10">
                  <c:v>0.19438949854843934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5.9502280636818762E-2</c:v>
                </c:pt>
                <c:pt idx="1">
                  <c:v>6.9544067085856434E-2</c:v>
                </c:pt>
                <c:pt idx="2">
                  <c:v>8.2257195234860442E-2</c:v>
                </c:pt>
                <c:pt idx="3">
                  <c:v>9.4861798297500743E-2</c:v>
                </c:pt>
                <c:pt idx="4">
                  <c:v>6.1148171252662295E-2</c:v>
                </c:pt>
                <c:pt idx="5">
                  <c:v>8.3861797292924187E-2</c:v>
                </c:pt>
                <c:pt idx="6">
                  <c:v>8.97893957910047E-2</c:v>
                </c:pt>
                <c:pt idx="7">
                  <c:v>8.3170071573344204E-2</c:v>
                </c:pt>
                <c:pt idx="8">
                  <c:v>8.1332083706079916E-2</c:v>
                </c:pt>
                <c:pt idx="9">
                  <c:v>9.4780709054455292E-2</c:v>
                </c:pt>
                <c:pt idx="10">
                  <c:v>8.8409966389511707E-2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102.798</c:v>
                </c:pt>
                <c:pt idx="2">
                  <c:v>0</c:v>
                </c:pt>
                <c:pt idx="3">
                  <c:v>0</c:v>
                </c:pt>
                <c:pt idx="4">
                  <c:v>8.9559999999999995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102.798</c:v>
                </c:pt>
                <c:pt idx="4" formatCode="#,##0">
                  <c:v>8.9559999999999995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43.164999999999999</c:v>
                </c:pt>
                <c:pt idx="6">
                  <c:v>26.58</c:v>
                </c:pt>
                <c:pt idx="7">
                  <c:v>0</c:v>
                </c:pt>
                <c:pt idx="8">
                  <c:v>0</c:v>
                </c:pt>
                <c:pt idx="9">
                  <c:v>0</c:v>
                </c:pt>
                <c:pt idx="10">
                  <c:v>0</c:v>
                </c:pt>
                <c:pt idx="11">
                  <c:v>5.5220000000000002</c:v>
                </c:pt>
                <c:pt idx="12">
                  <c:v>0</c:v>
                </c:pt>
                <c:pt idx="13">
                  <c:v>0</c:v>
                </c:pt>
                <c:pt idx="14">
                  <c:v>0</c:v>
                </c:pt>
                <c:pt idx="15">
                  <c:v>0</c:v>
                </c:pt>
                <c:pt idx="16">
                  <c:v>0</c:v>
                </c:pt>
                <c:pt idx="17">
                  <c:v>0</c:v>
                </c:pt>
                <c:pt idx="18">
                  <c:v>27.530999999999999</c:v>
                </c:pt>
                <c:pt idx="19">
                  <c:v>0</c:v>
                </c:pt>
                <c:pt idx="20">
                  <c:v>0</c:v>
                </c:pt>
                <c:pt idx="21">
                  <c:v>0</c:v>
                </c:pt>
                <c:pt idx="22">
                  <c:v>0</c:v>
                </c:pt>
                <c:pt idx="23">
                  <c:v>0</c:v>
                </c:pt>
                <c:pt idx="24">
                  <c:v>4.3390000000000004</c:v>
                </c:pt>
                <c:pt idx="25">
                  <c:v>0</c:v>
                </c:pt>
                <c:pt idx="26">
                  <c:v>0</c:v>
                </c:pt>
                <c:pt idx="27">
                  <c:v>0</c:v>
                </c:pt>
                <c:pt idx="28">
                  <c:v>0</c:v>
                </c:pt>
                <c:pt idx="29">
                  <c:v>0</c:v>
                </c:pt>
                <c:pt idx="30">
                  <c:v>0</c:v>
                </c:pt>
                <c:pt idx="31">
                  <c:v>0</c:v>
                </c:pt>
                <c:pt idx="32">
                  <c:v>0</c:v>
                </c:pt>
                <c:pt idx="33">
                  <c:v>0</c:v>
                </c:pt>
                <c:pt idx="34">
                  <c:v>4.617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879.97548244738209</c:v>
                </c:pt>
                <c:pt idx="2">
                  <c:v>3.8191227588048688</c:v>
                </c:pt>
                <c:pt idx="3">
                  <c:v>13.35149386261712</c:v>
                </c:pt>
                <c:pt idx="4">
                  <c:v>130.74397256657431</c:v>
                </c:pt>
                <c:pt idx="5">
                  <c:v>158.60097724584861</c:v>
                </c:pt>
                <c:pt idx="7">
                  <c:v>162.11345380106692</c:v>
                </c:pt>
                <c:pt idx="8">
                  <c:v>6.6154886492461502</c:v>
                </c:pt>
                <c:pt idx="9">
                  <c:v>0</c:v>
                </c:pt>
                <c:pt idx="10">
                  <c:v>6.822049989577855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897.14609906880401</c:v>
                </c:pt>
                <c:pt idx="4" formatCode="#,##0">
                  <c:v>130.74397256657431</c:v>
                </c:pt>
                <c:pt idx="5" formatCode="#,##0">
                  <c:v>158.60097724584861</c:v>
                </c:pt>
                <c:pt idx="6" formatCode="#,##0">
                  <c:v>168.72894245031307</c:v>
                </c:pt>
                <c:pt idx="10" formatCode="#,##0">
                  <c:v>6.822049989577855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111.754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111.754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取手市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21.5825</c:v>
                </c:pt>
                <c:pt idx="1">
                  <c:v>26.58</c:v>
                </c:pt>
                <c:pt idx="2">
                  <c:v>0</c:v>
                </c:pt>
                <c:pt idx="3">
                  <c:v>0</c:v>
                </c:pt>
                <c:pt idx="4">
                  <c:v>0</c:v>
                </c:pt>
                <c:pt idx="5">
                  <c:v>0</c:v>
                </c:pt>
                <c:pt idx="6">
                  <c:v>5.5220000000000002</c:v>
                </c:pt>
                <c:pt idx="7">
                  <c:v>0</c:v>
                </c:pt>
                <c:pt idx="8">
                  <c:v>0</c:v>
                </c:pt>
                <c:pt idx="9">
                  <c:v>0</c:v>
                </c:pt>
                <c:pt idx="10">
                  <c:v>0</c:v>
                </c:pt>
                <c:pt idx="11">
                  <c:v>0</c:v>
                </c:pt>
                <c:pt idx="12">
                  <c:v>0</c:v>
                </c:pt>
                <c:pt idx="13">
                  <c:v>27.530999999999999</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取手市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4.3390000000000004</c:v>
                </c:pt>
                <c:pt idx="1">
                  <c:v>0</c:v>
                </c:pt>
                <c:pt idx="2">
                  <c:v>0</c:v>
                </c:pt>
                <c:pt idx="3">
                  <c:v>0</c:v>
                </c:pt>
                <c:pt idx="4">
                  <c:v>0</c:v>
                </c:pt>
                <c:pt idx="5">
                  <c:v>0</c:v>
                </c:pt>
                <c:pt idx="6">
                  <c:v>0</c:v>
                </c:pt>
                <c:pt idx="7">
                  <c:v>0</c:v>
                </c:pt>
                <c:pt idx="8">
                  <c:v>0</c:v>
                </c:pt>
                <c:pt idx="9">
                  <c:v>0</c:v>
                </c:pt>
                <c:pt idx="10">
                  <c:v>4.617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取手市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取手市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35,004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15611.999999999925</c:v>
                </c:pt>
                <c:pt idx="1">
                  <c:v>19392.400000000009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44,388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18736.27343999991</c:v>
                </c:pt>
                <c:pt idx="1">
                  <c:v>25651.49102400001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取手市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24.263863524000001</c:v>
                </c:pt>
                <c:pt idx="1">
                  <c:v>0</c:v>
                </c:pt>
                <c:pt idx="2">
                  <c:v>0</c:v>
                </c:pt>
                <c:pt idx="3">
                  <c:v>4.6976040000000002E-3</c:v>
                </c:pt>
                <c:pt idx="4">
                  <c:v>7.5772661599999998</c:v>
                </c:pt>
                <c:pt idx="5">
                  <c:v>36.383845180000002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488,571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取手市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488550</c:v>
                </c:pt>
                <c:pt idx="1">
                  <c:v>0</c:v>
                </c:pt>
                <c:pt idx="2">
                  <c:v>0</c:v>
                </c:pt>
                <c:pt idx="3">
                  <c:v>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3614.1</c:v>
                </c:pt>
                <c:pt idx="1">
                  <c:v>6917.8</c:v>
                </c:pt>
                <c:pt idx="2">
                  <c:v>7615.0999999999967</c:v>
                </c:pt>
                <c:pt idx="3">
                  <c:v>8803.2000000000007</c:v>
                </c:pt>
                <c:pt idx="4">
                  <c:v>12953.4</c:v>
                </c:pt>
                <c:pt idx="5">
                  <c:v>16930.700000000012</c:v>
                </c:pt>
                <c:pt idx="6">
                  <c:v>17871.700000000012</c:v>
                </c:pt>
                <c:pt idx="7">
                  <c:v>18405.200000000008</c:v>
                </c:pt>
                <c:pt idx="8">
                  <c:v>19392.400000000009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7544.6</c:v>
                </c:pt>
                <c:pt idx="1">
                  <c:v>8574.9</c:v>
                </c:pt>
                <c:pt idx="2">
                  <c:v>9342.7999999999993</c:v>
                </c:pt>
                <c:pt idx="3">
                  <c:v>10155.799999999997</c:v>
                </c:pt>
                <c:pt idx="4">
                  <c:v>11125.69999999999</c:v>
                </c:pt>
                <c:pt idx="5">
                  <c:v>11962.799999999979</c:v>
                </c:pt>
                <c:pt idx="6">
                  <c:v>12786.19999999997</c:v>
                </c:pt>
                <c:pt idx="7">
                  <c:v>14076.399999999951</c:v>
                </c:pt>
                <c:pt idx="8">
                  <c:v>15611.999999999925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1.7838715377248539E-2</c:v>
                </c:pt>
                <c:pt idx="1">
                  <c:v>2.4014070160619225E-2</c:v>
                </c:pt>
                <c:pt idx="2">
                  <c:v>2.7279206265523114E-2</c:v>
                </c:pt>
                <c:pt idx="3">
                  <c:v>3.2357721548593843E-2</c:v>
                </c:pt>
                <c:pt idx="4">
                  <c:v>4.1023136107532276E-2</c:v>
                </c:pt>
                <c:pt idx="5">
                  <c:v>5.0146663057125625E-2</c:v>
                </c:pt>
                <c:pt idx="6">
                  <c:v>5.2892642475776706E-2</c:v>
                </c:pt>
                <c:pt idx="7">
                  <c:v>5.5821692110759172E-2</c:v>
                </c:pt>
                <c:pt idx="8">
                  <c:v>6.0083858181602209E-2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605.92321753516967</c:v>
                </c:pt>
                <c:pt idx="2">
                  <c:v>3.571859828756772</c:v>
                </c:pt>
                <c:pt idx="3">
                  <c:v>7.9533826993204144</c:v>
                </c:pt>
                <c:pt idx="4">
                  <c:v>151.41532560693969</c:v>
                </c:pt>
                <c:pt idx="5">
                  <c:v>186.5935872176311</c:v>
                </c:pt>
                <c:pt idx="7">
                  <c:v>145.40253537454205</c:v>
                </c:pt>
                <c:pt idx="8">
                  <c:v>8.4777095857919704</c:v>
                </c:pt>
                <c:pt idx="9">
                  <c:v>0</c:v>
                </c:pt>
                <c:pt idx="10">
                  <c:v>12.62424916125943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617.4484600632469</c:v>
                </c:pt>
                <c:pt idx="4" formatCode="#,##0">
                  <c:v>151.41532560693969</c:v>
                </c:pt>
                <c:pt idx="5" formatCode="#,##0">
                  <c:v>186.5935872176311</c:v>
                </c:pt>
                <c:pt idx="6" formatCode="#,##0">
                  <c:v>153.88024496033404</c:v>
                </c:pt>
                <c:pt idx="10" formatCode="#,##0">
                  <c:v>12.62424916125943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1940</c:v>
                </c:pt>
                <c:pt idx="1">
                  <c:v>2141</c:v>
                </c:pt>
                <c:pt idx="2">
                  <c:v>2302</c:v>
                </c:pt>
                <c:pt idx="3">
                  <c:v>2468</c:v>
                </c:pt>
                <c:pt idx="4">
                  <c:v>2660</c:v>
                </c:pt>
                <c:pt idx="5">
                  <c:v>2814</c:v>
                </c:pt>
                <c:pt idx="6">
                  <c:v>2952</c:v>
                </c:pt>
                <c:pt idx="7">
                  <c:v>3171</c:v>
                </c:pt>
                <c:pt idx="8">
                  <c:v>3438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738763.5515988142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44387.76446399992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674126.69799999997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673996.20900000003</c:v>
                </c:pt>
                <c:pt idx="1">
                  <c:v>0</c:v>
                </c:pt>
                <c:pt idx="2">
                  <c:v>0</c:v>
                </c:pt>
                <c:pt idx="3">
                  <c:v>130.489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44387.76446399992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484.76455344770289</c:v>
                </c:pt>
                <c:pt idx="2">
                  <c:v>2.4080214971831562</c:v>
                </c:pt>
                <c:pt idx="3">
                  <c:v>5.3875343726165186</c:v>
                </c:pt>
                <c:pt idx="4">
                  <c:v>97.373132181354947</c:v>
                </c:pt>
                <c:pt idx="5">
                  <c:v>169.64645659982995</c:v>
                </c:pt>
                <c:pt idx="7">
                  <c:v>122.90756668894645</c:v>
                </c:pt>
                <c:pt idx="8">
                  <c:v>6.24085087401851</c:v>
                </c:pt>
                <c:pt idx="9">
                  <c:v>0</c:v>
                </c:pt>
                <c:pt idx="10">
                  <c:v>5.6192856121775989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492.56010931750257</c:v>
                </c:pt>
                <c:pt idx="4">
                  <c:v>97.373132181354947</c:v>
                </c:pt>
                <c:pt idx="5">
                  <c:v>169.64645659982995</c:v>
                </c:pt>
                <c:pt idx="6">
                  <c:v>129.14841756296497</c:v>
                </c:pt>
                <c:pt idx="10">
                  <c:v>5.6192856121775989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取手市</c:v>
                </c:pt>
              </c:strCache>
            </c:strRef>
          </c:cat>
          <c:val>
            <c:numRef>
              <c:f>①CO2排出量の現状把握!$AX$43:$AX$45</c:f>
              <c:numCache>
                <c:formatCode>0%</c:formatCode>
                <c:ptCount val="3"/>
                <c:pt idx="0">
                  <c:v>0.42072759503743129</c:v>
                </c:pt>
                <c:pt idx="1">
                  <c:v>0.60625520155759771</c:v>
                </c:pt>
                <c:pt idx="2">
                  <c:v>0.55074807464743925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取手市</c:v>
                </c:pt>
              </c:strCache>
            </c:strRef>
          </c:cat>
          <c:val>
            <c:numRef>
              <c:f>①CO2排出量の現状把握!$AY$43:$AY$45</c:f>
              <c:numCache>
                <c:formatCode>0%</c:formatCode>
                <c:ptCount val="3"/>
                <c:pt idx="0">
                  <c:v>0.19118662390594171</c:v>
                </c:pt>
                <c:pt idx="1">
                  <c:v>0.10534547456501508</c:v>
                </c:pt>
                <c:pt idx="2">
                  <c:v>0.10887618395565885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取手市</c:v>
                </c:pt>
              </c:strCache>
            </c:strRef>
          </c:cat>
          <c:val>
            <c:numRef>
              <c:f>①CO2排出量の現状把握!$AZ$43:$AZ$45</c:f>
              <c:numCache>
                <c:formatCode>0%</c:formatCode>
                <c:ptCount val="3"/>
                <c:pt idx="0">
                  <c:v>0.18034974026133399</c:v>
                </c:pt>
                <c:pt idx="1">
                  <c:v>0.12059978275539801</c:v>
                </c:pt>
                <c:pt idx="2">
                  <c:v>0.18968742611450587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取手市</c:v>
                </c:pt>
              </c:strCache>
            </c:strRef>
          </c:cat>
          <c:val>
            <c:numRef>
              <c:f>①CO2排出量の現状把握!$BA$43:$BA$45</c:f>
              <c:numCache>
                <c:formatCode>0%</c:formatCode>
                <c:ptCount val="3"/>
                <c:pt idx="0">
                  <c:v>0.19226168778726088</c:v>
                </c:pt>
                <c:pt idx="1">
                  <c:v>0.15788202611587526</c:v>
                </c:pt>
                <c:pt idx="2">
                  <c:v>0.14440520247391259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取手市</c:v>
                </c:pt>
              </c:strCache>
            </c:strRef>
          </c:cat>
          <c:val>
            <c:numRef>
              <c:f>①CO2排出量の現状把握!$BB$43:$BB$45</c:f>
              <c:numCache>
                <c:formatCode>0%</c:formatCode>
                <c:ptCount val="3"/>
                <c:pt idx="0">
                  <c:v>1.5474353008032191E-2</c:v>
                </c:pt>
                <c:pt idx="1">
                  <c:v>9.9175150061139306E-3</c:v>
                </c:pt>
                <c:pt idx="2">
                  <c:v>6.283112808483573E-3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26017</c:v>
                </c:pt>
                <c:pt idx="1">
                  <c:v>26017</c:v>
                </c:pt>
                <c:pt idx="2">
                  <c:v>26017</c:v>
                </c:pt>
                <c:pt idx="3">
                  <c:v>26017</c:v>
                </c:pt>
                <c:pt idx="4">
                  <c:v>26017</c:v>
                </c:pt>
                <c:pt idx="5">
                  <c:v>23761</c:v>
                </c:pt>
                <c:pt idx="6">
                  <c:v>23761</c:v>
                </c:pt>
                <c:pt idx="7">
                  <c:v>23761</c:v>
                </c:pt>
                <c:pt idx="8">
                  <c:v>23761</c:v>
                </c:pt>
                <c:pt idx="9">
                  <c:v>23761</c:v>
                </c:pt>
                <c:pt idx="10">
                  <c:v>23761</c:v>
                </c:pt>
                <c:pt idx="11">
                  <c:v>24468</c:v>
                </c:pt>
                <c:pt idx="12">
                  <c:v>24468</c:v>
                </c:pt>
                <c:pt idx="13">
                  <c:v>24468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8.121678029241739</c:v>
                </c:pt>
                <c:pt idx="1">
                  <c:v>9.516602974638074</c:v>
                </c:pt>
                <c:pt idx="2">
                  <c:v>11.39048887553022</c:v>
                </c:pt>
                <c:pt idx="3">
                  <c:v>11.62678537373419</c:v>
                </c:pt>
                <c:pt idx="4">
                  <c:v>12.62424916125943</c:v>
                </c:pt>
                <c:pt idx="5">
                  <c:v>13.413527373276001</c:v>
                </c:pt>
                <c:pt idx="6">
                  <c:v>13.194382324938569</c:v>
                </c:pt>
                <c:pt idx="7">
                  <c:v>12.25851636685489</c:v>
                </c:pt>
                <c:pt idx="8">
                  <c:v>8.5076180136407764</c:v>
                </c:pt>
                <c:pt idx="9">
                  <c:v>7.1985309181940806</c:v>
                </c:pt>
                <c:pt idx="10">
                  <c:v>10.22133612351992</c:v>
                </c:pt>
                <c:pt idx="11">
                  <c:v>7.4763305635232529</c:v>
                </c:pt>
                <c:pt idx="12">
                  <c:v>6.5650127258889608</c:v>
                </c:pt>
                <c:pt idx="13">
                  <c:v>5.6192856121775989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110694</c:v>
                </c:pt>
                <c:pt idx="1">
                  <c:v>110428</c:v>
                </c:pt>
                <c:pt idx="2">
                  <c:v>109411</c:v>
                </c:pt>
                <c:pt idx="3">
                  <c:v>109955</c:v>
                </c:pt>
                <c:pt idx="4">
                  <c:v>109595</c:v>
                </c:pt>
                <c:pt idx="5">
                  <c:v>109348</c:v>
                </c:pt>
                <c:pt idx="6">
                  <c:v>108957</c:v>
                </c:pt>
                <c:pt idx="7">
                  <c:v>108416</c:v>
                </c:pt>
                <c:pt idx="8">
                  <c:v>108049</c:v>
                </c:pt>
                <c:pt idx="9">
                  <c:v>107489</c:v>
                </c:pt>
                <c:pt idx="10">
                  <c:v>107097</c:v>
                </c:pt>
                <c:pt idx="11">
                  <c:v>107236</c:v>
                </c:pt>
                <c:pt idx="12">
                  <c:v>105967</c:v>
                </c:pt>
                <c:pt idx="13">
                  <c:v>106011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取手市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1847</v>
      </c>
      <c r="B9" s="70">
        <v>1</v>
      </c>
      <c r="C9" s="70">
        <v>1</v>
      </c>
      <c r="D9" s="70">
        <v>1</v>
      </c>
      <c r="E9" s="70">
        <v>1990</v>
      </c>
      <c r="F9" s="70" t="s">
        <v>787</v>
      </c>
      <c r="G9" s="1073" t="s">
        <v>1848</v>
      </c>
      <c r="H9" s="70" t="s">
        <v>1849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1850</v>
      </c>
      <c r="B10" s="70">
        <v>2</v>
      </c>
      <c r="C10" s="70">
        <v>2</v>
      </c>
      <c r="D10" s="70">
        <v>1</v>
      </c>
      <c r="E10" s="70">
        <v>2005</v>
      </c>
      <c r="F10" s="70" t="s">
        <v>789</v>
      </c>
      <c r="G10" s="1073" t="s">
        <v>1848</v>
      </c>
      <c r="H10" s="70" t="s">
        <v>1849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1851</v>
      </c>
      <c r="B11" s="70">
        <v>3</v>
      </c>
      <c r="C11" s="70">
        <v>3</v>
      </c>
      <c r="D11" s="70">
        <v>1</v>
      </c>
      <c r="E11" s="70">
        <v>2006</v>
      </c>
      <c r="F11" s="70" t="s">
        <v>790</v>
      </c>
      <c r="G11" s="1073" t="s">
        <v>1848</v>
      </c>
      <c r="H11" s="70" t="s">
        <v>1849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1852</v>
      </c>
      <c r="B12" s="70">
        <v>4</v>
      </c>
      <c r="C12" s="70">
        <v>4</v>
      </c>
      <c r="D12" s="70">
        <v>1</v>
      </c>
      <c r="E12" s="70">
        <v>2007</v>
      </c>
      <c r="F12" s="70" t="s">
        <v>791</v>
      </c>
      <c r="G12" s="1073" t="s">
        <v>1848</v>
      </c>
      <c r="H12" s="70" t="s">
        <v>1849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1853</v>
      </c>
      <c r="B13" s="70">
        <v>5</v>
      </c>
      <c r="C13" s="70">
        <v>5</v>
      </c>
      <c r="D13" s="70">
        <v>1</v>
      </c>
      <c r="E13" s="70">
        <v>2008</v>
      </c>
      <c r="F13" s="70" t="s">
        <v>792</v>
      </c>
      <c r="G13" s="1073" t="s">
        <v>1848</v>
      </c>
      <c r="H13" s="70" t="s">
        <v>1849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1854</v>
      </c>
      <c r="B14" s="70">
        <v>6</v>
      </c>
      <c r="C14" s="70">
        <v>6</v>
      </c>
      <c r="D14" s="70">
        <v>1</v>
      </c>
      <c r="E14" s="70">
        <v>2009</v>
      </c>
      <c r="F14" s="70" t="s">
        <v>176</v>
      </c>
      <c r="G14" s="1073" t="s">
        <v>1848</v>
      </c>
      <c r="H14" s="70" t="s">
        <v>1849</v>
      </c>
      <c r="I14" s="1066"/>
      <c r="J14" s="73">
        <v>0</v>
      </c>
      <c r="K14" s="73">
        <v>0</v>
      </c>
      <c r="L14" s="73">
        <v>0</v>
      </c>
      <c r="M14" s="73">
        <v>0</v>
      </c>
      <c r="N14" s="73">
        <v>0</v>
      </c>
      <c r="O14" s="73">
        <v>0</v>
      </c>
      <c r="P14" s="73">
        <v>0</v>
      </c>
      <c r="Q14" s="73">
        <v>0</v>
      </c>
      <c r="R14" s="73">
        <v>24.981400000000001</v>
      </c>
      <c r="S14" s="73">
        <v>31.6</v>
      </c>
      <c r="T14" s="73">
        <v>0</v>
      </c>
      <c r="U14" s="73">
        <v>0</v>
      </c>
      <c r="V14" s="73">
        <v>0</v>
      </c>
      <c r="W14" s="73">
        <v>0</v>
      </c>
      <c r="X14" s="73">
        <v>0</v>
      </c>
      <c r="Y14" s="73">
        <v>0</v>
      </c>
      <c r="Z14" s="73">
        <v>0</v>
      </c>
      <c r="AA14" s="73">
        <v>3.96</v>
      </c>
      <c r="AB14" s="73">
        <v>0</v>
      </c>
      <c r="AC14" s="73">
        <v>0</v>
      </c>
      <c r="AD14" s="73">
        <v>0</v>
      </c>
      <c r="AE14" s="73">
        <v>0</v>
      </c>
      <c r="AF14" s="73">
        <v>0</v>
      </c>
      <c r="AG14" s="73">
        <v>0</v>
      </c>
      <c r="AH14" s="73">
        <v>0</v>
      </c>
      <c r="AI14" s="73">
        <v>0</v>
      </c>
      <c r="AJ14" s="73">
        <v>46.655000000000001</v>
      </c>
      <c r="AK14" s="73">
        <v>0</v>
      </c>
      <c r="AL14" s="73">
        <v>0</v>
      </c>
      <c r="AM14" s="73">
        <v>0</v>
      </c>
      <c r="AN14" s="73">
        <v>0</v>
      </c>
      <c r="AO14" s="73">
        <v>0</v>
      </c>
      <c r="AP14" s="73">
        <v>0</v>
      </c>
      <c r="AQ14" s="73">
        <v>0</v>
      </c>
      <c r="AR14" s="73">
        <v>0</v>
      </c>
      <c r="AS14" s="73">
        <v>4.21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2.66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24.981400000000001</v>
      </c>
      <c r="DT14" s="73">
        <v>31.6</v>
      </c>
      <c r="DU14" s="73">
        <v>0</v>
      </c>
      <c r="DV14" s="73">
        <v>0</v>
      </c>
      <c r="DW14" s="73">
        <v>0</v>
      </c>
      <c r="DX14" s="73">
        <v>0</v>
      </c>
      <c r="DY14" s="73">
        <v>0</v>
      </c>
      <c r="DZ14" s="73">
        <v>0</v>
      </c>
      <c r="EA14" s="73">
        <v>0</v>
      </c>
      <c r="EB14" s="73">
        <v>3.96</v>
      </c>
      <c r="EC14" s="73">
        <v>0</v>
      </c>
      <c r="ED14" s="73">
        <v>0</v>
      </c>
      <c r="EE14" s="73">
        <v>0</v>
      </c>
      <c r="EF14" s="73">
        <v>0</v>
      </c>
      <c r="EG14" s="73">
        <v>0</v>
      </c>
      <c r="EH14" s="73">
        <v>0</v>
      </c>
      <c r="EI14" s="73">
        <v>0</v>
      </c>
      <c r="EJ14" s="73">
        <v>0</v>
      </c>
      <c r="EK14" s="73">
        <v>46.655000000000001</v>
      </c>
      <c r="EL14" s="73">
        <v>0</v>
      </c>
      <c r="EM14" s="73">
        <v>0</v>
      </c>
      <c r="EN14" s="73">
        <v>0</v>
      </c>
      <c r="EO14" s="73">
        <v>0</v>
      </c>
      <c r="EP14" s="73">
        <v>0</v>
      </c>
      <c r="EQ14" s="73">
        <v>0</v>
      </c>
      <c r="ER14" s="73">
        <v>0</v>
      </c>
      <c r="ES14" s="73">
        <v>0</v>
      </c>
      <c r="ET14" s="73">
        <v>4.21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2.66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107.1964</v>
      </c>
      <c r="HL14" s="73">
        <v>4.21</v>
      </c>
      <c r="HM14" s="73">
        <v>0</v>
      </c>
      <c r="HN14" s="73">
        <v>0</v>
      </c>
      <c r="HO14" s="73">
        <v>2.66</v>
      </c>
      <c r="HP14" s="73">
        <v>0</v>
      </c>
      <c r="HQ14" s="73">
        <v>0</v>
      </c>
      <c r="HR14" s="73">
        <v>0</v>
      </c>
      <c r="HS14" s="73">
        <v>0</v>
      </c>
      <c r="HT14" s="73">
        <v>0</v>
      </c>
      <c r="HU14" s="73">
        <v>0</v>
      </c>
      <c r="HV14" s="73">
        <v>3</v>
      </c>
      <c r="HW14" s="73">
        <v>0</v>
      </c>
      <c r="HX14" s="73">
        <v>0</v>
      </c>
      <c r="HY14" s="73">
        <v>0</v>
      </c>
      <c r="HZ14" s="73">
        <v>0</v>
      </c>
      <c r="IA14" s="73">
        <v>0</v>
      </c>
      <c r="IB14" s="73">
        <v>0</v>
      </c>
      <c r="IC14" s="73">
        <v>0</v>
      </c>
      <c r="ID14" s="73">
        <v>0</v>
      </c>
      <c r="IE14" s="73">
        <v>0</v>
      </c>
      <c r="IF14" s="73">
        <v>107.1964</v>
      </c>
      <c r="IG14" s="73">
        <v>4.21</v>
      </c>
      <c r="IH14" s="73">
        <v>0</v>
      </c>
      <c r="II14" s="73">
        <v>0</v>
      </c>
      <c r="IJ14" s="73">
        <v>2.66</v>
      </c>
      <c r="IK14" s="73">
        <v>0</v>
      </c>
      <c r="IL14" s="73">
        <v>0</v>
      </c>
      <c r="IM14" s="73">
        <v>0</v>
      </c>
      <c r="IN14" s="73">
        <v>0</v>
      </c>
      <c r="IO14" s="73">
        <v>0</v>
      </c>
      <c r="IP14" s="73">
        <v>0</v>
      </c>
      <c r="IQ14" s="73">
        <v>3</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1</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4</v>
      </c>
      <c r="RT14" s="71">
        <v>1</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1855</v>
      </c>
      <c r="B15" s="70">
        <v>7</v>
      </c>
      <c r="C15" s="70">
        <v>7</v>
      </c>
      <c r="D15" s="70">
        <v>1</v>
      </c>
      <c r="E15" s="70">
        <v>2010</v>
      </c>
      <c r="F15" s="70" t="s">
        <v>177</v>
      </c>
      <c r="G15" s="1073" t="s">
        <v>1848</v>
      </c>
      <c r="H15" s="70" t="s">
        <v>1849</v>
      </c>
      <c r="I15" s="1066"/>
      <c r="J15" s="73">
        <v>0</v>
      </c>
      <c r="K15" s="73">
        <v>0</v>
      </c>
      <c r="L15" s="73">
        <v>0</v>
      </c>
      <c r="M15" s="73">
        <v>0</v>
      </c>
      <c r="N15" s="73">
        <v>0</v>
      </c>
      <c r="O15" s="73">
        <v>0</v>
      </c>
      <c r="P15" s="73">
        <v>0</v>
      </c>
      <c r="Q15" s="73">
        <v>0</v>
      </c>
      <c r="R15" s="73">
        <v>27.884</v>
      </c>
      <c r="S15" s="73">
        <v>30.265999999999998</v>
      </c>
      <c r="T15" s="73">
        <v>0</v>
      </c>
      <c r="U15" s="73">
        <v>0</v>
      </c>
      <c r="V15" s="73">
        <v>0</v>
      </c>
      <c r="W15" s="73">
        <v>0</v>
      </c>
      <c r="X15" s="73">
        <v>0</v>
      </c>
      <c r="Y15" s="73">
        <v>0</v>
      </c>
      <c r="Z15" s="73">
        <v>0</v>
      </c>
      <c r="AA15" s="73">
        <v>3.43</v>
      </c>
      <c r="AB15" s="73">
        <v>0</v>
      </c>
      <c r="AC15" s="73">
        <v>0</v>
      </c>
      <c r="AD15" s="73">
        <v>0</v>
      </c>
      <c r="AE15" s="73">
        <v>0</v>
      </c>
      <c r="AF15" s="73">
        <v>0</v>
      </c>
      <c r="AG15" s="73">
        <v>0</v>
      </c>
      <c r="AH15" s="73">
        <v>0</v>
      </c>
      <c r="AI15" s="73">
        <v>0</v>
      </c>
      <c r="AJ15" s="73">
        <v>46.155999999999999</v>
      </c>
      <c r="AK15" s="73">
        <v>0</v>
      </c>
      <c r="AL15" s="73">
        <v>0</v>
      </c>
      <c r="AM15" s="73">
        <v>0</v>
      </c>
      <c r="AN15" s="73">
        <v>0</v>
      </c>
      <c r="AO15" s="73">
        <v>0</v>
      </c>
      <c r="AP15" s="73">
        <v>0</v>
      </c>
      <c r="AQ15" s="73">
        <v>0</v>
      </c>
      <c r="AR15" s="73">
        <v>0</v>
      </c>
      <c r="AS15" s="73">
        <v>3.875</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2.8340000000000001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3.3290000000000002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27.884</v>
      </c>
      <c r="DT15" s="73">
        <v>30.265999999999998</v>
      </c>
      <c r="DU15" s="73">
        <v>0</v>
      </c>
      <c r="DV15" s="73">
        <v>0</v>
      </c>
      <c r="DW15" s="73">
        <v>0</v>
      </c>
      <c r="DX15" s="73">
        <v>0</v>
      </c>
      <c r="DY15" s="73">
        <v>0</v>
      </c>
      <c r="DZ15" s="73">
        <v>0</v>
      </c>
      <c r="EA15" s="73">
        <v>0</v>
      </c>
      <c r="EB15" s="73">
        <v>3.43</v>
      </c>
      <c r="EC15" s="73">
        <v>0</v>
      </c>
      <c r="ED15" s="73">
        <v>0</v>
      </c>
      <c r="EE15" s="73">
        <v>0</v>
      </c>
      <c r="EF15" s="73">
        <v>0</v>
      </c>
      <c r="EG15" s="73">
        <v>0</v>
      </c>
      <c r="EH15" s="73">
        <v>0</v>
      </c>
      <c r="EI15" s="73">
        <v>0</v>
      </c>
      <c r="EJ15" s="73">
        <v>0</v>
      </c>
      <c r="EK15" s="73">
        <v>46.155999999999999</v>
      </c>
      <c r="EL15" s="73">
        <v>0</v>
      </c>
      <c r="EM15" s="73">
        <v>0</v>
      </c>
      <c r="EN15" s="73">
        <v>0</v>
      </c>
      <c r="EO15" s="73">
        <v>0</v>
      </c>
      <c r="EP15" s="73">
        <v>0</v>
      </c>
      <c r="EQ15" s="73">
        <v>0</v>
      </c>
      <c r="ER15" s="73">
        <v>0</v>
      </c>
      <c r="ES15" s="73">
        <v>0</v>
      </c>
      <c r="ET15" s="73">
        <v>3.875</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2.8340000000000001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3.3290000000000002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107.736</v>
      </c>
      <c r="HL15" s="73">
        <v>3.875</v>
      </c>
      <c r="HM15" s="73">
        <v>0</v>
      </c>
      <c r="HN15" s="73">
        <v>0</v>
      </c>
      <c r="HO15" s="73">
        <v>2.8340000000000001</v>
      </c>
      <c r="HP15" s="73">
        <v>0</v>
      </c>
      <c r="HQ15" s="73">
        <v>0</v>
      </c>
      <c r="HR15" s="73">
        <v>0</v>
      </c>
      <c r="HS15" s="73">
        <v>0</v>
      </c>
      <c r="HT15" s="73">
        <v>0</v>
      </c>
      <c r="HU15" s="73">
        <v>0</v>
      </c>
      <c r="HV15" s="73">
        <v>3.3290000000000002</v>
      </c>
      <c r="HW15" s="73">
        <v>0</v>
      </c>
      <c r="HX15" s="73">
        <v>0</v>
      </c>
      <c r="HY15" s="73">
        <v>0</v>
      </c>
      <c r="HZ15" s="73">
        <v>0</v>
      </c>
      <c r="IA15" s="73">
        <v>0</v>
      </c>
      <c r="IB15" s="73">
        <v>0</v>
      </c>
      <c r="IC15" s="73">
        <v>0</v>
      </c>
      <c r="ID15" s="73">
        <v>0</v>
      </c>
      <c r="IE15" s="73">
        <v>0</v>
      </c>
      <c r="IF15" s="73">
        <v>107.736</v>
      </c>
      <c r="IG15" s="73">
        <v>3.875</v>
      </c>
      <c r="IH15" s="73">
        <v>0</v>
      </c>
      <c r="II15" s="73">
        <v>0</v>
      </c>
      <c r="IJ15" s="73">
        <v>2.8340000000000001</v>
      </c>
      <c r="IK15" s="73">
        <v>0</v>
      </c>
      <c r="IL15" s="73">
        <v>0</v>
      </c>
      <c r="IM15" s="73">
        <v>0</v>
      </c>
      <c r="IN15" s="73">
        <v>0</v>
      </c>
      <c r="IO15" s="73">
        <v>0</v>
      </c>
      <c r="IP15" s="73">
        <v>0</v>
      </c>
      <c r="IQ15" s="73">
        <v>3.3290000000000002</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1</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4</v>
      </c>
      <c r="RT15" s="71">
        <v>1</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1856</v>
      </c>
      <c r="B16" s="70">
        <v>8</v>
      </c>
      <c r="C16" s="70">
        <v>8</v>
      </c>
      <c r="D16" s="70">
        <v>1</v>
      </c>
      <c r="E16" s="70">
        <v>2011</v>
      </c>
      <c r="F16" s="70" t="s">
        <v>178</v>
      </c>
      <c r="G16" s="1073" t="s">
        <v>1848</v>
      </c>
      <c r="H16" s="70" t="s">
        <v>1849</v>
      </c>
      <c r="I16" s="1066"/>
      <c r="J16" s="73">
        <v>0</v>
      </c>
      <c r="K16" s="73">
        <v>0</v>
      </c>
      <c r="L16" s="73">
        <v>0</v>
      </c>
      <c r="M16" s="73">
        <v>0</v>
      </c>
      <c r="N16" s="73">
        <v>0</v>
      </c>
      <c r="O16" s="73">
        <v>0</v>
      </c>
      <c r="P16" s="73">
        <v>0</v>
      </c>
      <c r="Q16" s="73">
        <v>0</v>
      </c>
      <c r="R16" s="73">
        <v>28.207000000000001</v>
      </c>
      <c r="S16" s="73">
        <v>33.423999999999999</v>
      </c>
      <c r="T16" s="73">
        <v>0</v>
      </c>
      <c r="U16" s="73">
        <v>0</v>
      </c>
      <c r="V16" s="73">
        <v>0</v>
      </c>
      <c r="W16" s="73">
        <v>0</v>
      </c>
      <c r="X16" s="73">
        <v>0</v>
      </c>
      <c r="Y16" s="73">
        <v>0</v>
      </c>
      <c r="Z16" s="73">
        <v>0</v>
      </c>
      <c r="AA16" s="73">
        <v>3.47</v>
      </c>
      <c r="AB16" s="73">
        <v>0</v>
      </c>
      <c r="AC16" s="73">
        <v>0</v>
      </c>
      <c r="AD16" s="73">
        <v>0</v>
      </c>
      <c r="AE16" s="73">
        <v>0</v>
      </c>
      <c r="AF16" s="73">
        <v>0</v>
      </c>
      <c r="AG16" s="73">
        <v>0</v>
      </c>
      <c r="AH16" s="73">
        <v>0</v>
      </c>
      <c r="AI16" s="73">
        <v>0</v>
      </c>
      <c r="AJ16" s="73">
        <v>37.463000000000001</v>
      </c>
      <c r="AK16" s="73">
        <v>0</v>
      </c>
      <c r="AL16" s="73">
        <v>0</v>
      </c>
      <c r="AM16" s="73">
        <v>0</v>
      </c>
      <c r="AN16" s="73">
        <v>0</v>
      </c>
      <c r="AO16" s="73">
        <v>0</v>
      </c>
      <c r="AP16" s="73">
        <v>0</v>
      </c>
      <c r="AQ16" s="73">
        <v>0</v>
      </c>
      <c r="AR16" s="73">
        <v>0</v>
      </c>
      <c r="AS16" s="73">
        <v>3.51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1.9019999999999999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3.032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28.207000000000001</v>
      </c>
      <c r="DT16" s="73">
        <v>33.423999999999999</v>
      </c>
      <c r="DU16" s="73">
        <v>0</v>
      </c>
      <c r="DV16" s="73">
        <v>0</v>
      </c>
      <c r="DW16" s="73">
        <v>0</v>
      </c>
      <c r="DX16" s="73">
        <v>0</v>
      </c>
      <c r="DY16" s="73">
        <v>0</v>
      </c>
      <c r="DZ16" s="73">
        <v>0</v>
      </c>
      <c r="EA16" s="73">
        <v>0</v>
      </c>
      <c r="EB16" s="73">
        <v>3.47</v>
      </c>
      <c r="EC16" s="73">
        <v>0</v>
      </c>
      <c r="ED16" s="73">
        <v>0</v>
      </c>
      <c r="EE16" s="73">
        <v>0</v>
      </c>
      <c r="EF16" s="73">
        <v>0</v>
      </c>
      <c r="EG16" s="73">
        <v>0</v>
      </c>
      <c r="EH16" s="73">
        <v>0</v>
      </c>
      <c r="EI16" s="73">
        <v>0</v>
      </c>
      <c r="EJ16" s="73">
        <v>0</v>
      </c>
      <c r="EK16" s="73">
        <v>37.463000000000001</v>
      </c>
      <c r="EL16" s="73">
        <v>0</v>
      </c>
      <c r="EM16" s="73">
        <v>0</v>
      </c>
      <c r="EN16" s="73">
        <v>0</v>
      </c>
      <c r="EO16" s="73">
        <v>0</v>
      </c>
      <c r="EP16" s="73">
        <v>0</v>
      </c>
      <c r="EQ16" s="73">
        <v>0</v>
      </c>
      <c r="ER16" s="73">
        <v>0</v>
      </c>
      <c r="ES16" s="73">
        <v>0</v>
      </c>
      <c r="ET16" s="73">
        <v>3.51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1.9019999999999999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3.032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102.56399999999999</v>
      </c>
      <c r="HL16" s="73">
        <v>3.51</v>
      </c>
      <c r="HM16" s="73">
        <v>0</v>
      </c>
      <c r="HN16" s="73">
        <v>0</v>
      </c>
      <c r="HO16" s="73">
        <v>1.9019999999999999</v>
      </c>
      <c r="HP16" s="73">
        <v>0</v>
      </c>
      <c r="HQ16" s="73">
        <v>0</v>
      </c>
      <c r="HR16" s="73">
        <v>0</v>
      </c>
      <c r="HS16" s="73">
        <v>0</v>
      </c>
      <c r="HT16" s="73">
        <v>0</v>
      </c>
      <c r="HU16" s="73">
        <v>0</v>
      </c>
      <c r="HV16" s="73">
        <v>3.032</v>
      </c>
      <c r="HW16" s="73">
        <v>0</v>
      </c>
      <c r="HX16" s="73">
        <v>0</v>
      </c>
      <c r="HY16" s="73">
        <v>0</v>
      </c>
      <c r="HZ16" s="73">
        <v>0</v>
      </c>
      <c r="IA16" s="73">
        <v>0</v>
      </c>
      <c r="IB16" s="73">
        <v>0</v>
      </c>
      <c r="IC16" s="73">
        <v>0</v>
      </c>
      <c r="ID16" s="73">
        <v>0</v>
      </c>
      <c r="IE16" s="73">
        <v>0</v>
      </c>
      <c r="IF16" s="73">
        <v>102.56399999999999</v>
      </c>
      <c r="IG16" s="73">
        <v>3.51</v>
      </c>
      <c r="IH16" s="73">
        <v>0</v>
      </c>
      <c r="II16" s="73">
        <v>0</v>
      </c>
      <c r="IJ16" s="73">
        <v>1.9019999999999999</v>
      </c>
      <c r="IK16" s="73">
        <v>0</v>
      </c>
      <c r="IL16" s="73">
        <v>0</v>
      </c>
      <c r="IM16" s="73">
        <v>0</v>
      </c>
      <c r="IN16" s="73">
        <v>0</v>
      </c>
      <c r="IO16" s="73">
        <v>0</v>
      </c>
      <c r="IP16" s="73">
        <v>0</v>
      </c>
      <c r="IQ16" s="73">
        <v>3.032</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1</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4</v>
      </c>
      <c r="RT16" s="71">
        <v>1</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1857</v>
      </c>
      <c r="B17" s="70">
        <v>9</v>
      </c>
      <c r="C17" s="70">
        <v>9</v>
      </c>
      <c r="D17" s="70">
        <v>1</v>
      </c>
      <c r="E17" s="70">
        <v>2012</v>
      </c>
      <c r="F17" s="70" t="s">
        <v>179</v>
      </c>
      <c r="G17" s="1073" t="s">
        <v>1848</v>
      </c>
      <c r="H17" s="70" t="s">
        <v>1849</v>
      </c>
      <c r="I17" s="1066"/>
      <c r="J17" s="73">
        <v>0</v>
      </c>
      <c r="K17" s="73">
        <v>0</v>
      </c>
      <c r="L17" s="73">
        <v>0</v>
      </c>
      <c r="M17" s="73">
        <v>0</v>
      </c>
      <c r="N17" s="73">
        <v>0</v>
      </c>
      <c r="O17" s="73">
        <v>0</v>
      </c>
      <c r="P17" s="73">
        <v>0</v>
      </c>
      <c r="Q17" s="73">
        <v>0</v>
      </c>
      <c r="R17" s="73">
        <v>30.518999999999998</v>
      </c>
      <c r="S17" s="73">
        <v>33.5</v>
      </c>
      <c r="T17" s="73">
        <v>0</v>
      </c>
      <c r="U17" s="73">
        <v>0</v>
      </c>
      <c r="V17" s="73">
        <v>0</v>
      </c>
      <c r="W17" s="73">
        <v>0</v>
      </c>
      <c r="X17" s="73">
        <v>0</v>
      </c>
      <c r="Y17" s="73">
        <v>0</v>
      </c>
      <c r="Z17" s="73">
        <v>0</v>
      </c>
      <c r="AA17" s="73">
        <v>4.4420000000000002</v>
      </c>
      <c r="AB17" s="73">
        <v>0</v>
      </c>
      <c r="AC17" s="73">
        <v>0</v>
      </c>
      <c r="AD17" s="73">
        <v>0</v>
      </c>
      <c r="AE17" s="73">
        <v>0</v>
      </c>
      <c r="AF17" s="73">
        <v>0</v>
      </c>
      <c r="AG17" s="73">
        <v>0</v>
      </c>
      <c r="AH17" s="73">
        <v>0</v>
      </c>
      <c r="AI17" s="73">
        <v>0</v>
      </c>
      <c r="AJ17" s="73">
        <v>36.238999999999997</v>
      </c>
      <c r="AK17" s="73">
        <v>0</v>
      </c>
      <c r="AL17" s="73">
        <v>0</v>
      </c>
      <c r="AM17" s="73">
        <v>0</v>
      </c>
      <c r="AN17" s="73">
        <v>0</v>
      </c>
      <c r="AO17" s="73">
        <v>0</v>
      </c>
      <c r="AP17" s="73">
        <v>0</v>
      </c>
      <c r="AQ17" s="73">
        <v>0</v>
      </c>
      <c r="AR17" s="73">
        <v>0</v>
      </c>
      <c r="AS17" s="73">
        <v>4.55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2.4340000000000002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3.8050000000000002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30.518999999999998</v>
      </c>
      <c r="DT17" s="73">
        <v>33.5</v>
      </c>
      <c r="DU17" s="73">
        <v>0</v>
      </c>
      <c r="DV17" s="73">
        <v>0</v>
      </c>
      <c r="DW17" s="73">
        <v>0</v>
      </c>
      <c r="DX17" s="73">
        <v>0</v>
      </c>
      <c r="DY17" s="73">
        <v>0</v>
      </c>
      <c r="DZ17" s="73">
        <v>0</v>
      </c>
      <c r="EA17" s="73">
        <v>0</v>
      </c>
      <c r="EB17" s="73">
        <v>4.4420000000000002</v>
      </c>
      <c r="EC17" s="73">
        <v>0</v>
      </c>
      <c r="ED17" s="73">
        <v>0</v>
      </c>
      <c r="EE17" s="73">
        <v>0</v>
      </c>
      <c r="EF17" s="73">
        <v>0</v>
      </c>
      <c r="EG17" s="73">
        <v>0</v>
      </c>
      <c r="EH17" s="73">
        <v>0</v>
      </c>
      <c r="EI17" s="73">
        <v>0</v>
      </c>
      <c r="EJ17" s="73">
        <v>0</v>
      </c>
      <c r="EK17" s="73">
        <v>36.238999999999997</v>
      </c>
      <c r="EL17" s="73">
        <v>0</v>
      </c>
      <c r="EM17" s="73">
        <v>0</v>
      </c>
      <c r="EN17" s="73">
        <v>0</v>
      </c>
      <c r="EO17" s="73">
        <v>0</v>
      </c>
      <c r="EP17" s="73">
        <v>0</v>
      </c>
      <c r="EQ17" s="73">
        <v>0</v>
      </c>
      <c r="ER17" s="73">
        <v>0</v>
      </c>
      <c r="ES17" s="73">
        <v>0</v>
      </c>
      <c r="ET17" s="73">
        <v>4.55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2.4340000000000002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3.8050000000000002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104.7</v>
      </c>
      <c r="HL17" s="73">
        <v>4.55</v>
      </c>
      <c r="HM17" s="73">
        <v>0</v>
      </c>
      <c r="HN17" s="73">
        <v>0</v>
      </c>
      <c r="HO17" s="73">
        <v>2.4340000000000002</v>
      </c>
      <c r="HP17" s="73">
        <v>0</v>
      </c>
      <c r="HQ17" s="73">
        <v>0</v>
      </c>
      <c r="HR17" s="73">
        <v>0</v>
      </c>
      <c r="HS17" s="73">
        <v>0</v>
      </c>
      <c r="HT17" s="73">
        <v>0</v>
      </c>
      <c r="HU17" s="73">
        <v>0</v>
      </c>
      <c r="HV17" s="73">
        <v>3.8050000000000002</v>
      </c>
      <c r="HW17" s="73">
        <v>0</v>
      </c>
      <c r="HX17" s="73">
        <v>0</v>
      </c>
      <c r="HY17" s="73">
        <v>0</v>
      </c>
      <c r="HZ17" s="73">
        <v>0</v>
      </c>
      <c r="IA17" s="73">
        <v>0</v>
      </c>
      <c r="IB17" s="73">
        <v>0</v>
      </c>
      <c r="IC17" s="73">
        <v>0</v>
      </c>
      <c r="ID17" s="73">
        <v>0</v>
      </c>
      <c r="IE17" s="73">
        <v>0</v>
      </c>
      <c r="IF17" s="73">
        <v>104.7</v>
      </c>
      <c r="IG17" s="73">
        <v>4.55</v>
      </c>
      <c r="IH17" s="73">
        <v>0</v>
      </c>
      <c r="II17" s="73">
        <v>0</v>
      </c>
      <c r="IJ17" s="73">
        <v>2.4340000000000002</v>
      </c>
      <c r="IK17" s="73">
        <v>0</v>
      </c>
      <c r="IL17" s="73">
        <v>0</v>
      </c>
      <c r="IM17" s="73">
        <v>0</v>
      </c>
      <c r="IN17" s="73">
        <v>0</v>
      </c>
      <c r="IO17" s="73">
        <v>0</v>
      </c>
      <c r="IP17" s="73">
        <v>0</v>
      </c>
      <c r="IQ17" s="73">
        <v>3.8050000000000002</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1</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4</v>
      </c>
      <c r="RT17" s="71">
        <v>1</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1858</v>
      </c>
      <c r="B18" s="70">
        <v>10</v>
      </c>
      <c r="C18" s="70">
        <v>10</v>
      </c>
      <c r="D18" s="70">
        <v>1</v>
      </c>
      <c r="E18" s="70">
        <v>2013</v>
      </c>
      <c r="F18" s="70" t="s">
        <v>180</v>
      </c>
      <c r="G18" s="1073" t="s">
        <v>1848</v>
      </c>
      <c r="H18" s="70" t="s">
        <v>1849</v>
      </c>
      <c r="I18" s="1066"/>
      <c r="J18" s="73">
        <v>0</v>
      </c>
      <c r="K18" s="73">
        <v>0</v>
      </c>
      <c r="L18" s="73">
        <v>0</v>
      </c>
      <c r="M18" s="73">
        <v>0</v>
      </c>
      <c r="N18" s="73">
        <v>0</v>
      </c>
      <c r="O18" s="73">
        <v>0</v>
      </c>
      <c r="P18" s="73">
        <v>0</v>
      </c>
      <c r="Q18" s="73">
        <v>0</v>
      </c>
      <c r="R18" s="73">
        <v>33.767000000000003</v>
      </c>
      <c r="S18" s="73">
        <v>34.878</v>
      </c>
      <c r="T18" s="73">
        <v>0</v>
      </c>
      <c r="U18" s="73">
        <v>0</v>
      </c>
      <c r="V18" s="73">
        <v>0</v>
      </c>
      <c r="W18" s="73">
        <v>0</v>
      </c>
      <c r="X18" s="73">
        <v>0</v>
      </c>
      <c r="Y18" s="73">
        <v>0</v>
      </c>
      <c r="Z18" s="73">
        <v>0</v>
      </c>
      <c r="AA18" s="73">
        <v>5.6219999999999999</v>
      </c>
      <c r="AB18" s="73">
        <v>0</v>
      </c>
      <c r="AC18" s="73">
        <v>0</v>
      </c>
      <c r="AD18" s="73">
        <v>0</v>
      </c>
      <c r="AE18" s="73">
        <v>0</v>
      </c>
      <c r="AF18" s="73">
        <v>0</v>
      </c>
      <c r="AG18" s="73">
        <v>0</v>
      </c>
      <c r="AH18" s="73">
        <v>0</v>
      </c>
      <c r="AI18" s="73">
        <v>0</v>
      </c>
      <c r="AJ18" s="73">
        <v>39.895000000000003</v>
      </c>
      <c r="AK18" s="73">
        <v>0</v>
      </c>
      <c r="AL18" s="73">
        <v>0</v>
      </c>
      <c r="AM18" s="73">
        <v>0</v>
      </c>
      <c r="AN18" s="73">
        <v>0</v>
      </c>
      <c r="AO18" s="73">
        <v>0</v>
      </c>
      <c r="AP18" s="73">
        <v>0</v>
      </c>
      <c r="AQ18" s="73">
        <v>0</v>
      </c>
      <c r="AR18" s="73">
        <v>0</v>
      </c>
      <c r="AS18" s="73">
        <v>4.8520000000000003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2.8039999999999998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4.7990000000000004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33.767000000000003</v>
      </c>
      <c r="DT18" s="73">
        <v>34.878</v>
      </c>
      <c r="DU18" s="73">
        <v>0</v>
      </c>
      <c r="DV18" s="73">
        <v>0</v>
      </c>
      <c r="DW18" s="73">
        <v>0</v>
      </c>
      <c r="DX18" s="73">
        <v>0</v>
      </c>
      <c r="DY18" s="73">
        <v>0</v>
      </c>
      <c r="DZ18" s="73">
        <v>0</v>
      </c>
      <c r="EA18" s="73">
        <v>0</v>
      </c>
      <c r="EB18" s="73">
        <v>5.6219999999999999</v>
      </c>
      <c r="EC18" s="73">
        <v>0</v>
      </c>
      <c r="ED18" s="73">
        <v>0</v>
      </c>
      <c r="EE18" s="73">
        <v>0</v>
      </c>
      <c r="EF18" s="73">
        <v>0</v>
      </c>
      <c r="EG18" s="73">
        <v>0</v>
      </c>
      <c r="EH18" s="73">
        <v>0</v>
      </c>
      <c r="EI18" s="73">
        <v>0</v>
      </c>
      <c r="EJ18" s="73">
        <v>0</v>
      </c>
      <c r="EK18" s="73">
        <v>39.895000000000003</v>
      </c>
      <c r="EL18" s="73">
        <v>0</v>
      </c>
      <c r="EM18" s="73">
        <v>0</v>
      </c>
      <c r="EN18" s="73">
        <v>0</v>
      </c>
      <c r="EO18" s="73">
        <v>0</v>
      </c>
      <c r="EP18" s="73">
        <v>0</v>
      </c>
      <c r="EQ18" s="73">
        <v>0</v>
      </c>
      <c r="ER18" s="73">
        <v>0</v>
      </c>
      <c r="ES18" s="73">
        <v>0</v>
      </c>
      <c r="ET18" s="73">
        <v>4.8520000000000003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2.8039999999999998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4.7990000000000004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114.16200000000001</v>
      </c>
      <c r="HL18" s="73">
        <v>4.8520000000000003</v>
      </c>
      <c r="HM18" s="73">
        <v>0</v>
      </c>
      <c r="HN18" s="73">
        <v>0</v>
      </c>
      <c r="HO18" s="73">
        <v>2.8039999999999998</v>
      </c>
      <c r="HP18" s="73">
        <v>0</v>
      </c>
      <c r="HQ18" s="73">
        <v>0</v>
      </c>
      <c r="HR18" s="73">
        <v>0</v>
      </c>
      <c r="HS18" s="73">
        <v>0</v>
      </c>
      <c r="HT18" s="73">
        <v>0</v>
      </c>
      <c r="HU18" s="73">
        <v>0</v>
      </c>
      <c r="HV18" s="73">
        <v>4.7990000000000004</v>
      </c>
      <c r="HW18" s="73">
        <v>0</v>
      </c>
      <c r="HX18" s="73">
        <v>0</v>
      </c>
      <c r="HY18" s="73">
        <v>0</v>
      </c>
      <c r="HZ18" s="73">
        <v>0</v>
      </c>
      <c r="IA18" s="73">
        <v>0</v>
      </c>
      <c r="IB18" s="73">
        <v>0</v>
      </c>
      <c r="IC18" s="73">
        <v>0</v>
      </c>
      <c r="ID18" s="73">
        <v>0</v>
      </c>
      <c r="IE18" s="73">
        <v>0</v>
      </c>
      <c r="IF18" s="73">
        <v>114.16200000000001</v>
      </c>
      <c r="IG18" s="73">
        <v>4.8520000000000003</v>
      </c>
      <c r="IH18" s="73">
        <v>0</v>
      </c>
      <c r="II18" s="73">
        <v>0</v>
      </c>
      <c r="IJ18" s="73">
        <v>2.8039999999999998</v>
      </c>
      <c r="IK18" s="73">
        <v>0</v>
      </c>
      <c r="IL18" s="73">
        <v>0</v>
      </c>
      <c r="IM18" s="73">
        <v>0</v>
      </c>
      <c r="IN18" s="73">
        <v>0</v>
      </c>
      <c r="IO18" s="73">
        <v>0</v>
      </c>
      <c r="IP18" s="73">
        <v>0</v>
      </c>
      <c r="IQ18" s="73">
        <v>4.7990000000000004</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1</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4</v>
      </c>
      <c r="RT18" s="71">
        <v>1</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1859</v>
      </c>
      <c r="B19" s="70">
        <v>11</v>
      </c>
      <c r="C19" s="70">
        <v>11</v>
      </c>
      <c r="D19" s="70">
        <v>1</v>
      </c>
      <c r="E19" s="70">
        <v>2014</v>
      </c>
      <c r="F19" s="70" t="s">
        <v>181</v>
      </c>
      <c r="G19" s="1073" t="s">
        <v>1848</v>
      </c>
      <c r="H19" s="70" t="s">
        <v>1849</v>
      </c>
      <c r="I19" s="1066"/>
      <c r="J19" s="73">
        <v>0</v>
      </c>
      <c r="K19" s="73">
        <v>0</v>
      </c>
      <c r="L19" s="73">
        <v>0</v>
      </c>
      <c r="M19" s="73">
        <v>0</v>
      </c>
      <c r="N19" s="73">
        <v>0</v>
      </c>
      <c r="O19" s="73">
        <v>0</v>
      </c>
      <c r="P19" s="73">
        <v>0</v>
      </c>
      <c r="Q19" s="73">
        <v>0</v>
      </c>
      <c r="R19" s="73">
        <v>34.173000000000002</v>
      </c>
      <c r="S19" s="73">
        <v>33.716000000000001</v>
      </c>
      <c r="T19" s="73">
        <v>0</v>
      </c>
      <c r="U19" s="73">
        <v>0</v>
      </c>
      <c r="V19" s="73">
        <v>0</v>
      </c>
      <c r="W19" s="73">
        <v>0</v>
      </c>
      <c r="X19" s="73">
        <v>0</v>
      </c>
      <c r="Y19" s="73">
        <v>0</v>
      </c>
      <c r="Z19" s="73">
        <v>0</v>
      </c>
      <c r="AA19" s="73">
        <v>5.6749999999999998</v>
      </c>
      <c r="AB19" s="73">
        <v>0</v>
      </c>
      <c r="AC19" s="73">
        <v>0</v>
      </c>
      <c r="AD19" s="73">
        <v>0</v>
      </c>
      <c r="AE19" s="73">
        <v>0</v>
      </c>
      <c r="AF19" s="73">
        <v>0</v>
      </c>
      <c r="AG19" s="73">
        <v>0</v>
      </c>
      <c r="AH19" s="73">
        <v>0</v>
      </c>
      <c r="AI19" s="73">
        <v>0</v>
      </c>
      <c r="AJ19" s="73">
        <v>40.103999999999999</v>
      </c>
      <c r="AK19" s="73">
        <v>0</v>
      </c>
      <c r="AL19" s="73">
        <v>0</v>
      </c>
      <c r="AM19" s="73">
        <v>0</v>
      </c>
      <c r="AN19" s="73">
        <v>0</v>
      </c>
      <c r="AO19" s="73">
        <v>0</v>
      </c>
      <c r="AP19" s="73">
        <v>0</v>
      </c>
      <c r="AQ19" s="73">
        <v>0</v>
      </c>
      <c r="AR19" s="73">
        <v>0</v>
      </c>
      <c r="AS19" s="73">
        <v>4.6079999999999997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4.7990000000000004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34.173000000000002</v>
      </c>
      <c r="DT19" s="73">
        <v>33.716000000000001</v>
      </c>
      <c r="DU19" s="73">
        <v>0</v>
      </c>
      <c r="DV19" s="73">
        <v>0</v>
      </c>
      <c r="DW19" s="73">
        <v>0</v>
      </c>
      <c r="DX19" s="73">
        <v>0</v>
      </c>
      <c r="DY19" s="73">
        <v>0</v>
      </c>
      <c r="DZ19" s="73">
        <v>0</v>
      </c>
      <c r="EA19" s="73">
        <v>0</v>
      </c>
      <c r="EB19" s="73">
        <v>5.6749999999999998</v>
      </c>
      <c r="EC19" s="73">
        <v>0</v>
      </c>
      <c r="ED19" s="73">
        <v>0</v>
      </c>
      <c r="EE19" s="73">
        <v>0</v>
      </c>
      <c r="EF19" s="73">
        <v>0</v>
      </c>
      <c r="EG19" s="73">
        <v>0</v>
      </c>
      <c r="EH19" s="73">
        <v>0</v>
      </c>
      <c r="EI19" s="73">
        <v>0</v>
      </c>
      <c r="EJ19" s="73">
        <v>0</v>
      </c>
      <c r="EK19" s="73">
        <v>40.103999999999999</v>
      </c>
      <c r="EL19" s="73">
        <v>0</v>
      </c>
      <c r="EM19" s="73">
        <v>0</v>
      </c>
      <c r="EN19" s="73">
        <v>0</v>
      </c>
      <c r="EO19" s="73">
        <v>0</v>
      </c>
      <c r="EP19" s="73">
        <v>0</v>
      </c>
      <c r="EQ19" s="73">
        <v>0</v>
      </c>
      <c r="ER19" s="73">
        <v>0</v>
      </c>
      <c r="ES19" s="73">
        <v>0</v>
      </c>
      <c r="ET19" s="73">
        <v>4.6079999999999997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4.7990000000000004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113.66800000000001</v>
      </c>
      <c r="HL19" s="73">
        <v>4.6079999999999997</v>
      </c>
      <c r="HM19" s="73">
        <v>0</v>
      </c>
      <c r="HN19" s="73">
        <v>0</v>
      </c>
      <c r="HO19" s="73">
        <v>3.3</v>
      </c>
      <c r="HP19" s="73">
        <v>0</v>
      </c>
      <c r="HQ19" s="73">
        <v>0</v>
      </c>
      <c r="HR19" s="73">
        <v>0</v>
      </c>
      <c r="HS19" s="73">
        <v>0</v>
      </c>
      <c r="HT19" s="73">
        <v>0</v>
      </c>
      <c r="HU19" s="73">
        <v>0</v>
      </c>
      <c r="HV19" s="73">
        <v>4.7990000000000004</v>
      </c>
      <c r="HW19" s="73">
        <v>0</v>
      </c>
      <c r="HX19" s="73">
        <v>0</v>
      </c>
      <c r="HY19" s="73">
        <v>0</v>
      </c>
      <c r="HZ19" s="73">
        <v>0</v>
      </c>
      <c r="IA19" s="73">
        <v>0</v>
      </c>
      <c r="IB19" s="73">
        <v>0</v>
      </c>
      <c r="IC19" s="73">
        <v>0</v>
      </c>
      <c r="ID19" s="73">
        <v>0</v>
      </c>
      <c r="IE19" s="73">
        <v>0</v>
      </c>
      <c r="IF19" s="73">
        <v>113.66800000000001</v>
      </c>
      <c r="IG19" s="73">
        <v>4.6079999999999997</v>
      </c>
      <c r="IH19" s="73">
        <v>0</v>
      </c>
      <c r="II19" s="73">
        <v>0</v>
      </c>
      <c r="IJ19" s="73">
        <v>3.3</v>
      </c>
      <c r="IK19" s="73">
        <v>0</v>
      </c>
      <c r="IL19" s="73">
        <v>0</v>
      </c>
      <c r="IM19" s="73">
        <v>0</v>
      </c>
      <c r="IN19" s="73">
        <v>0</v>
      </c>
      <c r="IO19" s="73">
        <v>0</v>
      </c>
      <c r="IP19" s="73">
        <v>0</v>
      </c>
      <c r="IQ19" s="73">
        <v>4.7990000000000004</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1</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4</v>
      </c>
      <c r="RT19" s="71">
        <v>1</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1860</v>
      </c>
      <c r="B20" s="70">
        <v>12</v>
      </c>
      <c r="C20" s="70">
        <v>12</v>
      </c>
      <c r="D20" s="70">
        <v>1</v>
      </c>
      <c r="E20" s="70">
        <v>2015</v>
      </c>
      <c r="F20" s="70" t="s">
        <v>182</v>
      </c>
      <c r="G20" s="1073" t="s">
        <v>1848</v>
      </c>
      <c r="H20" s="70" t="s">
        <v>1849</v>
      </c>
      <c r="I20" s="1066"/>
      <c r="J20" s="73">
        <v>0</v>
      </c>
      <c r="K20" s="73">
        <v>0</v>
      </c>
      <c r="L20" s="73">
        <v>0</v>
      </c>
      <c r="M20" s="73">
        <v>0</v>
      </c>
      <c r="N20" s="73">
        <v>0</v>
      </c>
      <c r="O20" s="73">
        <v>0</v>
      </c>
      <c r="P20" s="73">
        <v>0</v>
      </c>
      <c r="Q20" s="73">
        <v>0</v>
      </c>
      <c r="R20" s="73">
        <v>38.645000000000003</v>
      </c>
      <c r="S20" s="73">
        <v>30.753</v>
      </c>
      <c r="T20" s="73">
        <v>0</v>
      </c>
      <c r="U20" s="73">
        <v>0</v>
      </c>
      <c r="V20" s="73">
        <v>0</v>
      </c>
      <c r="W20" s="73">
        <v>0</v>
      </c>
      <c r="X20" s="73">
        <v>0</v>
      </c>
      <c r="Y20" s="73">
        <v>0</v>
      </c>
      <c r="Z20" s="73">
        <v>0</v>
      </c>
      <c r="AA20" s="73">
        <v>6.06</v>
      </c>
      <c r="AB20" s="73">
        <v>0</v>
      </c>
      <c r="AC20" s="73">
        <v>0</v>
      </c>
      <c r="AD20" s="73">
        <v>0</v>
      </c>
      <c r="AE20" s="73">
        <v>0</v>
      </c>
      <c r="AF20" s="73">
        <v>0</v>
      </c>
      <c r="AG20" s="73">
        <v>0</v>
      </c>
      <c r="AH20" s="73">
        <v>0</v>
      </c>
      <c r="AI20" s="73">
        <v>0</v>
      </c>
      <c r="AJ20" s="73">
        <v>39.475000000000001</v>
      </c>
      <c r="AK20" s="73">
        <v>0</v>
      </c>
      <c r="AL20" s="73">
        <v>0</v>
      </c>
      <c r="AM20" s="73">
        <v>0</v>
      </c>
      <c r="AN20" s="73">
        <v>0</v>
      </c>
      <c r="AO20" s="73">
        <v>0</v>
      </c>
      <c r="AP20" s="73">
        <v>0</v>
      </c>
      <c r="AQ20" s="73">
        <v>0</v>
      </c>
      <c r="AR20" s="73">
        <v>0</v>
      </c>
      <c r="AS20" s="73">
        <v>4.2549999999999999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4.859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38.645000000000003</v>
      </c>
      <c r="DT20" s="73">
        <v>30.753</v>
      </c>
      <c r="DU20" s="73">
        <v>0</v>
      </c>
      <c r="DV20" s="73">
        <v>0</v>
      </c>
      <c r="DW20" s="73">
        <v>0</v>
      </c>
      <c r="DX20" s="73">
        <v>0</v>
      </c>
      <c r="DY20" s="73">
        <v>0</v>
      </c>
      <c r="DZ20" s="73">
        <v>0</v>
      </c>
      <c r="EA20" s="73">
        <v>0</v>
      </c>
      <c r="EB20" s="73">
        <v>6.06</v>
      </c>
      <c r="EC20" s="73">
        <v>0</v>
      </c>
      <c r="ED20" s="73">
        <v>0</v>
      </c>
      <c r="EE20" s="73">
        <v>0</v>
      </c>
      <c r="EF20" s="73">
        <v>0</v>
      </c>
      <c r="EG20" s="73">
        <v>0</v>
      </c>
      <c r="EH20" s="73">
        <v>0</v>
      </c>
      <c r="EI20" s="73">
        <v>0</v>
      </c>
      <c r="EJ20" s="73">
        <v>0</v>
      </c>
      <c r="EK20" s="73">
        <v>39.475000000000001</v>
      </c>
      <c r="EL20" s="73">
        <v>0</v>
      </c>
      <c r="EM20" s="73">
        <v>0</v>
      </c>
      <c r="EN20" s="73">
        <v>0</v>
      </c>
      <c r="EO20" s="73">
        <v>0</v>
      </c>
      <c r="EP20" s="73">
        <v>0</v>
      </c>
      <c r="EQ20" s="73">
        <v>0</v>
      </c>
      <c r="ER20" s="73">
        <v>0</v>
      </c>
      <c r="ES20" s="73">
        <v>0</v>
      </c>
      <c r="ET20" s="73">
        <v>4.2549999999999999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4.859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114.93300000000001</v>
      </c>
      <c r="HL20" s="73">
        <v>4.2549999999999999</v>
      </c>
      <c r="HM20" s="73">
        <v>0</v>
      </c>
      <c r="HN20" s="73">
        <v>0</v>
      </c>
      <c r="HO20" s="73">
        <v>0</v>
      </c>
      <c r="HP20" s="73">
        <v>0</v>
      </c>
      <c r="HQ20" s="73">
        <v>0</v>
      </c>
      <c r="HR20" s="73">
        <v>0</v>
      </c>
      <c r="HS20" s="73">
        <v>0</v>
      </c>
      <c r="HT20" s="73">
        <v>0</v>
      </c>
      <c r="HU20" s="73">
        <v>0</v>
      </c>
      <c r="HV20" s="73">
        <v>4.859</v>
      </c>
      <c r="HW20" s="73">
        <v>0</v>
      </c>
      <c r="HX20" s="73">
        <v>0</v>
      </c>
      <c r="HY20" s="73">
        <v>0</v>
      </c>
      <c r="HZ20" s="73">
        <v>0</v>
      </c>
      <c r="IA20" s="73">
        <v>0</v>
      </c>
      <c r="IB20" s="73">
        <v>0</v>
      </c>
      <c r="IC20" s="73">
        <v>0</v>
      </c>
      <c r="ID20" s="73">
        <v>0</v>
      </c>
      <c r="IE20" s="73">
        <v>0</v>
      </c>
      <c r="IF20" s="73">
        <v>114.93300000000001</v>
      </c>
      <c r="IG20" s="73">
        <v>4.2549999999999999</v>
      </c>
      <c r="IH20" s="73">
        <v>0</v>
      </c>
      <c r="II20" s="73">
        <v>0</v>
      </c>
      <c r="IJ20" s="73">
        <v>0</v>
      </c>
      <c r="IK20" s="73">
        <v>0</v>
      </c>
      <c r="IL20" s="73">
        <v>0</v>
      </c>
      <c r="IM20" s="73">
        <v>0</v>
      </c>
      <c r="IN20" s="73">
        <v>0</v>
      </c>
      <c r="IO20" s="73">
        <v>0</v>
      </c>
      <c r="IP20" s="73">
        <v>0</v>
      </c>
      <c r="IQ20" s="73">
        <v>4.859</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1861</v>
      </c>
      <c r="B21" s="70">
        <v>13</v>
      </c>
      <c r="C21" s="70">
        <v>13</v>
      </c>
      <c r="D21" s="70">
        <v>1</v>
      </c>
      <c r="E21" s="70">
        <v>2016</v>
      </c>
      <c r="F21" s="70" t="s">
        <v>155</v>
      </c>
      <c r="G21" s="1073" t="s">
        <v>1848</v>
      </c>
      <c r="H21" s="70" t="s">
        <v>1849</v>
      </c>
      <c r="I21" s="1066"/>
      <c r="J21" s="73">
        <v>0</v>
      </c>
      <c r="K21" s="73">
        <v>0</v>
      </c>
      <c r="L21" s="73">
        <v>0</v>
      </c>
      <c r="M21" s="73">
        <v>0</v>
      </c>
      <c r="N21" s="73">
        <v>0</v>
      </c>
      <c r="O21" s="73">
        <v>0</v>
      </c>
      <c r="P21" s="73">
        <v>0</v>
      </c>
      <c r="Q21" s="73">
        <v>0</v>
      </c>
      <c r="R21" s="73">
        <v>40.637</v>
      </c>
      <c r="S21" s="73">
        <v>28.564</v>
      </c>
      <c r="T21" s="73">
        <v>0</v>
      </c>
      <c r="U21" s="73">
        <v>0</v>
      </c>
      <c r="V21" s="73">
        <v>0</v>
      </c>
      <c r="W21" s="73">
        <v>0</v>
      </c>
      <c r="X21" s="73">
        <v>0</v>
      </c>
      <c r="Y21" s="73">
        <v>0</v>
      </c>
      <c r="Z21" s="73">
        <v>0</v>
      </c>
      <c r="AA21" s="73">
        <v>6.91</v>
      </c>
      <c r="AB21" s="73">
        <v>0</v>
      </c>
      <c r="AC21" s="73">
        <v>0</v>
      </c>
      <c r="AD21" s="73">
        <v>0</v>
      </c>
      <c r="AE21" s="73">
        <v>0</v>
      </c>
      <c r="AF21" s="73">
        <v>0</v>
      </c>
      <c r="AG21" s="73">
        <v>0</v>
      </c>
      <c r="AH21" s="73">
        <v>0</v>
      </c>
      <c r="AI21" s="73">
        <v>0</v>
      </c>
      <c r="AJ21" s="73">
        <v>38.036000000000001</v>
      </c>
      <c r="AK21" s="73">
        <v>0</v>
      </c>
      <c r="AL21" s="73">
        <v>0</v>
      </c>
      <c r="AM21" s="73">
        <v>0</v>
      </c>
      <c r="AN21" s="73">
        <v>0</v>
      </c>
      <c r="AO21" s="73">
        <v>0</v>
      </c>
      <c r="AP21" s="73">
        <v>0</v>
      </c>
      <c r="AQ21" s="73">
        <v>0</v>
      </c>
      <c r="AR21" s="73">
        <v>0</v>
      </c>
      <c r="AS21" s="73">
        <v>4.1980000000000004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4.9450000000000003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40.637</v>
      </c>
      <c r="DT21" s="73">
        <v>28.564</v>
      </c>
      <c r="DU21" s="73">
        <v>0</v>
      </c>
      <c r="DV21" s="73">
        <v>0</v>
      </c>
      <c r="DW21" s="73">
        <v>0</v>
      </c>
      <c r="DX21" s="73">
        <v>0</v>
      </c>
      <c r="DY21" s="73">
        <v>0</v>
      </c>
      <c r="DZ21" s="73">
        <v>0</v>
      </c>
      <c r="EA21" s="73">
        <v>0</v>
      </c>
      <c r="EB21" s="73">
        <v>6.91</v>
      </c>
      <c r="EC21" s="73">
        <v>0</v>
      </c>
      <c r="ED21" s="73">
        <v>0</v>
      </c>
      <c r="EE21" s="73">
        <v>0</v>
      </c>
      <c r="EF21" s="73">
        <v>0</v>
      </c>
      <c r="EG21" s="73">
        <v>0</v>
      </c>
      <c r="EH21" s="73">
        <v>0</v>
      </c>
      <c r="EI21" s="73">
        <v>0</v>
      </c>
      <c r="EJ21" s="73">
        <v>0</v>
      </c>
      <c r="EK21" s="73">
        <v>38.036000000000001</v>
      </c>
      <c r="EL21" s="73">
        <v>0</v>
      </c>
      <c r="EM21" s="73">
        <v>0</v>
      </c>
      <c r="EN21" s="73">
        <v>0</v>
      </c>
      <c r="EO21" s="73">
        <v>0</v>
      </c>
      <c r="EP21" s="73">
        <v>0</v>
      </c>
      <c r="EQ21" s="73">
        <v>0</v>
      </c>
      <c r="ER21" s="73">
        <v>0</v>
      </c>
      <c r="ES21" s="73">
        <v>0</v>
      </c>
      <c r="ET21" s="73">
        <v>4.1980000000000004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4.9450000000000003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114.14700000000001</v>
      </c>
      <c r="HL21" s="73">
        <v>4.1980000000000004</v>
      </c>
      <c r="HM21" s="73">
        <v>0</v>
      </c>
      <c r="HN21" s="73">
        <v>0</v>
      </c>
      <c r="HO21" s="73">
        <v>0</v>
      </c>
      <c r="HP21" s="73">
        <v>0</v>
      </c>
      <c r="HQ21" s="73">
        <v>0</v>
      </c>
      <c r="HR21" s="73">
        <v>0</v>
      </c>
      <c r="HS21" s="73">
        <v>0</v>
      </c>
      <c r="HT21" s="73">
        <v>0</v>
      </c>
      <c r="HU21" s="73">
        <v>0</v>
      </c>
      <c r="HV21" s="73">
        <v>4.9450000000000003</v>
      </c>
      <c r="HW21" s="73">
        <v>0</v>
      </c>
      <c r="HX21" s="73">
        <v>0</v>
      </c>
      <c r="HY21" s="73">
        <v>0</v>
      </c>
      <c r="HZ21" s="73">
        <v>0</v>
      </c>
      <c r="IA21" s="73">
        <v>0</v>
      </c>
      <c r="IB21" s="73">
        <v>0</v>
      </c>
      <c r="IC21" s="73">
        <v>0</v>
      </c>
      <c r="ID21" s="73">
        <v>0</v>
      </c>
      <c r="IE21" s="73">
        <v>0</v>
      </c>
      <c r="IF21" s="73">
        <v>114.14700000000001</v>
      </c>
      <c r="IG21" s="73">
        <v>4.1980000000000004</v>
      </c>
      <c r="IH21" s="73">
        <v>0</v>
      </c>
      <c r="II21" s="73">
        <v>0</v>
      </c>
      <c r="IJ21" s="73">
        <v>0</v>
      </c>
      <c r="IK21" s="73">
        <v>0</v>
      </c>
      <c r="IL21" s="73">
        <v>0</v>
      </c>
      <c r="IM21" s="73">
        <v>0</v>
      </c>
      <c r="IN21" s="73">
        <v>0</v>
      </c>
      <c r="IO21" s="73">
        <v>0</v>
      </c>
      <c r="IP21" s="73">
        <v>0</v>
      </c>
      <c r="IQ21" s="73">
        <v>4.9450000000000003</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1862</v>
      </c>
      <c r="B22" s="70">
        <v>14</v>
      </c>
      <c r="C22" s="70">
        <v>14</v>
      </c>
      <c r="D22" s="70">
        <v>1</v>
      </c>
      <c r="E22" s="70">
        <v>2017</v>
      </c>
      <c r="F22" s="70" t="s">
        <v>156</v>
      </c>
      <c r="G22" s="1073" t="s">
        <v>1848</v>
      </c>
      <c r="H22" s="70" t="s">
        <v>1849</v>
      </c>
      <c r="I22" s="1066"/>
      <c r="J22" s="73">
        <v>0</v>
      </c>
      <c r="K22" s="73">
        <v>0</v>
      </c>
      <c r="L22" s="73">
        <v>0</v>
      </c>
      <c r="M22" s="73">
        <v>0</v>
      </c>
      <c r="N22" s="73">
        <v>0</v>
      </c>
      <c r="O22" s="73">
        <v>0</v>
      </c>
      <c r="P22" s="73">
        <v>0</v>
      </c>
      <c r="Q22" s="73">
        <v>0</v>
      </c>
      <c r="R22" s="73">
        <v>39.709000000000003</v>
      </c>
      <c r="S22" s="73">
        <v>18.977</v>
      </c>
      <c r="T22" s="73">
        <v>0</v>
      </c>
      <c r="U22" s="73">
        <v>0</v>
      </c>
      <c r="V22" s="73">
        <v>0</v>
      </c>
      <c r="W22" s="73">
        <v>0</v>
      </c>
      <c r="X22" s="73">
        <v>0</v>
      </c>
      <c r="Y22" s="73">
        <v>0</v>
      </c>
      <c r="Z22" s="73">
        <v>0</v>
      </c>
      <c r="AA22" s="73">
        <v>6.1289999999999996</v>
      </c>
      <c r="AB22" s="73">
        <v>0</v>
      </c>
      <c r="AC22" s="73">
        <v>0</v>
      </c>
      <c r="AD22" s="73">
        <v>0</v>
      </c>
      <c r="AE22" s="73">
        <v>0</v>
      </c>
      <c r="AF22" s="73">
        <v>0</v>
      </c>
      <c r="AG22" s="73">
        <v>0</v>
      </c>
      <c r="AH22" s="73">
        <v>0</v>
      </c>
      <c r="AI22" s="73">
        <v>0</v>
      </c>
      <c r="AJ22" s="73">
        <v>32.429000000000002</v>
      </c>
      <c r="AK22" s="73">
        <v>0</v>
      </c>
      <c r="AL22" s="73">
        <v>0</v>
      </c>
      <c r="AM22" s="73">
        <v>0</v>
      </c>
      <c r="AN22" s="73">
        <v>0</v>
      </c>
      <c r="AO22" s="73">
        <v>0</v>
      </c>
      <c r="AP22" s="73">
        <v>0</v>
      </c>
      <c r="AQ22" s="73">
        <v>0</v>
      </c>
      <c r="AR22" s="73">
        <v>0</v>
      </c>
      <c r="AS22" s="73">
        <v>4.165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4.7380000000000004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39.709000000000003</v>
      </c>
      <c r="DT22" s="73">
        <v>18.977</v>
      </c>
      <c r="DU22" s="73">
        <v>0</v>
      </c>
      <c r="DV22" s="73">
        <v>0</v>
      </c>
      <c r="DW22" s="73">
        <v>0</v>
      </c>
      <c r="DX22" s="73">
        <v>0</v>
      </c>
      <c r="DY22" s="73">
        <v>0</v>
      </c>
      <c r="DZ22" s="73">
        <v>0</v>
      </c>
      <c r="EA22" s="73">
        <v>0</v>
      </c>
      <c r="EB22" s="73">
        <v>6.1289999999999996</v>
      </c>
      <c r="EC22" s="73">
        <v>0</v>
      </c>
      <c r="ED22" s="73">
        <v>0</v>
      </c>
      <c r="EE22" s="73">
        <v>0</v>
      </c>
      <c r="EF22" s="73">
        <v>0</v>
      </c>
      <c r="EG22" s="73">
        <v>0</v>
      </c>
      <c r="EH22" s="73">
        <v>0</v>
      </c>
      <c r="EI22" s="73">
        <v>0</v>
      </c>
      <c r="EJ22" s="73">
        <v>0</v>
      </c>
      <c r="EK22" s="73">
        <v>32.429000000000002</v>
      </c>
      <c r="EL22" s="73">
        <v>0</v>
      </c>
      <c r="EM22" s="73">
        <v>0</v>
      </c>
      <c r="EN22" s="73">
        <v>0</v>
      </c>
      <c r="EO22" s="73">
        <v>0</v>
      </c>
      <c r="EP22" s="73">
        <v>0</v>
      </c>
      <c r="EQ22" s="73">
        <v>0</v>
      </c>
      <c r="ER22" s="73">
        <v>0</v>
      </c>
      <c r="ES22" s="73">
        <v>0</v>
      </c>
      <c r="ET22" s="73">
        <v>4.165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4.7380000000000004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97.244</v>
      </c>
      <c r="HL22" s="73">
        <v>4.165</v>
      </c>
      <c r="HM22" s="73">
        <v>0</v>
      </c>
      <c r="HN22" s="73">
        <v>0</v>
      </c>
      <c r="HO22" s="73">
        <v>0</v>
      </c>
      <c r="HP22" s="73">
        <v>0</v>
      </c>
      <c r="HQ22" s="73">
        <v>0</v>
      </c>
      <c r="HR22" s="73">
        <v>0</v>
      </c>
      <c r="HS22" s="73">
        <v>0</v>
      </c>
      <c r="HT22" s="73">
        <v>0</v>
      </c>
      <c r="HU22" s="73">
        <v>0</v>
      </c>
      <c r="HV22" s="73">
        <v>4.7380000000000004</v>
      </c>
      <c r="HW22" s="73">
        <v>0</v>
      </c>
      <c r="HX22" s="73">
        <v>0</v>
      </c>
      <c r="HY22" s="73">
        <v>0</v>
      </c>
      <c r="HZ22" s="73">
        <v>0</v>
      </c>
      <c r="IA22" s="73">
        <v>0</v>
      </c>
      <c r="IB22" s="73">
        <v>0</v>
      </c>
      <c r="IC22" s="73">
        <v>0</v>
      </c>
      <c r="ID22" s="73">
        <v>0</v>
      </c>
      <c r="IE22" s="73">
        <v>0</v>
      </c>
      <c r="IF22" s="73">
        <v>97.244</v>
      </c>
      <c r="IG22" s="73">
        <v>4.165</v>
      </c>
      <c r="IH22" s="73">
        <v>0</v>
      </c>
      <c r="II22" s="73">
        <v>0</v>
      </c>
      <c r="IJ22" s="73">
        <v>0</v>
      </c>
      <c r="IK22" s="73">
        <v>0</v>
      </c>
      <c r="IL22" s="73">
        <v>0</v>
      </c>
      <c r="IM22" s="73">
        <v>0</v>
      </c>
      <c r="IN22" s="73">
        <v>0</v>
      </c>
      <c r="IO22" s="73">
        <v>0</v>
      </c>
      <c r="IP22" s="73">
        <v>0</v>
      </c>
      <c r="IQ22" s="73">
        <v>4.7380000000000004</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5</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1863</v>
      </c>
      <c r="B23" s="70">
        <v>15</v>
      </c>
      <c r="C23" s="70">
        <v>15</v>
      </c>
      <c r="D23" s="70">
        <v>1</v>
      </c>
      <c r="E23" s="70">
        <v>2018</v>
      </c>
      <c r="F23" s="70" t="s">
        <v>183</v>
      </c>
      <c r="G23" s="1073" t="s">
        <v>1848</v>
      </c>
      <c r="H23" s="70" t="s">
        <v>1849</v>
      </c>
      <c r="I23" s="1066"/>
      <c r="J23" s="73">
        <v>0</v>
      </c>
      <c r="K23" s="73">
        <v>0</v>
      </c>
      <c r="L23" s="73">
        <v>0</v>
      </c>
      <c r="M23" s="73">
        <v>0</v>
      </c>
      <c r="N23" s="73">
        <v>0</v>
      </c>
      <c r="O23" s="73">
        <v>0</v>
      </c>
      <c r="P23" s="73">
        <v>0</v>
      </c>
      <c r="Q23" s="73">
        <v>0</v>
      </c>
      <c r="R23" s="73">
        <v>43.017000000000003</v>
      </c>
      <c r="S23" s="73">
        <v>30.666</v>
      </c>
      <c r="T23" s="73">
        <v>0</v>
      </c>
      <c r="U23" s="73">
        <v>0</v>
      </c>
      <c r="V23" s="73">
        <v>0</v>
      </c>
      <c r="W23" s="73">
        <v>0</v>
      </c>
      <c r="X23" s="73">
        <v>0</v>
      </c>
      <c r="Y23" s="73">
        <v>0</v>
      </c>
      <c r="Z23" s="73">
        <v>0</v>
      </c>
      <c r="AA23" s="73">
        <v>6.4420000000000002</v>
      </c>
      <c r="AB23" s="73">
        <v>0</v>
      </c>
      <c r="AC23" s="73">
        <v>0</v>
      </c>
      <c r="AD23" s="73">
        <v>0</v>
      </c>
      <c r="AE23" s="73">
        <v>0</v>
      </c>
      <c r="AF23" s="73">
        <v>0</v>
      </c>
      <c r="AG23" s="73">
        <v>0</v>
      </c>
      <c r="AH23" s="73">
        <v>0</v>
      </c>
      <c r="AI23" s="73">
        <v>0</v>
      </c>
      <c r="AJ23" s="73">
        <v>33.426000000000002</v>
      </c>
      <c r="AK23" s="73">
        <v>0</v>
      </c>
      <c r="AL23" s="73">
        <v>0</v>
      </c>
      <c r="AM23" s="73">
        <v>0</v>
      </c>
      <c r="AN23" s="73">
        <v>0</v>
      </c>
      <c r="AO23" s="73">
        <v>0</v>
      </c>
      <c r="AP23" s="73">
        <v>0</v>
      </c>
      <c r="AQ23" s="73">
        <v>0</v>
      </c>
      <c r="AR23" s="73">
        <v>0</v>
      </c>
      <c r="AS23" s="73">
        <v>4.2350000000000003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4.5170000000000003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43.017000000000003</v>
      </c>
      <c r="DT23" s="73">
        <v>30.666</v>
      </c>
      <c r="DU23" s="73">
        <v>0</v>
      </c>
      <c r="DV23" s="73">
        <v>0</v>
      </c>
      <c r="DW23" s="73">
        <v>0</v>
      </c>
      <c r="DX23" s="73">
        <v>0</v>
      </c>
      <c r="DY23" s="73">
        <v>0</v>
      </c>
      <c r="DZ23" s="73">
        <v>0</v>
      </c>
      <c r="EA23" s="73">
        <v>0</v>
      </c>
      <c r="EB23" s="73">
        <v>6.4420000000000002</v>
      </c>
      <c r="EC23" s="73">
        <v>0</v>
      </c>
      <c r="ED23" s="73">
        <v>0</v>
      </c>
      <c r="EE23" s="73">
        <v>0</v>
      </c>
      <c r="EF23" s="73">
        <v>0</v>
      </c>
      <c r="EG23" s="73">
        <v>0</v>
      </c>
      <c r="EH23" s="73">
        <v>0</v>
      </c>
      <c r="EI23" s="73">
        <v>0</v>
      </c>
      <c r="EJ23" s="73">
        <v>0</v>
      </c>
      <c r="EK23" s="73">
        <v>33.426000000000002</v>
      </c>
      <c r="EL23" s="73">
        <v>0</v>
      </c>
      <c r="EM23" s="73">
        <v>0</v>
      </c>
      <c r="EN23" s="73">
        <v>0</v>
      </c>
      <c r="EO23" s="73">
        <v>0</v>
      </c>
      <c r="EP23" s="73">
        <v>0</v>
      </c>
      <c r="EQ23" s="73">
        <v>0</v>
      </c>
      <c r="ER23" s="73">
        <v>0</v>
      </c>
      <c r="ES23" s="73">
        <v>0</v>
      </c>
      <c r="ET23" s="73">
        <v>4.2350000000000003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4.5170000000000003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113.551</v>
      </c>
      <c r="HL23" s="73">
        <v>4.2350000000000003</v>
      </c>
      <c r="HM23" s="73">
        <v>0</v>
      </c>
      <c r="HN23" s="73">
        <v>0</v>
      </c>
      <c r="HO23" s="73">
        <v>0</v>
      </c>
      <c r="HP23" s="73">
        <v>0</v>
      </c>
      <c r="HQ23" s="73">
        <v>0</v>
      </c>
      <c r="HR23" s="73">
        <v>0</v>
      </c>
      <c r="HS23" s="73">
        <v>0</v>
      </c>
      <c r="HT23" s="73">
        <v>0</v>
      </c>
      <c r="HU23" s="73">
        <v>0</v>
      </c>
      <c r="HV23" s="73">
        <v>4.5170000000000003</v>
      </c>
      <c r="HW23" s="73">
        <v>0</v>
      </c>
      <c r="HX23" s="73">
        <v>0</v>
      </c>
      <c r="HY23" s="73">
        <v>0</v>
      </c>
      <c r="HZ23" s="73">
        <v>0</v>
      </c>
      <c r="IA23" s="73">
        <v>0</v>
      </c>
      <c r="IB23" s="73">
        <v>0</v>
      </c>
      <c r="IC23" s="73">
        <v>0</v>
      </c>
      <c r="ID23" s="73">
        <v>0</v>
      </c>
      <c r="IE23" s="73">
        <v>0</v>
      </c>
      <c r="IF23" s="73">
        <v>113.551</v>
      </c>
      <c r="IG23" s="73">
        <v>4.2350000000000003</v>
      </c>
      <c r="IH23" s="73">
        <v>0</v>
      </c>
      <c r="II23" s="73">
        <v>0</v>
      </c>
      <c r="IJ23" s="73">
        <v>0</v>
      </c>
      <c r="IK23" s="73">
        <v>0</v>
      </c>
      <c r="IL23" s="73">
        <v>0</v>
      </c>
      <c r="IM23" s="73">
        <v>0</v>
      </c>
      <c r="IN23" s="73">
        <v>0</v>
      </c>
      <c r="IO23" s="73">
        <v>0</v>
      </c>
      <c r="IP23" s="73">
        <v>0</v>
      </c>
      <c r="IQ23" s="73">
        <v>4.5170000000000003</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5</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1864</v>
      </c>
      <c r="B24" s="70">
        <v>16</v>
      </c>
      <c r="C24" s="70">
        <v>16</v>
      </c>
      <c r="D24" s="70">
        <v>1</v>
      </c>
      <c r="E24" s="70">
        <v>2019</v>
      </c>
      <c r="F24" s="70" t="s">
        <v>158</v>
      </c>
      <c r="G24" s="1073" t="s">
        <v>1848</v>
      </c>
      <c r="H24" s="70" t="s">
        <v>1849</v>
      </c>
      <c r="I24" s="1066"/>
      <c r="J24" s="73">
        <v>0</v>
      </c>
      <c r="K24" s="73">
        <v>0</v>
      </c>
      <c r="L24" s="73">
        <v>0</v>
      </c>
      <c r="M24" s="73">
        <v>0</v>
      </c>
      <c r="N24" s="73">
        <v>0</v>
      </c>
      <c r="O24" s="73">
        <v>0</v>
      </c>
      <c r="P24" s="73">
        <v>0</v>
      </c>
      <c r="Q24" s="73">
        <v>0</v>
      </c>
      <c r="R24" s="73">
        <v>44.179000000000002</v>
      </c>
      <c r="S24" s="73">
        <v>29.853999999999999</v>
      </c>
      <c r="T24" s="73">
        <v>0</v>
      </c>
      <c r="U24" s="73">
        <v>0</v>
      </c>
      <c r="V24" s="73">
        <v>0</v>
      </c>
      <c r="W24" s="73">
        <v>0</v>
      </c>
      <c r="X24" s="73">
        <v>0</v>
      </c>
      <c r="Y24" s="73">
        <v>0</v>
      </c>
      <c r="Z24" s="73">
        <v>0</v>
      </c>
      <c r="AA24" s="73">
        <v>6.3719999999999999</v>
      </c>
      <c r="AB24" s="73">
        <v>0</v>
      </c>
      <c r="AC24" s="73">
        <v>0</v>
      </c>
      <c r="AD24" s="73">
        <v>0</v>
      </c>
      <c r="AE24" s="73">
        <v>0</v>
      </c>
      <c r="AF24" s="73">
        <v>0</v>
      </c>
      <c r="AG24" s="73">
        <v>0</v>
      </c>
      <c r="AH24" s="73">
        <v>0</v>
      </c>
      <c r="AI24" s="73">
        <v>0</v>
      </c>
      <c r="AJ24" s="73">
        <v>30.890999999999998</v>
      </c>
      <c r="AK24" s="73">
        <v>0</v>
      </c>
      <c r="AL24" s="73">
        <v>0</v>
      </c>
      <c r="AM24" s="73">
        <v>0</v>
      </c>
      <c r="AN24" s="73">
        <v>0</v>
      </c>
      <c r="AO24" s="73">
        <v>0</v>
      </c>
      <c r="AP24" s="73">
        <v>0</v>
      </c>
      <c r="AQ24" s="73">
        <v>0</v>
      </c>
      <c r="AR24" s="73">
        <v>0</v>
      </c>
      <c r="AS24" s="73">
        <v>4.1849999999999996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4.181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44.179000000000002</v>
      </c>
      <c r="DT24" s="73">
        <v>29.853999999999999</v>
      </c>
      <c r="DU24" s="73">
        <v>0</v>
      </c>
      <c r="DV24" s="73">
        <v>0</v>
      </c>
      <c r="DW24" s="73">
        <v>0</v>
      </c>
      <c r="DX24" s="73">
        <v>0</v>
      </c>
      <c r="DY24" s="73">
        <v>0</v>
      </c>
      <c r="DZ24" s="73">
        <v>0</v>
      </c>
      <c r="EA24" s="73">
        <v>0</v>
      </c>
      <c r="EB24" s="73">
        <v>6.3719999999999999</v>
      </c>
      <c r="EC24" s="73">
        <v>0</v>
      </c>
      <c r="ED24" s="73">
        <v>0</v>
      </c>
      <c r="EE24" s="73">
        <v>0</v>
      </c>
      <c r="EF24" s="73">
        <v>0</v>
      </c>
      <c r="EG24" s="73">
        <v>0</v>
      </c>
      <c r="EH24" s="73">
        <v>0</v>
      </c>
      <c r="EI24" s="73">
        <v>0</v>
      </c>
      <c r="EJ24" s="73">
        <v>0</v>
      </c>
      <c r="EK24" s="73">
        <v>30.890999999999998</v>
      </c>
      <c r="EL24" s="73">
        <v>0</v>
      </c>
      <c r="EM24" s="73">
        <v>0</v>
      </c>
      <c r="EN24" s="73">
        <v>0</v>
      </c>
      <c r="EO24" s="73">
        <v>0</v>
      </c>
      <c r="EP24" s="73">
        <v>0</v>
      </c>
      <c r="EQ24" s="73">
        <v>0</v>
      </c>
      <c r="ER24" s="73">
        <v>0</v>
      </c>
      <c r="ES24" s="73">
        <v>0</v>
      </c>
      <c r="ET24" s="73">
        <v>4.1849999999999996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4.181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111.29600000000001</v>
      </c>
      <c r="HL24" s="73">
        <v>4.1849999999999996</v>
      </c>
      <c r="HM24" s="73">
        <v>0</v>
      </c>
      <c r="HN24" s="73">
        <v>0</v>
      </c>
      <c r="HO24" s="73">
        <v>0</v>
      </c>
      <c r="HP24" s="73">
        <v>0</v>
      </c>
      <c r="HQ24" s="73">
        <v>0</v>
      </c>
      <c r="HR24" s="73">
        <v>0</v>
      </c>
      <c r="HS24" s="73">
        <v>0</v>
      </c>
      <c r="HT24" s="73">
        <v>0</v>
      </c>
      <c r="HU24" s="73">
        <v>0</v>
      </c>
      <c r="HV24" s="73">
        <v>4.181</v>
      </c>
      <c r="HW24" s="73">
        <v>0</v>
      </c>
      <c r="HX24" s="73">
        <v>0</v>
      </c>
      <c r="HY24" s="73">
        <v>0</v>
      </c>
      <c r="HZ24" s="73">
        <v>0</v>
      </c>
      <c r="IA24" s="73">
        <v>0</v>
      </c>
      <c r="IB24" s="73">
        <v>0</v>
      </c>
      <c r="IC24" s="73">
        <v>0</v>
      </c>
      <c r="ID24" s="73">
        <v>0</v>
      </c>
      <c r="IE24" s="73">
        <v>0</v>
      </c>
      <c r="IF24" s="73">
        <v>111.29600000000001</v>
      </c>
      <c r="IG24" s="73">
        <v>4.1849999999999996</v>
      </c>
      <c r="IH24" s="73">
        <v>0</v>
      </c>
      <c r="II24" s="73">
        <v>0</v>
      </c>
      <c r="IJ24" s="73">
        <v>0</v>
      </c>
      <c r="IK24" s="73">
        <v>0</v>
      </c>
      <c r="IL24" s="73">
        <v>0</v>
      </c>
      <c r="IM24" s="73">
        <v>0</v>
      </c>
      <c r="IN24" s="73">
        <v>0</v>
      </c>
      <c r="IO24" s="73">
        <v>0</v>
      </c>
      <c r="IP24" s="73">
        <v>0</v>
      </c>
      <c r="IQ24" s="73">
        <v>4.181</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5</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1865</v>
      </c>
      <c r="B25" s="70">
        <v>17</v>
      </c>
      <c r="C25" s="70">
        <v>17</v>
      </c>
      <c r="D25" s="70">
        <v>1</v>
      </c>
      <c r="E25" s="70">
        <v>2020</v>
      </c>
      <c r="F25" s="70" t="s">
        <v>159</v>
      </c>
      <c r="G25" s="1073" t="s">
        <v>1848</v>
      </c>
      <c r="H25" s="70" t="s">
        <v>1849</v>
      </c>
      <c r="I25" s="1066"/>
      <c r="J25" s="73">
        <v>0</v>
      </c>
      <c r="K25" s="73">
        <v>0</v>
      </c>
      <c r="L25" s="73">
        <v>0</v>
      </c>
      <c r="M25" s="73">
        <v>0</v>
      </c>
      <c r="N25" s="73">
        <v>0</v>
      </c>
      <c r="O25" s="73">
        <v>0</v>
      </c>
      <c r="P25" s="73">
        <v>0</v>
      </c>
      <c r="Q25" s="73">
        <v>0</v>
      </c>
      <c r="R25" s="73">
        <v>43.661999999999999</v>
      </c>
      <c r="S25" s="73">
        <v>27.445</v>
      </c>
      <c r="T25" s="73">
        <v>0</v>
      </c>
      <c r="U25" s="73">
        <v>0</v>
      </c>
      <c r="V25" s="73">
        <v>0</v>
      </c>
      <c r="W25" s="73">
        <v>0</v>
      </c>
      <c r="X25" s="73">
        <v>0</v>
      </c>
      <c r="Y25" s="73">
        <v>0</v>
      </c>
      <c r="Z25" s="73">
        <v>0</v>
      </c>
      <c r="AA25" s="73">
        <v>5.7050000000000001</v>
      </c>
      <c r="AB25" s="73">
        <v>0</v>
      </c>
      <c r="AC25" s="73">
        <v>0</v>
      </c>
      <c r="AD25" s="73">
        <v>0</v>
      </c>
      <c r="AE25" s="73">
        <v>0</v>
      </c>
      <c r="AF25" s="73">
        <v>0</v>
      </c>
      <c r="AG25" s="73">
        <v>0</v>
      </c>
      <c r="AH25" s="73">
        <v>0</v>
      </c>
      <c r="AI25" s="73">
        <v>0</v>
      </c>
      <c r="AJ25" s="73">
        <v>30.468</v>
      </c>
      <c r="AK25" s="73">
        <v>0</v>
      </c>
      <c r="AL25" s="73">
        <v>0</v>
      </c>
      <c r="AM25" s="73">
        <v>0</v>
      </c>
      <c r="AN25" s="73">
        <v>0</v>
      </c>
      <c r="AO25" s="73">
        <v>0</v>
      </c>
      <c r="AP25" s="73">
        <v>0</v>
      </c>
      <c r="AQ25" s="73">
        <v>0</v>
      </c>
      <c r="AR25" s="73">
        <v>0</v>
      </c>
      <c r="AS25" s="73">
        <v>4.4779999999999998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4.5490000000000004</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43.661999999999999</v>
      </c>
      <c r="DT25" s="73">
        <v>27.445</v>
      </c>
      <c r="DU25" s="73">
        <v>0</v>
      </c>
      <c r="DV25" s="73">
        <v>0</v>
      </c>
      <c r="DW25" s="73">
        <v>0</v>
      </c>
      <c r="DX25" s="73">
        <v>0</v>
      </c>
      <c r="DY25" s="73">
        <v>0</v>
      </c>
      <c r="DZ25" s="73">
        <v>0</v>
      </c>
      <c r="EA25" s="73">
        <v>0</v>
      </c>
      <c r="EB25" s="73">
        <v>5.7050000000000001</v>
      </c>
      <c r="EC25" s="73">
        <v>0</v>
      </c>
      <c r="ED25" s="73">
        <v>0</v>
      </c>
      <c r="EE25" s="73">
        <v>0</v>
      </c>
      <c r="EF25" s="73">
        <v>0</v>
      </c>
      <c r="EG25" s="73">
        <v>0</v>
      </c>
      <c r="EH25" s="73">
        <v>0</v>
      </c>
      <c r="EI25" s="73">
        <v>0</v>
      </c>
      <c r="EJ25" s="73">
        <v>0</v>
      </c>
      <c r="EK25" s="73">
        <v>30.468</v>
      </c>
      <c r="EL25" s="73">
        <v>0</v>
      </c>
      <c r="EM25" s="73">
        <v>0</v>
      </c>
      <c r="EN25" s="73">
        <v>0</v>
      </c>
      <c r="EO25" s="73">
        <v>0</v>
      </c>
      <c r="EP25" s="73">
        <v>0</v>
      </c>
      <c r="EQ25" s="73">
        <v>0</v>
      </c>
      <c r="ER25" s="73">
        <v>0</v>
      </c>
      <c r="ES25" s="73">
        <v>0</v>
      </c>
      <c r="ET25" s="73">
        <v>4.4779999999999998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4.5490000000000004</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107.28</v>
      </c>
      <c r="HL25" s="73">
        <v>4.4779999999999998</v>
      </c>
      <c r="HM25" s="73">
        <v>0</v>
      </c>
      <c r="HN25" s="73">
        <v>0</v>
      </c>
      <c r="HO25" s="73">
        <v>0</v>
      </c>
      <c r="HP25" s="73">
        <v>0</v>
      </c>
      <c r="HQ25" s="73">
        <v>0</v>
      </c>
      <c r="HR25" s="73">
        <v>0</v>
      </c>
      <c r="HS25" s="73">
        <v>0</v>
      </c>
      <c r="HT25" s="73">
        <v>0</v>
      </c>
      <c r="HU25" s="73">
        <v>0</v>
      </c>
      <c r="HV25" s="73">
        <v>4.5490000000000004</v>
      </c>
      <c r="HW25" s="73">
        <v>0</v>
      </c>
      <c r="HX25" s="73">
        <v>0</v>
      </c>
      <c r="HY25" s="73">
        <v>0</v>
      </c>
      <c r="HZ25" s="73">
        <v>0</v>
      </c>
      <c r="IA25" s="73">
        <v>0</v>
      </c>
      <c r="IB25" s="73">
        <v>0</v>
      </c>
      <c r="IC25" s="73">
        <v>0</v>
      </c>
      <c r="ID25" s="73">
        <v>0</v>
      </c>
      <c r="IE25" s="73">
        <v>0</v>
      </c>
      <c r="IF25" s="73">
        <v>107.28</v>
      </c>
      <c r="IG25" s="73">
        <v>4.4779999999999998</v>
      </c>
      <c r="IH25" s="73">
        <v>0</v>
      </c>
      <c r="II25" s="73">
        <v>0</v>
      </c>
      <c r="IJ25" s="73">
        <v>0</v>
      </c>
      <c r="IK25" s="73">
        <v>0</v>
      </c>
      <c r="IL25" s="73">
        <v>0</v>
      </c>
      <c r="IM25" s="73">
        <v>0</v>
      </c>
      <c r="IN25" s="73">
        <v>0</v>
      </c>
      <c r="IO25" s="73">
        <v>0</v>
      </c>
      <c r="IP25" s="73">
        <v>0</v>
      </c>
      <c r="IQ25" s="73">
        <v>4.5490000000000004</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5</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1866</v>
      </c>
      <c r="B26" s="70">
        <v>18</v>
      </c>
      <c r="C26" s="70">
        <v>18</v>
      </c>
      <c r="D26" s="70">
        <v>1</v>
      </c>
      <c r="E26" s="70">
        <v>2021</v>
      </c>
      <c r="F26" s="70" t="s">
        <v>160</v>
      </c>
      <c r="G26" s="1073" t="s">
        <v>1848</v>
      </c>
      <c r="H26" s="70" t="s">
        <v>1849</v>
      </c>
      <c r="I26" s="1066"/>
      <c r="J26" s="73">
        <v>0</v>
      </c>
      <c r="K26" s="73">
        <v>0</v>
      </c>
      <c r="L26" s="73">
        <v>0</v>
      </c>
      <c r="M26" s="73">
        <v>0</v>
      </c>
      <c r="N26" s="73">
        <v>0</v>
      </c>
      <c r="O26" s="73">
        <v>0</v>
      </c>
      <c r="P26" s="73">
        <v>0</v>
      </c>
      <c r="Q26" s="73">
        <v>0</v>
      </c>
      <c r="R26" s="73">
        <v>43.164999999999999</v>
      </c>
      <c r="S26" s="73">
        <v>26.58</v>
      </c>
      <c r="T26" s="73">
        <v>0</v>
      </c>
      <c r="U26" s="73">
        <v>0</v>
      </c>
      <c r="V26" s="73">
        <v>0</v>
      </c>
      <c r="W26" s="73">
        <v>0</v>
      </c>
      <c r="X26" s="73">
        <v>0</v>
      </c>
      <c r="Y26" s="73">
        <v>0</v>
      </c>
      <c r="Z26" s="73">
        <v>0</v>
      </c>
      <c r="AA26" s="73">
        <v>5.5220000000000002</v>
      </c>
      <c r="AB26" s="73">
        <v>0</v>
      </c>
      <c r="AC26" s="73">
        <v>0</v>
      </c>
      <c r="AD26" s="73">
        <v>0</v>
      </c>
      <c r="AE26" s="73">
        <v>0</v>
      </c>
      <c r="AF26" s="73">
        <v>0</v>
      </c>
      <c r="AG26" s="73">
        <v>0</v>
      </c>
      <c r="AH26" s="73">
        <v>0</v>
      </c>
      <c r="AI26" s="73">
        <v>0</v>
      </c>
      <c r="AJ26" s="73">
        <v>27.530999999999999</v>
      </c>
      <c r="AK26" s="73">
        <v>0</v>
      </c>
      <c r="AL26" s="73">
        <v>0</v>
      </c>
      <c r="AM26" s="73">
        <v>0</v>
      </c>
      <c r="AN26" s="73">
        <v>0</v>
      </c>
      <c r="AO26" s="73">
        <v>0</v>
      </c>
      <c r="AP26" s="73">
        <v>0</v>
      </c>
      <c r="AQ26" s="73">
        <v>0</v>
      </c>
      <c r="AR26" s="73">
        <v>0</v>
      </c>
      <c r="AS26" s="73">
        <v>4.3390000000000004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4.617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43.164999999999999</v>
      </c>
      <c r="DT26" s="73">
        <v>26.58</v>
      </c>
      <c r="DU26" s="73">
        <v>0</v>
      </c>
      <c r="DV26" s="73">
        <v>0</v>
      </c>
      <c r="DW26" s="73">
        <v>0</v>
      </c>
      <c r="DX26" s="73">
        <v>0</v>
      </c>
      <c r="DY26" s="73">
        <v>0</v>
      </c>
      <c r="DZ26" s="73">
        <v>0</v>
      </c>
      <c r="EA26" s="73">
        <v>0</v>
      </c>
      <c r="EB26" s="73">
        <v>5.5220000000000002</v>
      </c>
      <c r="EC26" s="73">
        <v>0</v>
      </c>
      <c r="ED26" s="73">
        <v>0</v>
      </c>
      <c r="EE26" s="73">
        <v>0</v>
      </c>
      <c r="EF26" s="73">
        <v>0</v>
      </c>
      <c r="EG26" s="73">
        <v>0</v>
      </c>
      <c r="EH26" s="73">
        <v>0</v>
      </c>
      <c r="EI26" s="73">
        <v>0</v>
      </c>
      <c r="EJ26" s="73">
        <v>0</v>
      </c>
      <c r="EK26" s="73">
        <v>27.530999999999999</v>
      </c>
      <c r="EL26" s="73">
        <v>0</v>
      </c>
      <c r="EM26" s="73">
        <v>0</v>
      </c>
      <c r="EN26" s="73">
        <v>0</v>
      </c>
      <c r="EO26" s="73">
        <v>0</v>
      </c>
      <c r="EP26" s="73">
        <v>0</v>
      </c>
      <c r="EQ26" s="73">
        <v>0</v>
      </c>
      <c r="ER26" s="73">
        <v>0</v>
      </c>
      <c r="ES26" s="73">
        <v>0</v>
      </c>
      <c r="ET26" s="73">
        <v>4.3390000000000004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4.617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102.798</v>
      </c>
      <c r="HL26" s="73">
        <v>4.3390000000000004</v>
      </c>
      <c r="HM26" s="73">
        <v>0</v>
      </c>
      <c r="HN26" s="73">
        <v>0</v>
      </c>
      <c r="HO26" s="73">
        <v>0</v>
      </c>
      <c r="HP26" s="73">
        <v>0</v>
      </c>
      <c r="HQ26" s="73">
        <v>0</v>
      </c>
      <c r="HR26" s="73">
        <v>0</v>
      </c>
      <c r="HS26" s="73">
        <v>0</v>
      </c>
      <c r="HT26" s="73">
        <v>0</v>
      </c>
      <c r="HU26" s="73">
        <v>0</v>
      </c>
      <c r="HV26" s="73">
        <v>4.617</v>
      </c>
      <c r="HW26" s="73">
        <v>0</v>
      </c>
      <c r="HX26" s="73">
        <v>0</v>
      </c>
      <c r="HY26" s="73">
        <v>0</v>
      </c>
      <c r="HZ26" s="73">
        <v>0</v>
      </c>
      <c r="IA26" s="73">
        <v>0</v>
      </c>
      <c r="IB26" s="73">
        <v>0</v>
      </c>
      <c r="IC26" s="73">
        <v>0</v>
      </c>
      <c r="ID26" s="73">
        <v>0</v>
      </c>
      <c r="IE26" s="73">
        <v>0</v>
      </c>
      <c r="IF26" s="73">
        <v>102.798</v>
      </c>
      <c r="IG26" s="73">
        <v>4.3390000000000004</v>
      </c>
      <c r="IH26" s="73">
        <v>0</v>
      </c>
      <c r="II26" s="73">
        <v>0</v>
      </c>
      <c r="IJ26" s="73">
        <v>0</v>
      </c>
      <c r="IK26" s="73">
        <v>0</v>
      </c>
      <c r="IL26" s="73">
        <v>0</v>
      </c>
      <c r="IM26" s="73">
        <v>0</v>
      </c>
      <c r="IN26" s="73">
        <v>0</v>
      </c>
      <c r="IO26" s="73">
        <v>0</v>
      </c>
      <c r="IP26" s="73">
        <v>0</v>
      </c>
      <c r="IQ26" s="73">
        <v>4.617</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5</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1867</v>
      </c>
      <c r="B27" s="70">
        <v>19</v>
      </c>
      <c r="C27" s="70">
        <v>19</v>
      </c>
      <c r="D27" s="70">
        <v>1</v>
      </c>
      <c r="E27" s="70">
        <v>2022</v>
      </c>
      <c r="F27" s="70" t="s">
        <v>161</v>
      </c>
      <c r="G27" s="1073" t="s">
        <v>1848</v>
      </c>
      <c r="H27" s="70" t="s">
        <v>1849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1868</v>
      </c>
      <c r="B28" s="70">
        <v>20</v>
      </c>
      <c r="C28" s="70">
        <v>20</v>
      </c>
      <c r="D28" s="70">
        <v>1</v>
      </c>
      <c r="E28" s="70">
        <v>2023</v>
      </c>
      <c r="F28" s="70" t="s">
        <v>1539</v>
      </c>
      <c r="G28" s="1073" t="s">
        <v>1848</v>
      </c>
      <c r="H28" s="70" t="s">
        <v>1849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1869</v>
      </c>
      <c r="B29" s="70">
        <v>21</v>
      </c>
      <c r="C29" s="70">
        <v>21</v>
      </c>
      <c r="D29" s="70">
        <v>1</v>
      </c>
      <c r="E29" s="70">
        <v>2024</v>
      </c>
      <c r="F29" s="70" t="s">
        <v>1554</v>
      </c>
      <c r="G29" s="1073" t="s">
        <v>1848</v>
      </c>
      <c r="H29" s="70" t="s">
        <v>1849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1848</v>
      </c>
      <c r="H30" s="70" t="s">
        <v>1849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1848</v>
      </c>
      <c r="H31" s="70" t="s">
        <v>1849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1848</v>
      </c>
      <c r="H32" s="70" t="s">
        <v>1849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1848</v>
      </c>
      <c r="H33" s="70" t="s">
        <v>1849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1848</v>
      </c>
      <c r="H34" s="70" t="s">
        <v>1849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1848</v>
      </c>
      <c r="H35" s="70" t="s">
        <v>1849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43.164999999999999</v>
      </c>
      <c r="S36" s="73">
        <v>26.58</v>
      </c>
      <c r="T36" s="73">
        <v>0</v>
      </c>
      <c r="U36" s="73">
        <v>0</v>
      </c>
      <c r="V36" s="73">
        <v>0</v>
      </c>
      <c r="W36" s="73">
        <v>0</v>
      </c>
      <c r="X36" s="73">
        <v>0</v>
      </c>
      <c r="Y36" s="73">
        <v>0</v>
      </c>
      <c r="Z36" s="73">
        <v>0</v>
      </c>
      <c r="AA36" s="73">
        <v>5.5220000000000002</v>
      </c>
      <c r="AB36" s="73">
        <v>0</v>
      </c>
      <c r="AC36" s="73">
        <v>0</v>
      </c>
      <c r="AD36" s="73">
        <v>0</v>
      </c>
      <c r="AE36" s="73">
        <v>0</v>
      </c>
      <c r="AF36" s="73">
        <v>0</v>
      </c>
      <c r="AG36" s="73">
        <v>0</v>
      </c>
      <c r="AH36" s="73">
        <v>0</v>
      </c>
      <c r="AI36" s="73">
        <v>0</v>
      </c>
      <c r="AJ36" s="73">
        <v>27.530999999999999</v>
      </c>
      <c r="AK36" s="73">
        <v>0</v>
      </c>
      <c r="AL36" s="73">
        <v>0</v>
      </c>
      <c r="AM36" s="73">
        <v>0</v>
      </c>
      <c r="AN36" s="73">
        <v>0</v>
      </c>
      <c r="AO36" s="73">
        <v>0</v>
      </c>
      <c r="AP36" s="73">
        <v>0</v>
      </c>
      <c r="AQ36" s="73">
        <v>0</v>
      </c>
      <c r="AR36" s="73">
        <v>0</v>
      </c>
      <c r="AS36" s="73">
        <v>4.3390000000000004</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4.617</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43.164999999999999</v>
      </c>
      <c r="DT36" s="73">
        <v>26.58</v>
      </c>
      <c r="DU36" s="73">
        <v>0</v>
      </c>
      <c r="DV36" s="73">
        <v>0</v>
      </c>
      <c r="DW36" s="73">
        <v>0</v>
      </c>
      <c r="DX36" s="73">
        <v>0</v>
      </c>
      <c r="DY36" s="73">
        <v>0</v>
      </c>
      <c r="DZ36" s="73">
        <v>0</v>
      </c>
      <c r="EA36" s="73">
        <v>0</v>
      </c>
      <c r="EB36" s="73">
        <v>5.5220000000000002</v>
      </c>
      <c r="EC36" s="73">
        <v>0</v>
      </c>
      <c r="ED36" s="73">
        <v>0</v>
      </c>
      <c r="EE36" s="73">
        <v>0</v>
      </c>
      <c r="EF36" s="73">
        <v>0</v>
      </c>
      <c r="EG36" s="73">
        <v>0</v>
      </c>
      <c r="EH36" s="73">
        <v>0</v>
      </c>
      <c r="EI36" s="73">
        <v>0</v>
      </c>
      <c r="EJ36" s="73">
        <v>0</v>
      </c>
      <c r="EK36" s="73">
        <v>27.530999999999999</v>
      </c>
      <c r="EL36" s="73">
        <v>0</v>
      </c>
      <c r="EM36" s="73">
        <v>0</v>
      </c>
      <c r="EN36" s="73">
        <v>0</v>
      </c>
      <c r="EO36" s="73">
        <v>0</v>
      </c>
      <c r="EP36" s="73">
        <v>0</v>
      </c>
      <c r="EQ36" s="73">
        <v>0</v>
      </c>
      <c r="ER36" s="73">
        <v>0</v>
      </c>
      <c r="ES36" s="73">
        <v>0</v>
      </c>
      <c r="ET36" s="73">
        <v>4.3390000000000004</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4.617</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102.798</v>
      </c>
      <c r="HL36" s="73">
        <v>4.3390000000000004</v>
      </c>
      <c r="HM36" s="73">
        <v>0</v>
      </c>
      <c r="HN36" s="73">
        <v>0</v>
      </c>
      <c r="HO36" s="73">
        <v>0</v>
      </c>
      <c r="HP36" s="73">
        <v>0</v>
      </c>
      <c r="HQ36" s="73">
        <v>0</v>
      </c>
      <c r="HR36" s="73">
        <v>0</v>
      </c>
      <c r="HS36" s="73">
        <v>0</v>
      </c>
      <c r="HT36" s="73">
        <v>0</v>
      </c>
      <c r="HU36" s="73">
        <v>0</v>
      </c>
      <c r="HV36" s="73">
        <v>4.617</v>
      </c>
      <c r="HW36" s="73">
        <v>0</v>
      </c>
      <c r="HX36" s="73">
        <v>0</v>
      </c>
      <c r="HY36" s="73">
        <v>0</v>
      </c>
      <c r="HZ36" s="73">
        <v>0</v>
      </c>
      <c r="IA36" s="73">
        <v>0</v>
      </c>
      <c r="IB36" s="73">
        <v>0</v>
      </c>
      <c r="IC36" s="73">
        <v>0</v>
      </c>
      <c r="ID36" s="73">
        <v>0</v>
      </c>
      <c r="IE36" s="73">
        <v>0</v>
      </c>
      <c r="IF36" s="73">
        <v>102.798</v>
      </c>
      <c r="IG36" s="73">
        <v>4.3390000000000004</v>
      </c>
      <c r="IH36" s="73">
        <v>0</v>
      </c>
      <c r="II36" s="73">
        <v>0</v>
      </c>
      <c r="IJ36" s="73">
        <v>0</v>
      </c>
      <c r="IK36" s="73">
        <v>0</v>
      </c>
      <c r="IL36" s="73">
        <v>0</v>
      </c>
      <c r="IM36" s="73">
        <v>0</v>
      </c>
      <c r="IN36" s="73">
        <v>0</v>
      </c>
      <c r="IO36" s="73">
        <v>0</v>
      </c>
      <c r="IP36" s="73">
        <v>0</v>
      </c>
      <c r="IQ36" s="73">
        <v>4.617</v>
      </c>
      <c r="IR36" s="73">
        <v>0</v>
      </c>
      <c r="IS36" s="73">
        <v>0</v>
      </c>
      <c r="IT36" s="73">
        <v>0</v>
      </c>
      <c r="IU36" s="73">
        <v>0</v>
      </c>
      <c r="IV36" s="74">
        <v>0</v>
      </c>
      <c r="IW36" s="71">
        <v>0</v>
      </c>
      <c r="IX36" s="71">
        <v>0</v>
      </c>
      <c r="IY36" s="71">
        <v>0</v>
      </c>
      <c r="IZ36" s="71">
        <v>0</v>
      </c>
      <c r="JA36" s="71">
        <v>0</v>
      </c>
      <c r="JB36" s="71">
        <v>0</v>
      </c>
      <c r="JC36" s="71">
        <v>0</v>
      </c>
      <c r="JD36" s="71">
        <v>0</v>
      </c>
      <c r="JE36" s="71">
        <v>2</v>
      </c>
      <c r="JF36" s="71">
        <v>1</v>
      </c>
      <c r="JG36" s="71">
        <v>0</v>
      </c>
      <c r="JH36" s="71">
        <v>0</v>
      </c>
      <c r="JI36" s="71">
        <v>0</v>
      </c>
      <c r="JJ36" s="71">
        <v>0</v>
      </c>
      <c r="JK36" s="71">
        <v>0</v>
      </c>
      <c r="JL36" s="71">
        <v>0</v>
      </c>
      <c r="JM36" s="71">
        <v>0</v>
      </c>
      <c r="JN36" s="71">
        <v>1</v>
      </c>
      <c r="JO36" s="71">
        <v>0</v>
      </c>
      <c r="JP36" s="71">
        <v>0</v>
      </c>
      <c r="JQ36" s="71">
        <v>0</v>
      </c>
      <c r="JR36" s="71">
        <v>0</v>
      </c>
      <c r="JS36" s="71">
        <v>0</v>
      </c>
      <c r="JT36" s="71">
        <v>0</v>
      </c>
      <c r="JU36" s="71">
        <v>0</v>
      </c>
      <c r="JV36" s="71">
        <v>0</v>
      </c>
      <c r="JW36" s="71">
        <v>1</v>
      </c>
      <c r="JX36" s="71">
        <v>0</v>
      </c>
      <c r="JY36" s="71">
        <v>0</v>
      </c>
      <c r="JZ36" s="71">
        <v>0</v>
      </c>
      <c r="KA36" s="71">
        <v>0</v>
      </c>
      <c r="KB36" s="71">
        <v>0</v>
      </c>
      <c r="KC36" s="71">
        <v>0</v>
      </c>
      <c r="KD36" s="71">
        <v>0</v>
      </c>
      <c r="KE36" s="71">
        <v>0</v>
      </c>
      <c r="KF36" s="71">
        <v>1</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2</v>
      </c>
      <c r="NG36" s="71">
        <v>1</v>
      </c>
      <c r="NH36" s="71">
        <v>0</v>
      </c>
      <c r="NI36" s="71">
        <v>0</v>
      </c>
      <c r="NJ36" s="71">
        <v>0</v>
      </c>
      <c r="NK36" s="71">
        <v>0</v>
      </c>
      <c r="NL36" s="71">
        <v>0</v>
      </c>
      <c r="NM36" s="71">
        <v>0</v>
      </c>
      <c r="NN36" s="71">
        <v>0</v>
      </c>
      <c r="NO36" s="71">
        <v>1</v>
      </c>
      <c r="NP36" s="71">
        <v>0</v>
      </c>
      <c r="NQ36" s="71">
        <v>0</v>
      </c>
      <c r="NR36" s="71">
        <v>0</v>
      </c>
      <c r="NS36" s="71">
        <v>0</v>
      </c>
      <c r="NT36" s="71">
        <v>0</v>
      </c>
      <c r="NU36" s="71">
        <v>0</v>
      </c>
      <c r="NV36" s="71">
        <v>0</v>
      </c>
      <c r="NW36" s="71">
        <v>0</v>
      </c>
      <c r="NX36" s="71">
        <v>1</v>
      </c>
      <c r="NY36" s="71">
        <v>0</v>
      </c>
      <c r="NZ36" s="71">
        <v>0</v>
      </c>
      <c r="OA36" s="71">
        <v>0</v>
      </c>
      <c r="OB36" s="71">
        <v>0</v>
      </c>
      <c r="OC36" s="71">
        <v>0</v>
      </c>
      <c r="OD36" s="71">
        <v>0</v>
      </c>
      <c r="OE36" s="71">
        <v>0</v>
      </c>
      <c r="OF36" s="71">
        <v>0</v>
      </c>
      <c r="OG36" s="71">
        <v>1</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5</v>
      </c>
      <c r="QY36" s="71">
        <v>1</v>
      </c>
      <c r="QZ36" s="71">
        <v>0</v>
      </c>
      <c r="RA36" s="71">
        <v>0</v>
      </c>
      <c r="RB36" s="71">
        <v>0</v>
      </c>
      <c r="RC36" s="71">
        <v>0</v>
      </c>
      <c r="RD36" s="71">
        <v>0</v>
      </c>
      <c r="RE36" s="71">
        <v>0</v>
      </c>
      <c r="RF36" s="71">
        <v>0</v>
      </c>
      <c r="RG36" s="71">
        <v>0</v>
      </c>
      <c r="RH36" s="71">
        <v>0</v>
      </c>
      <c r="RI36" s="71">
        <v>1</v>
      </c>
      <c r="RJ36" s="71">
        <v>0</v>
      </c>
      <c r="RK36" s="71">
        <v>0</v>
      </c>
      <c r="RL36" s="71">
        <v>0</v>
      </c>
      <c r="RM36" s="71">
        <v>0</v>
      </c>
      <c r="RN36" s="71">
        <v>0</v>
      </c>
      <c r="RO36" s="71">
        <v>0</v>
      </c>
      <c r="RP36" s="71">
        <v>0</v>
      </c>
      <c r="RQ36" s="71">
        <v>0</v>
      </c>
      <c r="RR36" s="71">
        <v>0</v>
      </c>
      <c r="RS36" s="71">
        <v>5</v>
      </c>
      <c r="RT36" s="71">
        <v>1</v>
      </c>
      <c r="RU36" s="71">
        <v>0</v>
      </c>
      <c r="RV36" s="71">
        <v>0</v>
      </c>
      <c r="RW36" s="71">
        <v>0</v>
      </c>
      <c r="RX36" s="71">
        <v>0</v>
      </c>
      <c r="RY36" s="71">
        <v>0</v>
      </c>
      <c r="RZ36" s="71">
        <v>0</v>
      </c>
      <c r="SA36" s="71">
        <v>0</v>
      </c>
      <c r="SB36" s="71">
        <v>0</v>
      </c>
      <c r="SC36" s="71">
        <v>0</v>
      </c>
      <c r="SD36" s="71">
        <v>1</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2007</v>
      </c>
      <c r="B33" s="70">
        <v>25</v>
      </c>
      <c r="C33" s="70">
        <v>18</v>
      </c>
      <c r="D33" s="70">
        <v>25</v>
      </c>
      <c r="E33" s="70">
        <v>2024</v>
      </c>
      <c r="F33" s="70" t="s">
        <v>1554</v>
      </c>
      <c r="G33" s="1073" t="s">
        <v>1986</v>
      </c>
      <c r="H33" s="70" t="s">
        <v>1987</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1643</v>
      </c>
      <c r="B34" s="70">
        <v>26</v>
      </c>
      <c r="C34" s="70">
        <v>18</v>
      </c>
      <c r="D34" s="70">
        <v>26</v>
      </c>
      <c r="E34" s="70">
        <v>2024</v>
      </c>
      <c r="F34" s="70" t="s">
        <v>1554</v>
      </c>
      <c r="G34" s="1073" t="s">
        <v>1640</v>
      </c>
      <c r="H34" s="70" t="s">
        <v>1641</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1869</v>
      </c>
      <c r="B39" s="70">
        <v>31</v>
      </c>
      <c r="C39" s="70">
        <v>18</v>
      </c>
      <c r="D39" s="70">
        <v>31</v>
      </c>
      <c r="E39" s="70">
        <v>2024</v>
      </c>
      <c r="F39" s="70" t="s">
        <v>1554</v>
      </c>
      <c r="G39" s="1073" t="s">
        <v>1848</v>
      </c>
      <c r="H39" s="70" t="s">
        <v>1849</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2310</v>
      </c>
      <c r="B45" s="70">
        <v>37</v>
      </c>
      <c r="C45" s="70">
        <v>18</v>
      </c>
      <c r="D45" s="70">
        <v>37</v>
      </c>
      <c r="E45" s="70">
        <v>2024</v>
      </c>
      <c r="F45" s="70" t="s">
        <v>1554</v>
      </c>
      <c r="G45" s="1073" t="s">
        <v>2307</v>
      </c>
      <c r="H45" s="70" t="s">
        <v>2308</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2314</v>
      </c>
      <c r="B46" s="70">
        <v>38</v>
      </c>
      <c r="C46" s="70">
        <v>18</v>
      </c>
      <c r="D46" s="70">
        <v>38</v>
      </c>
      <c r="E46" s="70">
        <v>2024</v>
      </c>
      <c r="F46" s="70" t="s">
        <v>1554</v>
      </c>
      <c r="G46" s="1073" t="s">
        <v>2311</v>
      </c>
      <c r="H46" s="70" t="s">
        <v>2312</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1639</v>
      </c>
      <c r="B48" s="70">
        <v>40</v>
      </c>
      <c r="C48" s="70">
        <v>18</v>
      </c>
      <c r="D48" s="70">
        <v>40</v>
      </c>
      <c r="E48" s="70">
        <v>2024</v>
      </c>
      <c r="F48" s="70" t="s">
        <v>1554</v>
      </c>
      <c r="G48" s="1073" t="s">
        <v>1636</v>
      </c>
      <c r="H48" s="70" t="s">
        <v>1637</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2330</v>
      </c>
      <c r="B51" s="70">
        <v>43</v>
      </c>
      <c r="C51" s="70">
        <v>18</v>
      </c>
      <c r="D51" s="70">
        <v>43</v>
      </c>
      <c r="E51" s="70">
        <v>2024</v>
      </c>
      <c r="F51" s="70" t="s">
        <v>1554</v>
      </c>
      <c r="G51" s="1073" t="s">
        <v>2327</v>
      </c>
      <c r="H51" s="70" t="s">
        <v>2328</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2306</v>
      </c>
      <c r="B53" s="70">
        <v>45</v>
      </c>
      <c r="C53" s="70">
        <v>18</v>
      </c>
      <c r="D53" s="70">
        <v>45</v>
      </c>
      <c r="E53" s="70">
        <v>2024</v>
      </c>
      <c r="F53" s="70" t="s">
        <v>1554</v>
      </c>
      <c r="G53" s="1073" t="s">
        <v>2303</v>
      </c>
      <c r="H53" s="70" t="s">
        <v>2304</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2005</v>
      </c>
      <c r="B213" s="70">
        <v>205</v>
      </c>
      <c r="C213" s="70">
        <v>16</v>
      </c>
      <c r="D213" s="70">
        <v>25</v>
      </c>
      <c r="E213" s="70">
        <v>2022</v>
      </c>
      <c r="F213" s="70" t="s">
        <v>161</v>
      </c>
      <c r="G213" s="1073" t="s">
        <v>1986</v>
      </c>
      <c r="H213" s="70" t="s">
        <v>1987</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1642</v>
      </c>
      <c r="B214" s="70">
        <v>206</v>
      </c>
      <c r="C214" s="70">
        <v>16</v>
      </c>
      <c r="D214" s="70">
        <v>26</v>
      </c>
      <c r="E214" s="70">
        <v>2022</v>
      </c>
      <c r="F214" s="70" t="s">
        <v>161</v>
      </c>
      <c r="G214" s="1073" t="s">
        <v>1640</v>
      </c>
      <c r="H214" s="70" t="s">
        <v>1641</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1867</v>
      </c>
      <c r="B219" s="70">
        <v>211</v>
      </c>
      <c r="C219" s="70">
        <v>16</v>
      </c>
      <c r="D219" s="70">
        <v>31</v>
      </c>
      <c r="E219" s="70">
        <v>2022</v>
      </c>
      <c r="F219" s="70" t="s">
        <v>161</v>
      </c>
      <c r="G219" s="1073" t="s">
        <v>1848</v>
      </c>
      <c r="H219" s="70" t="s">
        <v>1849</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2309</v>
      </c>
      <c r="B225" s="70">
        <v>217</v>
      </c>
      <c r="C225" s="70">
        <v>16</v>
      </c>
      <c r="D225" s="70">
        <v>37</v>
      </c>
      <c r="E225" s="70">
        <v>2022</v>
      </c>
      <c r="F225" s="70" t="s">
        <v>161</v>
      </c>
      <c r="G225" s="1073" t="s">
        <v>2307</v>
      </c>
      <c r="H225" s="70" t="s">
        <v>2308</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2313</v>
      </c>
      <c r="B226" s="70">
        <v>218</v>
      </c>
      <c r="C226" s="70">
        <v>16</v>
      </c>
      <c r="D226" s="70">
        <v>38</v>
      </c>
      <c r="E226" s="70">
        <v>2022</v>
      </c>
      <c r="F226" s="70" t="s">
        <v>161</v>
      </c>
      <c r="G226" s="1073" t="s">
        <v>2311</v>
      </c>
      <c r="H226" s="70" t="s">
        <v>2312</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1638</v>
      </c>
      <c r="B228" s="70">
        <v>220</v>
      </c>
      <c r="C228" s="70">
        <v>16</v>
      </c>
      <c r="D228" s="70">
        <v>40</v>
      </c>
      <c r="E228" s="70">
        <v>2022</v>
      </c>
      <c r="F228" s="70" t="s">
        <v>161</v>
      </c>
      <c r="G228" s="1073" t="s">
        <v>1636</v>
      </c>
      <c r="H228" s="70" t="s">
        <v>1637</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2329</v>
      </c>
      <c r="B231" s="70">
        <v>223</v>
      </c>
      <c r="C231" s="70">
        <v>16</v>
      </c>
      <c r="D231" s="70">
        <v>43</v>
      </c>
      <c r="E231" s="70">
        <v>2022</v>
      </c>
      <c r="F231" s="70" t="s">
        <v>161</v>
      </c>
      <c r="G231" s="1073" t="s">
        <v>2327</v>
      </c>
      <c r="H231" s="70" t="s">
        <v>2328</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2305</v>
      </c>
      <c r="B233" s="70">
        <v>225</v>
      </c>
      <c r="C233" s="70">
        <v>16</v>
      </c>
      <c r="D233" s="70">
        <v>45</v>
      </c>
      <c r="E233" s="70">
        <v>2022</v>
      </c>
      <c r="F233" s="70" t="s">
        <v>161</v>
      </c>
      <c r="G233" s="1073" t="s">
        <v>2303</v>
      </c>
      <c r="H233" s="70" t="s">
        <v>2304</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1848</v>
      </c>
      <c r="H6" s="77" t="s">
        <v>1849</v>
      </c>
      <c r="I6" s="77" t="s">
        <v>2456</v>
      </c>
      <c r="J6" s="77" t="s">
        <v>2457</v>
      </c>
      <c r="K6" s="1080">
        <v>10</v>
      </c>
      <c r="L6" s="1081">
        <v>11</v>
      </c>
      <c r="M6" s="1044"/>
      <c r="N6" s="988">
        <v>1</v>
      </c>
      <c r="O6" s="77" t="s">
        <v>1645</v>
      </c>
      <c r="P6" s="77" t="s">
        <v>1646</v>
      </c>
      <c r="Q6" s="77" t="s">
        <v>1501</v>
      </c>
      <c r="R6" s="16"/>
      <c r="S6" s="77">
        <v>1</v>
      </c>
      <c r="T6" s="77" t="s">
        <v>1848</v>
      </c>
      <c r="U6" s="77" t="s">
        <v>1849</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2387</v>
      </c>
      <c r="AE9" s="77" t="s">
        <v>2388</v>
      </c>
      <c r="AF9" s="77" t="s">
        <v>1501</v>
      </c>
    </row>
    <row r="10" spans="1:32" ht="12">
      <c r="A10" s="16"/>
      <c r="B10" s="16"/>
      <c r="C10" s="16"/>
      <c r="D10" s="16"/>
      <c r="F10" s="75" t="s">
        <v>1501</v>
      </c>
      <c r="G10" s="76" t="s">
        <v>1848</v>
      </c>
      <c r="H10" s="77" t="s">
        <v>1849</v>
      </c>
      <c r="I10" s="77" t="s">
        <v>2456</v>
      </c>
      <c r="J10" s="77" t="s">
        <v>2457</v>
      </c>
      <c r="K10" s="1079">
        <v>10</v>
      </c>
      <c r="L10" s="1045">
        <v>11</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2323</v>
      </c>
      <c r="AE11" s="77" t="s">
        <v>2324</v>
      </c>
      <c r="AF11" s="77" t="s">
        <v>1501</v>
      </c>
    </row>
    <row r="12" spans="1:32" ht="12">
      <c r="A12" s="16"/>
      <c r="B12" s="16"/>
      <c r="C12" s="16"/>
      <c r="D12" s="16"/>
      <c r="F12" s="75" t="s">
        <v>1505</v>
      </c>
      <c r="G12" s="76" t="s">
        <v>1848</v>
      </c>
      <c r="H12" s="77"/>
      <c r="I12" s="77" t="s">
        <v>1848</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1986</v>
      </c>
      <c r="AE30" s="77" t="s">
        <v>1987</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1640</v>
      </c>
      <c r="AE31" s="77" t="s">
        <v>1641</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1848</v>
      </c>
      <c r="AE36" s="77" t="s">
        <v>1849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2307</v>
      </c>
      <c r="AE42" s="77" t="s">
        <v>2308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2311</v>
      </c>
      <c r="AE43" s="77" t="s">
        <v>2312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1636</v>
      </c>
      <c r="AE45" s="77" t="s">
        <v>1637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2327</v>
      </c>
      <c r="AE48" s="77" t="s">
        <v>2328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2303</v>
      </c>
      <c r="AE50" s="77" t="s">
        <v>2304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取手市</v>
      </c>
      <c r="K4" s="70" t="str">
        <f>HLOOKUP(K3,比較地域マスタ!$E$5:$L$6,2,0)</f>
        <v>08217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取手市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897.14609906880401</v>
      </c>
      <c r="BB5" s="29"/>
      <c r="BC5" s="17"/>
      <c r="BD5" s="1005">
        <f>SUM(BC6:BC8)</f>
        <v>617.4484600632469</v>
      </c>
      <c r="BE5" s="29"/>
      <c r="BF5" s="17"/>
      <c r="BG5" s="1005">
        <f>AK35</f>
        <v>492.56010931750257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879.97548244738209</v>
      </c>
      <c r="BA6" s="17"/>
      <c r="BB6" s="29"/>
      <c r="BC6" s="1005">
        <f>O32</f>
        <v>605.92321753516967</v>
      </c>
      <c r="BD6" s="17"/>
      <c r="BE6" s="29"/>
      <c r="BF6" s="1005">
        <f>AK36</f>
        <v>484.76455344770289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3.8191227588048688</v>
      </c>
      <c r="BA7" s="17"/>
      <c r="BB7" s="29"/>
      <c r="BC7" s="1005">
        <f>O33</f>
        <v>3.571859828756772</v>
      </c>
      <c r="BD7" s="17"/>
      <c r="BE7" s="29"/>
      <c r="BF7" s="1005">
        <f t="shared" ref="BF7:BF8" si="0">AK37</f>
        <v>2.4080214971831562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13.35149386261712</v>
      </c>
      <c r="BA8" s="17"/>
      <c r="BB8" s="29"/>
      <c r="BC8" s="1005">
        <f>O34</f>
        <v>7.9533826993204144</v>
      </c>
      <c r="BD8" s="17"/>
      <c r="BE8" s="29"/>
      <c r="BF8" s="1005">
        <f t="shared" si="0"/>
        <v>5.3875343726165186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1362.0420413211177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130.74397256657431</v>
      </c>
      <c r="BA9" s="1005">
        <f>AZ9</f>
        <v>130.74397256657431</v>
      </c>
      <c r="BB9" s="29"/>
      <c r="BC9" s="1005">
        <f>O35</f>
        <v>151.41532560693969</v>
      </c>
      <c r="BD9" s="1005">
        <f>BC9</f>
        <v>151.41532560693969</v>
      </c>
      <c r="BE9" s="29"/>
      <c r="BF9" s="1005">
        <f>AK39</f>
        <v>97.373132181354947</v>
      </c>
      <c r="BG9" s="1005">
        <f>AK39</f>
        <v>97.373132181354947</v>
      </c>
      <c r="BH9" s="29"/>
    </row>
    <row r="10" spans="1:62" ht="17.100000000000001" customHeight="1" thickBot="1">
      <c r="B10" s="323"/>
      <c r="C10" s="324"/>
      <c r="D10" s="326"/>
      <c r="E10" s="326"/>
      <c r="F10" s="326"/>
      <c r="G10" s="325"/>
      <c r="H10" s="325"/>
      <c r="I10" s="326"/>
      <c r="J10" s="327"/>
      <c r="K10" s="334"/>
      <c r="L10" s="246" t="s">
        <v>114</v>
      </c>
      <c r="M10" s="246"/>
      <c r="N10" s="563"/>
      <c r="O10" s="906">
        <f>SUM(O11:O13)</f>
        <v>897.14609906880401</v>
      </c>
      <c r="P10" s="453">
        <f t="shared" ref="P10:P22" si="1">O10/$O$9</f>
        <v>0.65867724479239553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158.60097724584861</v>
      </c>
      <c r="BA10" s="1005">
        <f>AZ10</f>
        <v>158.60097724584861</v>
      </c>
      <c r="BB10" s="29"/>
      <c r="BC10" s="1005">
        <f>O36</f>
        <v>186.5935872176311</v>
      </c>
      <c r="BD10" s="1005">
        <f>BC10</f>
        <v>186.5935872176311</v>
      </c>
      <c r="BE10" s="29"/>
      <c r="BF10" s="1005">
        <f>AK40</f>
        <v>169.64645659982995</v>
      </c>
      <c r="BG10" s="1005">
        <f>AK40</f>
        <v>169.64645659982995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879.97548244738209</v>
      </c>
      <c r="P11" s="454">
        <f t="shared" si="1"/>
        <v>0.64607072010335787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168.72894245031307</v>
      </c>
      <c r="BB11" s="29"/>
      <c r="BC11" s="1005"/>
      <c r="BD11" s="1005">
        <f>SUM(BC12:BC14)</f>
        <v>153.88024496033404</v>
      </c>
      <c r="BE11" s="29"/>
      <c r="BF11" s="17"/>
      <c r="BG11" s="1005">
        <f>AK41</f>
        <v>129.14841756296497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3.8191227588048688</v>
      </c>
      <c r="P12" s="454">
        <f t="shared" si="1"/>
        <v>2.80396833793801E-3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162.11345380106692</v>
      </c>
      <c r="BA12" s="17"/>
      <c r="BB12" s="29"/>
      <c r="BC12" s="1005">
        <f>O38</f>
        <v>145.40253537454205</v>
      </c>
      <c r="BD12" s="17"/>
      <c r="BE12" s="29"/>
      <c r="BF12" s="1005">
        <f>AK42</f>
        <v>122.90756668894645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13.35149386261712</v>
      </c>
      <c r="P13" s="454">
        <f t="shared" si="1"/>
        <v>9.8025563510996984E-3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6.6154886492461502</v>
      </c>
      <c r="BA13" s="17"/>
      <c r="BB13" s="29"/>
      <c r="BC13" s="1005">
        <f>O41</f>
        <v>8.4777095857919704</v>
      </c>
      <c r="BD13" s="17"/>
      <c r="BE13" s="29"/>
      <c r="BF13" s="1005">
        <f>AK45</f>
        <v>6.24085087401851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130.74397256657431</v>
      </c>
      <c r="P14" s="453">
        <f t="shared" si="1"/>
        <v>9.5991143151322053E-2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158.60097724584861</v>
      </c>
      <c r="P15" s="453">
        <f t="shared" si="1"/>
        <v>0.11644352555521194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6.822049989577855</v>
      </c>
      <c r="BA15" s="1005">
        <f>AZ15</f>
        <v>6.822049989577855</v>
      </c>
      <c r="BB15" s="29"/>
      <c r="BC15" s="1005">
        <f>O43</f>
        <v>12.62424916125943</v>
      </c>
      <c r="BD15" s="1005">
        <f>BC15</f>
        <v>12.62424916125943</v>
      </c>
      <c r="BE15" s="29"/>
      <c r="BF15" s="1005">
        <f>AK47</f>
        <v>5.6192856121775989</v>
      </c>
      <c r="BG15" s="1005">
        <f>AK47</f>
        <v>5.6192856121775989</v>
      </c>
      <c r="BH15" s="29"/>
    </row>
    <row r="16" spans="1:62" ht="17.100000000000001" customHeight="1" thickBot="1">
      <c r="B16" s="323"/>
      <c r="C16" s="324"/>
      <c r="D16" s="326"/>
      <c r="E16" s="326"/>
      <c r="F16" s="326"/>
      <c r="G16" s="325"/>
      <c r="H16" s="325"/>
      <c r="I16" s="326"/>
      <c r="J16" s="327"/>
      <c r="K16" s="335"/>
      <c r="L16" s="246" t="s">
        <v>128</v>
      </c>
      <c r="M16" s="344"/>
      <c r="N16" s="345"/>
      <c r="O16" s="906">
        <f>SUM(O18:O21)</f>
        <v>168.72894245031307</v>
      </c>
      <c r="P16" s="453">
        <f t="shared" si="1"/>
        <v>0.12387939383035035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162.11345380106692</v>
      </c>
      <c r="P17" s="454">
        <f t="shared" si="1"/>
        <v>0.11902235678703749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111.9575639719336</v>
      </c>
      <c r="P18" s="454">
        <f t="shared" si="1"/>
        <v>8.2198317361290796E-2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50.155889829133322</v>
      </c>
      <c r="P19" s="454">
        <f t="shared" si="1"/>
        <v>3.6824039425746677E-2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6.6154886492461502</v>
      </c>
      <c r="P20" s="454">
        <f t="shared" si="1"/>
        <v>4.8570370433128722E-3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6.822049989577855</v>
      </c>
      <c r="P22" s="612">
        <f t="shared" si="1"/>
        <v>5.008692670720195E-3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688.48970555886058</v>
      </c>
      <c r="AZ22" s="1005">
        <f t="shared" si="3"/>
        <v>601.88921356710182</v>
      </c>
      <c r="BA22" s="1005">
        <f t="shared" si="3"/>
        <v>558.54993955886619</v>
      </c>
      <c r="BB22" s="1005">
        <f t="shared" si="3"/>
        <v>617.02512686722025</v>
      </c>
      <c r="BC22" s="1005">
        <f t="shared" si="3"/>
        <v>617.4484600632469</v>
      </c>
      <c r="BD22" s="1005">
        <f t="shared" si="3"/>
        <v>593.46791554506024</v>
      </c>
      <c r="BE22" s="1005">
        <f t="shared" si="3"/>
        <v>573.66570627489477</v>
      </c>
      <c r="BF22" s="1005">
        <f t="shared" si="3"/>
        <v>718.08902906517528</v>
      </c>
      <c r="BG22" s="1005">
        <f t="shared" si="3"/>
        <v>578.78987014926633</v>
      </c>
      <c r="BH22" s="1005">
        <f t="shared" si="3"/>
        <v>523.87292304237394</v>
      </c>
      <c r="BI22" s="1005">
        <f t="shared" si="3"/>
        <v>545.40822306509392</v>
      </c>
      <c r="BJ22" s="1005">
        <f t="shared" si="3"/>
        <v>456.05455073547716</v>
      </c>
      <c r="BK22" s="1005">
        <f t="shared" si="3"/>
        <v>528.82486331628695</v>
      </c>
      <c r="BL22" s="1005">
        <f t="shared" si="3"/>
        <v>492.56010931750257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121.8404911280674</v>
      </c>
      <c r="AZ23" s="1005">
        <f t="shared" ref="AZ23:BL23" si="4">Y39</f>
        <v>116.56433116378309</v>
      </c>
      <c r="BA23" s="1005">
        <f t="shared" si="4"/>
        <v>141.91052695171871</v>
      </c>
      <c r="BB23" s="1005">
        <f t="shared" si="4"/>
        <v>155.13904279829239</v>
      </c>
      <c r="BC23" s="1005">
        <f t="shared" si="4"/>
        <v>151.41532560693969</v>
      </c>
      <c r="BD23" s="1005">
        <f t="shared" si="4"/>
        <v>133.95276315708199</v>
      </c>
      <c r="BE23" s="1005">
        <f t="shared" si="4"/>
        <v>149.04779347106299</v>
      </c>
      <c r="BF23" s="1005">
        <f t="shared" si="4"/>
        <v>109.02461305550194</v>
      </c>
      <c r="BG23" s="1005">
        <f t="shared" si="4"/>
        <v>99.15424779918078</v>
      </c>
      <c r="BH23" s="1005">
        <f t="shared" si="4"/>
        <v>105.23016073494632</v>
      </c>
      <c r="BI23" s="1005">
        <f t="shared" si="4"/>
        <v>102.8622361408233</v>
      </c>
      <c r="BJ23" s="1005">
        <f t="shared" si="4"/>
        <v>95.240899651991739</v>
      </c>
      <c r="BK23" s="1005">
        <f t="shared" si="4"/>
        <v>101.30079634395689</v>
      </c>
      <c r="BL23" s="1005">
        <f t="shared" si="4"/>
        <v>97.373132181354947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140.86022777281221</v>
      </c>
      <c r="AZ24" s="1005">
        <f t="shared" ref="AZ24:BL24" si="5">Y40</f>
        <v>157.98841697902461</v>
      </c>
      <c r="BA24" s="1005">
        <f t="shared" si="5"/>
        <v>169.08096209612671</v>
      </c>
      <c r="BB24" s="1005">
        <f t="shared" si="5"/>
        <v>187.58138363817531</v>
      </c>
      <c r="BC24" s="1005">
        <f t="shared" si="5"/>
        <v>186.5935872176311</v>
      </c>
      <c r="BD24" s="1005">
        <f t="shared" si="5"/>
        <v>183.37468332422179</v>
      </c>
      <c r="BE24" s="1005">
        <f t="shared" si="5"/>
        <v>174.9991413405242</v>
      </c>
      <c r="BF24" s="1005">
        <f t="shared" si="5"/>
        <v>155.33488204334088</v>
      </c>
      <c r="BG24" s="1005">
        <f t="shared" si="5"/>
        <v>169.11554621435215</v>
      </c>
      <c r="BH24" s="1005">
        <f t="shared" si="5"/>
        <v>161.84390048736441</v>
      </c>
      <c r="BI24" s="1005">
        <f t="shared" si="5"/>
        <v>155.97232571572707</v>
      </c>
      <c r="BJ24" s="1005">
        <f t="shared" si="5"/>
        <v>152.09538091805013</v>
      </c>
      <c r="BK24" s="1005">
        <f t="shared" si="5"/>
        <v>159.43789789167138</v>
      </c>
      <c r="BL24" s="1005">
        <f t="shared" si="5"/>
        <v>169.64645659982995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158.51230292539586</v>
      </c>
      <c r="AZ25" s="1005">
        <f t="shared" ref="AZ25:BL25" si="6">Y41</f>
        <v>159.51053868597538</v>
      </c>
      <c r="BA25" s="1005">
        <f t="shared" si="6"/>
        <v>157.62540345853296</v>
      </c>
      <c r="BB25" s="1005">
        <f t="shared" si="6"/>
        <v>157.71822453866895</v>
      </c>
      <c r="BC25" s="1005">
        <f t="shared" si="6"/>
        <v>153.88024496033404</v>
      </c>
      <c r="BD25" s="1005">
        <f t="shared" si="6"/>
        <v>149.52771534625546</v>
      </c>
      <c r="BE25" s="1005">
        <f t="shared" si="6"/>
        <v>147.98747214941724</v>
      </c>
      <c r="BF25" s="1005">
        <f t="shared" si="6"/>
        <v>145.07527860405443</v>
      </c>
      <c r="BG25" s="1005">
        <f t="shared" si="6"/>
        <v>143.32936397415091</v>
      </c>
      <c r="BH25" s="1005">
        <f t="shared" si="6"/>
        <v>140.25327199904115</v>
      </c>
      <c r="BI25" s="1005">
        <f t="shared" si="6"/>
        <v>138.30399723619843</v>
      </c>
      <c r="BJ25" s="1005">
        <f t="shared" si="6"/>
        <v>125.32520142066279</v>
      </c>
      <c r="BK25" s="1005">
        <f t="shared" si="6"/>
        <v>124.58393698105206</v>
      </c>
      <c r="BL25" s="1005">
        <f t="shared" si="6"/>
        <v>129.14841756296497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8.121678029241739</v>
      </c>
      <c r="AZ26" s="1005">
        <f t="shared" si="7"/>
        <v>9.516602974638074</v>
      </c>
      <c r="BA26" s="1005">
        <f t="shared" si="7"/>
        <v>11.39048887553022</v>
      </c>
      <c r="BB26" s="1005">
        <f t="shared" si="7"/>
        <v>11.62678537373419</v>
      </c>
      <c r="BC26" s="1005">
        <f t="shared" si="7"/>
        <v>12.62424916125943</v>
      </c>
      <c r="BD26" s="1005">
        <f t="shared" si="7"/>
        <v>13.413527373276001</v>
      </c>
      <c r="BE26" s="1005">
        <f t="shared" si="7"/>
        <v>13.194382324938569</v>
      </c>
      <c r="BF26" s="1005">
        <f t="shared" si="7"/>
        <v>12.258516366854893</v>
      </c>
      <c r="BG26" s="1005">
        <f t="shared" si="7"/>
        <v>8.5076180136407764</v>
      </c>
      <c r="BH26" s="1005">
        <f t="shared" si="7"/>
        <v>7.1985309181940806</v>
      </c>
      <c r="BI26" s="1005">
        <f t="shared" si="7"/>
        <v>10.22133612351992</v>
      </c>
      <c r="BJ26" s="1005">
        <f t="shared" si="7"/>
        <v>7.4763305635232529</v>
      </c>
      <c r="BK26" s="1005">
        <f t="shared" si="7"/>
        <v>6.5650127258889608</v>
      </c>
      <c r="BL26" s="1005">
        <f t="shared" si="7"/>
        <v>5.6192856121775989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1117.8244054143779</v>
      </c>
      <c r="AZ27" s="1005">
        <f t="shared" si="8"/>
        <v>1045.469103370523</v>
      </c>
      <c r="BA27" s="1005">
        <f t="shared" si="8"/>
        <v>1038.5573209407748</v>
      </c>
      <c r="BB27" s="1005">
        <f t="shared" si="8"/>
        <v>1129.0905632160911</v>
      </c>
      <c r="BC27" s="1005">
        <f t="shared" si="8"/>
        <v>1121.9618670094112</v>
      </c>
      <c r="BD27" s="1005">
        <f t="shared" si="8"/>
        <v>1073.7366047458956</v>
      </c>
      <c r="BE27" s="1005">
        <f t="shared" si="8"/>
        <v>1058.8944955608376</v>
      </c>
      <c r="BF27" s="1005">
        <f t="shared" si="8"/>
        <v>1139.7823191349273</v>
      </c>
      <c r="BG27" s="1005">
        <f t="shared" si="8"/>
        <v>998.89664615059098</v>
      </c>
      <c r="BH27" s="1005">
        <f t="shared" si="8"/>
        <v>938.39878718191994</v>
      </c>
      <c r="BI27" s="1005">
        <f t="shared" si="8"/>
        <v>952.7681182813626</v>
      </c>
      <c r="BJ27" s="1005">
        <f t="shared" si="8"/>
        <v>836.19236328970499</v>
      </c>
      <c r="BK27" s="1005">
        <f t="shared" si="8"/>
        <v>920.71250725885625</v>
      </c>
      <c r="BL27" s="1005">
        <f t="shared" si="8"/>
        <v>894.34740127382997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1121.9618670094112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617.4484600632469</v>
      </c>
      <c r="P31" s="453">
        <f t="shared" ref="P31:P43" si="9">O31/$O$30</f>
        <v>0.55032927429971878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605.92321753516967</v>
      </c>
      <c r="P32" s="454">
        <f t="shared" si="9"/>
        <v>0.54005687301143102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3.571859828756772</v>
      </c>
      <c r="P33" s="454">
        <f t="shared" si="9"/>
        <v>3.1835839824730966E-3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7.9533826993204144</v>
      </c>
      <c r="P34" s="454">
        <f t="shared" si="9"/>
        <v>7.0888173058146374E-3</v>
      </c>
      <c r="Q34" s="328"/>
      <c r="R34" s="13"/>
      <c r="S34" s="323"/>
      <c r="T34" s="563" t="s">
        <v>112</v>
      </c>
      <c r="U34" s="332"/>
      <c r="V34" s="332"/>
      <c r="W34" s="332"/>
      <c r="X34" s="893">
        <f>X35+X39+X40+X41+X47</f>
        <v>1117.8244054143779</v>
      </c>
      <c r="Y34" s="894">
        <f t="shared" ref="Y34:AK34" si="10">Y35+Y39+Y40+Y41+Y47</f>
        <v>1045.469103370523</v>
      </c>
      <c r="Z34" s="894">
        <f t="shared" si="10"/>
        <v>1038.5573209407748</v>
      </c>
      <c r="AA34" s="894">
        <f t="shared" si="10"/>
        <v>1129.0905632160911</v>
      </c>
      <c r="AB34" s="894">
        <f t="shared" si="10"/>
        <v>1121.9618670094112</v>
      </c>
      <c r="AC34" s="894">
        <f t="shared" si="10"/>
        <v>1073.7366047458956</v>
      </c>
      <c r="AD34" s="894">
        <f t="shared" si="10"/>
        <v>1058.8944955608376</v>
      </c>
      <c r="AE34" s="894">
        <f t="shared" si="10"/>
        <v>1139.7823191349273</v>
      </c>
      <c r="AF34" s="894">
        <f t="shared" si="10"/>
        <v>998.89664615059098</v>
      </c>
      <c r="AG34" s="894">
        <f t="shared" si="10"/>
        <v>938.39878718191994</v>
      </c>
      <c r="AH34" s="894">
        <f t="shared" si="10"/>
        <v>952.7681182813626</v>
      </c>
      <c r="AI34" s="894">
        <f t="shared" si="10"/>
        <v>836.19236328970499</v>
      </c>
      <c r="AJ34" s="894">
        <f t="shared" si="10"/>
        <v>920.71250725885625</v>
      </c>
      <c r="AK34" s="895">
        <f t="shared" si="10"/>
        <v>894.34740127382997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151.41532560693969</v>
      </c>
      <c r="P35" s="453">
        <f t="shared" si="9"/>
        <v>0.13495585728821352</v>
      </c>
      <c r="Q35" s="328"/>
      <c r="R35" s="13"/>
      <c r="S35" s="323"/>
      <c r="T35" s="334"/>
      <c r="U35" s="246" t="s">
        <v>114</v>
      </c>
      <c r="V35" s="344"/>
      <c r="W35" s="344"/>
      <c r="X35" s="896">
        <f>SUM(X36:X38)</f>
        <v>688.48970555886058</v>
      </c>
      <c r="Y35" s="897">
        <f t="shared" ref="Y35:AK35" si="11">SUM(Y36:Y38)</f>
        <v>601.88921356710182</v>
      </c>
      <c r="Z35" s="897">
        <f t="shared" si="11"/>
        <v>558.54993955886619</v>
      </c>
      <c r="AA35" s="897">
        <f t="shared" si="11"/>
        <v>617.02512686722025</v>
      </c>
      <c r="AB35" s="897">
        <f t="shared" si="11"/>
        <v>617.4484600632469</v>
      </c>
      <c r="AC35" s="897">
        <f t="shared" si="11"/>
        <v>593.46791554506024</v>
      </c>
      <c r="AD35" s="897">
        <f t="shared" si="11"/>
        <v>573.66570627489477</v>
      </c>
      <c r="AE35" s="897">
        <f t="shared" si="11"/>
        <v>718.08902906517528</v>
      </c>
      <c r="AF35" s="897">
        <f t="shared" si="11"/>
        <v>578.78987014926633</v>
      </c>
      <c r="AG35" s="897">
        <f t="shared" si="11"/>
        <v>523.87292304237394</v>
      </c>
      <c r="AH35" s="897">
        <f t="shared" si="11"/>
        <v>545.40822306509392</v>
      </c>
      <c r="AI35" s="897">
        <f t="shared" si="11"/>
        <v>456.05455073547716</v>
      </c>
      <c r="AJ35" s="897">
        <f t="shared" si="11"/>
        <v>528.82486331628695</v>
      </c>
      <c r="AK35" s="898">
        <f t="shared" si="11"/>
        <v>492.56010931750257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186.5935872176311</v>
      </c>
      <c r="P36" s="453">
        <f t="shared" si="9"/>
        <v>0.16631009725401472</v>
      </c>
      <c r="Q36" s="328"/>
      <c r="R36" s="13"/>
      <c r="S36" s="356" t="s">
        <v>184</v>
      </c>
      <c r="T36" s="335"/>
      <c r="U36" s="346"/>
      <c r="V36" s="336" t="s">
        <v>184</v>
      </c>
      <c r="W36" s="357"/>
      <c r="X36" s="899">
        <f>VLOOKUP(年度マスタ!$K$4&amp;"_"&amp;X$33,データシート1!$A:$BT,MATCH("aa_"&amp;$S36,データシート1!$A$1:$BT$1,0),0)</f>
        <v>677.656433374362</v>
      </c>
      <c r="Y36" s="900">
        <f>VLOOKUP(年度マスタ!$K$4&amp;"_"&amp;Y$33,データシート1!$A:$BT,MATCH("aa_"&amp;$S36,データシート1!$A$1:$BT$1,0),0)</f>
        <v>591.18136139153876</v>
      </c>
      <c r="Z36" s="900">
        <f>VLOOKUP(年度マスタ!$K$4&amp;"_"&amp;Z$33,データシート1!$A:$BT,MATCH("aa_"&amp;$S36,データシート1!$A$1:$BT$1,0),0)</f>
        <v>546.04999469692848</v>
      </c>
      <c r="AA36" s="900">
        <f>VLOOKUP(年度マスタ!$K$4&amp;"_"&amp;AA$33,データシート1!$A:$BT,MATCH("aa_"&amp;$S36,データシート1!$A$1:$BT$1,0),0)</f>
        <v>604.73035639734894</v>
      </c>
      <c r="AB36" s="900">
        <f>VLOOKUP(年度マスタ!$K$4&amp;"_"&amp;AB$33,データシート1!$A:$BT,MATCH("aa_"&amp;$S36,データシート1!$A$1:$BT$1,0),0)</f>
        <v>605.92321753516967</v>
      </c>
      <c r="AC36" s="900">
        <f>VLOOKUP(年度マスタ!$K$4&amp;"_"&amp;AC$33,データシート1!$A:$BT,MATCH("aa_"&amp;$S36,データシート1!$A$1:$BT$1,0),0)</f>
        <v>583.49994414882599</v>
      </c>
      <c r="AD36" s="900">
        <f>VLOOKUP(年度マスタ!$K$4&amp;"_"&amp;AD$33,データシート1!$A:$BT,MATCH("aa_"&amp;$S36,データシート1!$A$1:$BT$1,0),0)</f>
        <v>563.82278193702518</v>
      </c>
      <c r="AE36" s="900">
        <f>VLOOKUP(年度マスタ!$K$4&amp;"_"&amp;AE$33,データシート1!$A:$BT,MATCH("aa_"&amp;$S36,データシート1!$A$1:$BT$1,0),0)</f>
        <v>708.55274620268256</v>
      </c>
      <c r="AF36" s="900">
        <f>VLOOKUP(年度マスタ!$K$4&amp;"_"&amp;AF$33,データシート1!$A:$BT,MATCH("aa_"&amp;$S36,データシート1!$A$1:$BT$1,0),0)</f>
        <v>569.29422206764332</v>
      </c>
      <c r="AG36" s="900">
        <f>VLOOKUP(年度マスタ!$K$4&amp;"_"&amp;AG$33,データシート1!$A:$BT,MATCH("aa_"&amp;$S36,データシート1!$A$1:$BT$1,0),0)</f>
        <v>514.9470376204265</v>
      </c>
      <c r="AH36" s="900">
        <f>VLOOKUP(年度マスタ!$K$4&amp;"_"&amp;AH$33,データシート1!$A:$BT,MATCH("aa_"&amp;$S36,データシート1!$A$1:$BT$1,0),0)</f>
        <v>536.71459530750371</v>
      </c>
      <c r="AI36" s="900">
        <f>VLOOKUP(年度マスタ!$K$4&amp;"_"&amp;AI$33,データシート1!$A:$BT,MATCH("aa_"&amp;$S36,データシート1!$A$1:$BT$1,0),0)</f>
        <v>446.46434812614359</v>
      </c>
      <c r="AJ36" s="900">
        <f>VLOOKUP(年度マスタ!$K$4&amp;"_"&amp;AJ$33,データシート1!$A:$BT,MATCH("aa_"&amp;$S36,データシート1!$A$1:$BT$1,0),0)</f>
        <v>520.28401591884574</v>
      </c>
      <c r="AK36" s="901">
        <f>VLOOKUP(年度マスタ!$K$4&amp;"_"&amp;AK$33,データシート1!$A:$BT,MATCH("aa_"&amp;$S36,データシート1!$A$1:$BT$1,0),0)</f>
        <v>484.76455344770289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153.88024496033404</v>
      </c>
      <c r="P37" s="453">
        <f t="shared" si="9"/>
        <v>0.1371528297753129</v>
      </c>
      <c r="Q37" s="328"/>
      <c r="R37" s="13"/>
      <c r="S37" s="356" t="s">
        <v>187</v>
      </c>
      <c r="T37" s="335"/>
      <c r="U37" s="346"/>
      <c r="V37" s="336" t="s">
        <v>194</v>
      </c>
      <c r="W37" s="357"/>
      <c r="X37" s="899">
        <f>VLOOKUP(年度マスタ!$K$4&amp;"_"&amp;X$33,データシート1!$A:$BT,MATCH("aa_"&amp;$S37,データシート1!$A$1:$BT$1,0),0)</f>
        <v>2.7494414228567852</v>
      </c>
      <c r="Y37" s="900">
        <f>VLOOKUP(年度マスタ!$K$4&amp;"_"&amp;Y$33,データシート1!$A:$BT,MATCH("aa_"&amp;$S37,データシート1!$A$1:$BT$1,0),0)</f>
        <v>2.9441361155249912</v>
      </c>
      <c r="Z37" s="900">
        <f>VLOOKUP(年度マスタ!$K$4&amp;"_"&amp;Z$33,データシート1!$A:$BT,MATCH("aa_"&amp;$S37,データシート1!$A$1:$BT$1,0),0)</f>
        <v>4.2278745416575241</v>
      </c>
      <c r="AA37" s="900">
        <f>VLOOKUP(年度マスタ!$K$4&amp;"_"&amp;AA$33,データシート1!$A:$BT,MATCH("aa_"&amp;$S37,データシート1!$A$1:$BT$1,0),0)</f>
        <v>4.0061466852180594</v>
      </c>
      <c r="AB37" s="900">
        <f>VLOOKUP(年度マスタ!$K$4&amp;"_"&amp;AB$33,データシート1!$A:$BT,MATCH("aa_"&amp;$S37,データシート1!$A$1:$BT$1,0),0)</f>
        <v>3.571859828756772</v>
      </c>
      <c r="AC37" s="900">
        <f>VLOOKUP(年度マスタ!$K$4&amp;"_"&amp;AC$33,データシート1!$A:$BT,MATCH("aa_"&amp;$S37,データシート1!$A$1:$BT$1,0),0)</f>
        <v>3.878630522439185</v>
      </c>
      <c r="AD37" s="900">
        <f>VLOOKUP(年度マスタ!$K$4&amp;"_"&amp;AD$33,データシート1!$A:$BT,MATCH("aa_"&amp;$S37,データシート1!$A$1:$BT$1,0),0)</f>
        <v>3.7111208677750129</v>
      </c>
      <c r="AE37" s="900">
        <f>VLOOKUP(年度マスタ!$K$4&amp;"_"&amp;AE$33,データシート1!$A:$BT,MATCH("aa_"&amp;$S37,データシート1!$A$1:$BT$1,0),0)</f>
        <v>3.4476362584469844</v>
      </c>
      <c r="AF37" s="900">
        <f>VLOOKUP(年度マスタ!$K$4&amp;"_"&amp;AF$33,データシート1!$A:$BT,MATCH("aa_"&amp;$S37,データシート1!$A$1:$BT$1,0),0)</f>
        <v>3.4326159952315423</v>
      </c>
      <c r="AG37" s="900">
        <f>VLOOKUP(年度マスタ!$K$4&amp;"_"&amp;AG$33,データシート1!$A:$BT,MATCH("aa_"&amp;$S37,データシート1!$A$1:$BT$1,0),0)</f>
        <v>3.238927720040051</v>
      </c>
      <c r="AH37" s="900">
        <f>VLOOKUP(年度マスタ!$K$4&amp;"_"&amp;AH$33,データシート1!$A:$BT,MATCH("aa_"&amp;$S37,データシート1!$A$1:$BT$1,0),0)</f>
        <v>2.9577397499878111</v>
      </c>
      <c r="AI37" s="900">
        <f>VLOOKUP(年度マスタ!$K$4&amp;"_"&amp;AI$33,データシート1!$A:$BT,MATCH("aa_"&amp;$S37,データシート1!$A$1:$BT$1,0),0)</f>
        <v>2.5203847176399812</v>
      </c>
      <c r="AJ37" s="900">
        <f>VLOOKUP(年度マスタ!$K$4&amp;"_"&amp;AJ$33,データシート1!$A:$BT,MATCH("aa_"&amp;$S37,データシート1!$A$1:$BT$1,0),0)</f>
        <v>2.6840066481250635</v>
      </c>
      <c r="AK37" s="901">
        <f>VLOOKUP(年度マスタ!$K$4&amp;"_"&amp;AK$33,データシート1!$A:$BT,MATCH("aa_"&amp;$S37,データシート1!$A$1:$BT$1,0),0)</f>
        <v>2.4080214971831562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145.40253537454205</v>
      </c>
      <c r="P38" s="454">
        <f t="shared" si="9"/>
        <v>0.12959668207094457</v>
      </c>
      <c r="Q38" s="328"/>
      <c r="R38" s="13"/>
      <c r="S38" s="356" t="s">
        <v>188</v>
      </c>
      <c r="T38" s="335"/>
      <c r="U38" s="348"/>
      <c r="V38" s="358" t="s">
        <v>197</v>
      </c>
      <c r="W38" s="358"/>
      <c r="X38" s="899">
        <f>VLOOKUP(年度マスタ!$K$4&amp;"_"&amp;X$33,データシート1!$A:$BT,MATCH("aa_"&amp;$S38,データシート1!$A$1:$BT$1,0),0)</f>
        <v>8.0838307616417957</v>
      </c>
      <c r="Y38" s="900">
        <f>VLOOKUP(年度マスタ!$K$4&amp;"_"&amp;Y$33,データシート1!$A:$BT,MATCH("aa_"&amp;$S38,データシート1!$A$1:$BT$1,0),0)</f>
        <v>7.7637160600380151</v>
      </c>
      <c r="Z38" s="900">
        <f>VLOOKUP(年度マスタ!$K$4&amp;"_"&amp;Z$33,データシート1!$A:$BT,MATCH("aa_"&amp;$S38,データシート1!$A$1:$BT$1,0),0)</f>
        <v>8.2720703202801431</v>
      </c>
      <c r="AA38" s="900">
        <f>VLOOKUP(年度マスタ!$K$4&amp;"_"&amp;AA$33,データシート1!$A:$BT,MATCH("aa_"&amp;$S38,データシート1!$A$1:$BT$1,0),0)</f>
        <v>8.2886237846533071</v>
      </c>
      <c r="AB38" s="900">
        <f>VLOOKUP(年度マスタ!$K$4&amp;"_"&amp;AB$33,データシート1!$A:$BT,MATCH("aa_"&amp;$S38,データシート1!$A$1:$BT$1,0),0)</f>
        <v>7.9533826993204144</v>
      </c>
      <c r="AC38" s="900">
        <f>VLOOKUP(年度マスタ!$K$4&amp;"_"&amp;AC$33,データシート1!$A:$BT,MATCH("aa_"&amp;$S38,データシート1!$A$1:$BT$1,0),0)</f>
        <v>6.0893408737950576</v>
      </c>
      <c r="AD38" s="900">
        <f>VLOOKUP(年度マスタ!$K$4&amp;"_"&amp;AD$33,データシート1!$A:$BT,MATCH("aa_"&amp;$S38,データシート1!$A$1:$BT$1,0),0)</f>
        <v>6.131803470094618</v>
      </c>
      <c r="AE38" s="900">
        <f>VLOOKUP(年度マスタ!$K$4&amp;"_"&amp;AE$33,データシート1!$A:$BT,MATCH("aa_"&amp;$S38,データシート1!$A$1:$BT$1,0),0)</f>
        <v>6.0886466040457092</v>
      </c>
      <c r="AF38" s="900">
        <f>VLOOKUP(年度マスタ!$K$4&amp;"_"&amp;AF$33,データシート1!$A:$BT,MATCH("aa_"&amp;$S38,データシート1!$A$1:$BT$1,0),0)</f>
        <v>6.0630320863914591</v>
      </c>
      <c r="AG38" s="900">
        <f>VLOOKUP(年度マスタ!$K$4&amp;"_"&amp;AG$33,データシート1!$A:$BT,MATCH("aa_"&amp;$S38,データシート1!$A$1:$BT$1,0),0)</f>
        <v>5.6869577019074677</v>
      </c>
      <c r="AH38" s="900">
        <f>VLOOKUP(年度マスタ!$K$4&amp;"_"&amp;AH$33,データシート1!$A:$BT,MATCH("aa_"&amp;$S38,データシート1!$A$1:$BT$1,0),0)</f>
        <v>5.7358880076024139</v>
      </c>
      <c r="AI38" s="900">
        <f>VLOOKUP(年度マスタ!$K$4&amp;"_"&amp;AI$33,データシート1!$A:$BT,MATCH("aa_"&amp;$S38,データシート1!$A$1:$BT$1,0),0)</f>
        <v>7.0698178916935968</v>
      </c>
      <c r="AJ38" s="900">
        <f>VLOOKUP(年度マスタ!$K$4&amp;"_"&amp;AJ$33,データシート1!$A:$BT,MATCH("aa_"&amp;$S38,データシート1!$A$1:$BT$1,0),0)</f>
        <v>5.8568407493160706</v>
      </c>
      <c r="AK38" s="901">
        <f>VLOOKUP(年度マスタ!$K$4&amp;"_"&amp;AK$33,データシート1!$A:$BT,MATCH("aa_"&amp;$S38,データシート1!$A$1:$BT$1,0),0)</f>
        <v>5.3875343726165186</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102.1276977365581</v>
      </c>
      <c r="P39" s="454">
        <f t="shared" si="9"/>
        <v>9.1025997174734141E-2</v>
      </c>
      <c r="Q39" s="328"/>
      <c r="R39" s="13"/>
      <c r="S39" s="356" t="s">
        <v>189</v>
      </c>
      <c r="T39" s="335"/>
      <c r="U39" s="343" t="s">
        <v>199</v>
      </c>
      <c r="V39" s="344"/>
      <c r="W39" s="344"/>
      <c r="X39" s="896">
        <f>VLOOKUP(年度マスタ!$K$4&amp;"_"&amp;X$33,データシート1!$A:$BT,MATCH("aa_"&amp;$S39,データシート1!$A$1:$BT$1,0),0)</f>
        <v>121.8404911280674</v>
      </c>
      <c r="Y39" s="897">
        <f>VLOOKUP(年度マスタ!$K$4&amp;"_"&amp;Y$33,データシート1!$A:$BT,MATCH("aa_"&amp;$S39,データシート1!$A$1:$BT$1,0),0)</f>
        <v>116.56433116378309</v>
      </c>
      <c r="Z39" s="897">
        <f>VLOOKUP(年度マスタ!$K$4&amp;"_"&amp;Z$33,データシート1!$A:$BT,MATCH("aa_"&amp;$S39,データシート1!$A$1:$BT$1,0),0)</f>
        <v>141.91052695171871</v>
      </c>
      <c r="AA39" s="897">
        <f>VLOOKUP(年度マスタ!$K$4&amp;"_"&amp;AA$33,データシート1!$A:$BT,MATCH("aa_"&amp;$S39,データシート1!$A$1:$BT$1,0),0)</f>
        <v>155.13904279829239</v>
      </c>
      <c r="AB39" s="897">
        <f>VLOOKUP(年度マスタ!$K$4&amp;"_"&amp;AB$33,データシート1!$A:$BT,MATCH("aa_"&amp;$S39,データシート1!$A$1:$BT$1,0),0)</f>
        <v>151.41532560693969</v>
      </c>
      <c r="AC39" s="897">
        <f>VLOOKUP(年度マスタ!$K$4&amp;"_"&amp;AC$33,データシート1!$A:$BT,MATCH("aa_"&amp;$S39,データシート1!$A$1:$BT$1,0),0)</f>
        <v>133.95276315708199</v>
      </c>
      <c r="AD39" s="897">
        <f>VLOOKUP(年度マスタ!$K$4&amp;"_"&amp;AD$33,データシート1!$A:$BT,MATCH("aa_"&amp;$S39,データシート1!$A$1:$BT$1,0),0)</f>
        <v>149.04779347106299</v>
      </c>
      <c r="AE39" s="897">
        <f>VLOOKUP(年度マスタ!$K$4&amp;"_"&amp;AE$33,データシート1!$A:$BT,MATCH("aa_"&amp;$S39,データシート1!$A$1:$BT$1,0),0)</f>
        <v>109.02461305550194</v>
      </c>
      <c r="AF39" s="897">
        <f>VLOOKUP(年度マスタ!$K$4&amp;"_"&amp;AF$33,データシート1!$A:$BT,MATCH("aa_"&amp;$S39,データシート1!$A$1:$BT$1,0),0)</f>
        <v>99.15424779918078</v>
      </c>
      <c r="AG39" s="897">
        <f>VLOOKUP(年度マスタ!$K$4&amp;"_"&amp;AG$33,データシート1!$A:$BT,MATCH("aa_"&amp;$S39,データシート1!$A$1:$BT$1,0),0)</f>
        <v>105.23016073494632</v>
      </c>
      <c r="AH39" s="897">
        <f>VLOOKUP(年度マスタ!$K$4&amp;"_"&amp;AH$33,データシート1!$A:$BT,MATCH("aa_"&amp;$S39,データシート1!$A$1:$BT$1,0),0)</f>
        <v>102.8622361408233</v>
      </c>
      <c r="AI39" s="897">
        <f>VLOOKUP(年度マスタ!$K$4&amp;"_"&amp;AI$33,データシート1!$A:$BT,MATCH("aa_"&amp;$S39,データシート1!$A$1:$BT$1,0),0)</f>
        <v>95.240899651991739</v>
      </c>
      <c r="AJ39" s="897">
        <f>VLOOKUP(年度マスタ!$K$4&amp;"_"&amp;AJ$33,データシート1!$A:$BT,MATCH("aa_"&amp;$S39,データシート1!$A$1:$BT$1,0),0)</f>
        <v>101.30079634395689</v>
      </c>
      <c r="AK39" s="898">
        <f>VLOOKUP(年度マスタ!$K$4&amp;"_"&amp;AK$33,データシート1!$A:$BT,MATCH("aa_"&amp;$S39,データシート1!$A$1:$BT$1,0),0)</f>
        <v>97.373132181354947</v>
      </c>
      <c r="AL39" s="330"/>
      <c r="AW39" s="17" t="str">
        <f>年度マスタ!K4</f>
        <v>08217</v>
      </c>
      <c r="AX39" s="17" t="s">
        <v>200</v>
      </c>
      <c r="AY39" s="17">
        <f>VLOOKUP($AW39&amp;"_"&amp;$AY$34,データシート1!$A:$BT,MATCH($AY$31&amp;"_"&amp;AY$36,データシート1!$A$1:$BT$1,0),0)</f>
        <v>484.76455344770289</v>
      </c>
      <c r="AZ39" s="17">
        <f>VLOOKUP($AW39&amp;"_"&amp;$AY$34,データシート1!$A:$BT,MATCH($AY$31&amp;"_"&amp;AZ$36,データシート1!$A$1:$BT$1,0),0)</f>
        <v>2.4080214971831562</v>
      </c>
      <c r="BA39" s="17">
        <f>VLOOKUP($AW39&amp;"_"&amp;$AY$34,データシート1!$A:$BT,MATCH($AY$31&amp;"_"&amp;BA$36,データシート1!$A$1:$BT$1,0),0)</f>
        <v>5.3875343726165186</v>
      </c>
      <c r="BB39" s="17">
        <f>VLOOKUP($AW39&amp;"_"&amp;$AY$34,データシート1!$A:$BT,MATCH($AY$31&amp;"_"&amp;BB$36,データシート1!$A$1:$BT$1,0),0)</f>
        <v>97.373132181354947</v>
      </c>
      <c r="BC39" s="17">
        <f>VLOOKUP($AW39&amp;"_"&amp;$AY$34,データシート1!$A:$BT,MATCH($AY$31&amp;"_"&amp;BC$36,データシート1!$A$1:$BT$1,0),0)</f>
        <v>169.64645659982995</v>
      </c>
      <c r="BD39" s="17">
        <f>VLOOKUP($AW39&amp;"_"&amp;$AY$34,データシート1!$A:$BT,MATCH($AY$31&amp;"_"&amp;BD$36,データシート1!$A$1:$BT$1,0),0)</f>
        <v>81.949437651378517</v>
      </c>
      <c r="BE39" s="17">
        <f>VLOOKUP($AW39&amp;"_"&amp;$AY$34,データシート1!$A:$BT,MATCH($AY$31&amp;"_"&amp;BE$36,データシート1!$A$1:$BT$1,0),0)</f>
        <v>40.958129037567922</v>
      </c>
      <c r="BF39" s="17">
        <f>VLOOKUP($AW39&amp;"_"&amp;$AY$34,データシート1!$A:$BT,MATCH($AY$31&amp;"_"&amp;BF$36,データシート1!$A$1:$BT$1,0),0)</f>
        <v>6.24085087401851</v>
      </c>
      <c r="BG39" s="17">
        <f>VLOOKUP($AW39&amp;"_"&amp;$AY$34,データシート1!$A:$BT,MATCH($AY$31&amp;"_"&amp;BG$36,データシート1!$A$1:$BT$1,0),0)</f>
        <v>0</v>
      </c>
      <c r="BH39" s="17">
        <f>VLOOKUP($AW39&amp;"_"&amp;$AY$34,データシート1!$A:$BT,MATCH($AY$31&amp;"_"&amp;BH$36,データシート1!$A$1:$BT$1,0),0)</f>
        <v>5.6192856121775989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43.274837637983943</v>
      </c>
      <c r="P40" s="454">
        <f t="shared" si="9"/>
        <v>3.8570684896210419E-2</v>
      </c>
      <c r="Q40" s="328"/>
      <c r="R40" s="13"/>
      <c r="S40" s="356" t="s">
        <v>165</v>
      </c>
      <c r="T40" s="335"/>
      <c r="U40" s="343" t="s">
        <v>165</v>
      </c>
      <c r="V40" s="344"/>
      <c r="W40" s="344"/>
      <c r="X40" s="896">
        <f>VLOOKUP(年度マスタ!$K$4&amp;"_"&amp;X$33,データシート1!$A:$BT,MATCH("aa_"&amp;$S40,データシート1!$A$1:$BT$1,0),0)</f>
        <v>140.86022777281221</v>
      </c>
      <c r="Y40" s="897">
        <f>VLOOKUP(年度マスタ!$K$4&amp;"_"&amp;Y$33,データシート1!$A:$BT,MATCH("aa_"&amp;$S40,データシート1!$A$1:$BT$1,0),0)</f>
        <v>157.98841697902461</v>
      </c>
      <c r="Z40" s="897">
        <f>VLOOKUP(年度マスタ!$K$4&amp;"_"&amp;Z$33,データシート1!$A:$BT,MATCH("aa_"&amp;$S40,データシート1!$A$1:$BT$1,0),0)</f>
        <v>169.08096209612671</v>
      </c>
      <c r="AA40" s="897">
        <f>VLOOKUP(年度マスタ!$K$4&amp;"_"&amp;AA$33,データシート1!$A:$BT,MATCH("aa_"&amp;$S40,データシート1!$A$1:$BT$1,0),0)</f>
        <v>187.58138363817531</v>
      </c>
      <c r="AB40" s="897">
        <f>VLOOKUP(年度マスタ!$K$4&amp;"_"&amp;AB$33,データシート1!$A:$BT,MATCH("aa_"&amp;$S40,データシート1!$A$1:$BT$1,0),0)</f>
        <v>186.5935872176311</v>
      </c>
      <c r="AC40" s="897">
        <f>VLOOKUP(年度マスタ!$K$4&amp;"_"&amp;AC$33,データシート1!$A:$BT,MATCH("aa_"&amp;$S40,データシート1!$A$1:$BT$1,0),0)</f>
        <v>183.37468332422179</v>
      </c>
      <c r="AD40" s="897">
        <f>VLOOKUP(年度マスタ!$K$4&amp;"_"&amp;AD$33,データシート1!$A:$BT,MATCH("aa_"&amp;$S40,データシート1!$A$1:$BT$1,0),0)</f>
        <v>174.9991413405242</v>
      </c>
      <c r="AE40" s="897">
        <f>VLOOKUP(年度マスタ!$K$4&amp;"_"&amp;AE$33,データシート1!$A:$BT,MATCH("aa_"&amp;$S40,データシート1!$A$1:$BT$1,0),0)</f>
        <v>155.33488204334088</v>
      </c>
      <c r="AF40" s="897">
        <f>VLOOKUP(年度マスタ!$K$4&amp;"_"&amp;AF$33,データシート1!$A:$BT,MATCH("aa_"&amp;$S40,データシート1!$A$1:$BT$1,0),0)</f>
        <v>169.11554621435215</v>
      </c>
      <c r="AG40" s="897">
        <f>VLOOKUP(年度マスタ!$K$4&amp;"_"&amp;AG$33,データシート1!$A:$BT,MATCH("aa_"&amp;$S40,データシート1!$A$1:$BT$1,0),0)</f>
        <v>161.84390048736441</v>
      </c>
      <c r="AH40" s="897">
        <f>VLOOKUP(年度マスタ!$K$4&amp;"_"&amp;AH$33,データシート1!$A:$BT,MATCH("aa_"&amp;$S40,データシート1!$A$1:$BT$1,0),0)</f>
        <v>155.97232571572707</v>
      </c>
      <c r="AI40" s="897">
        <f>VLOOKUP(年度マスタ!$K$4&amp;"_"&amp;AI$33,データシート1!$A:$BT,MATCH("aa_"&amp;$S40,データシート1!$A$1:$BT$1,0),0)</f>
        <v>152.09538091805013</v>
      </c>
      <c r="AJ40" s="897">
        <f>VLOOKUP(年度マスタ!$K$4&amp;"_"&amp;AJ$33,データシート1!$A:$BT,MATCH("aa_"&amp;$S40,データシート1!$A$1:$BT$1,0),0)</f>
        <v>159.43789789167138</v>
      </c>
      <c r="AK40" s="898">
        <f>VLOOKUP(年度マスタ!$K$4&amp;"_"&amp;AK$33,データシート1!$A:$BT,MATCH("aa_"&amp;$S40,データシート1!$A$1:$BT$1,0),0)</f>
        <v>169.64645659982995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8.4777095857919704</v>
      </c>
      <c r="P41" s="454">
        <f t="shared" si="9"/>
        <v>7.5561477043683319E-3</v>
      </c>
      <c r="Q41" s="328"/>
      <c r="R41" s="13"/>
      <c r="S41" s="356" t="s">
        <v>201</v>
      </c>
      <c r="T41" s="335"/>
      <c r="U41" s="246" t="s">
        <v>128</v>
      </c>
      <c r="V41" s="344"/>
      <c r="W41" s="344"/>
      <c r="X41" s="896">
        <f>X42+X45+X46</f>
        <v>158.51230292539586</v>
      </c>
      <c r="Y41" s="897">
        <f t="shared" ref="Y41:AH41" si="12">Y42+Y45+Y46</f>
        <v>159.51053868597538</v>
      </c>
      <c r="Z41" s="897">
        <f t="shared" si="12"/>
        <v>157.62540345853296</v>
      </c>
      <c r="AA41" s="897">
        <f t="shared" si="12"/>
        <v>157.71822453866895</v>
      </c>
      <c r="AB41" s="897">
        <f t="shared" si="12"/>
        <v>153.88024496033404</v>
      </c>
      <c r="AC41" s="897">
        <f t="shared" si="12"/>
        <v>149.52771534625546</v>
      </c>
      <c r="AD41" s="897">
        <f t="shared" si="12"/>
        <v>147.98747214941724</v>
      </c>
      <c r="AE41" s="897">
        <f t="shared" si="12"/>
        <v>145.07527860405443</v>
      </c>
      <c r="AF41" s="897">
        <f t="shared" si="12"/>
        <v>143.32936397415091</v>
      </c>
      <c r="AG41" s="897">
        <f t="shared" si="12"/>
        <v>140.25327199904115</v>
      </c>
      <c r="AH41" s="897">
        <f t="shared" si="12"/>
        <v>138.30399723619843</v>
      </c>
      <c r="AI41" s="897">
        <f>AI42+AI45+AI46</f>
        <v>125.32520142066279</v>
      </c>
      <c r="AJ41" s="897">
        <f>AJ42+AJ45+AJ46</f>
        <v>124.58393698105206</v>
      </c>
      <c r="AK41" s="898">
        <f>AK42+AK45+AK46</f>
        <v>129.14841756296497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152.05913513947101</v>
      </c>
      <c r="Y42" s="900">
        <f t="shared" ref="Y42:AK42" si="13">SUM(Y43:Y44)</f>
        <v>152.79221332632707</v>
      </c>
      <c r="Z42" s="900">
        <f t="shared" si="13"/>
        <v>149.94726313775431</v>
      </c>
      <c r="AA42" s="900">
        <f t="shared" si="13"/>
        <v>149.33460200222129</v>
      </c>
      <c r="AB42" s="900">
        <f t="shared" si="13"/>
        <v>145.40253537454205</v>
      </c>
      <c r="AC42" s="900">
        <f t="shared" si="13"/>
        <v>141.41218966011786</v>
      </c>
      <c r="AD42" s="900">
        <f t="shared" si="13"/>
        <v>140.07130327788298</v>
      </c>
      <c r="AE42" s="900">
        <f t="shared" si="13"/>
        <v>137.41763667252724</v>
      </c>
      <c r="AF42" s="900">
        <f t="shared" si="13"/>
        <v>135.94932088167334</v>
      </c>
      <c r="AG42" s="900">
        <f t="shared" si="13"/>
        <v>133.44052959983691</v>
      </c>
      <c r="AH42" s="900">
        <f t="shared" si="13"/>
        <v>131.69501785369741</v>
      </c>
      <c r="AI42" s="900">
        <f t="shared" si="13"/>
        <v>119.00248928625622</v>
      </c>
      <c r="AJ42" s="900">
        <f t="shared" si="13"/>
        <v>118.39683037146796</v>
      </c>
      <c r="AK42" s="901">
        <f t="shared" si="13"/>
        <v>122.90756668894645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12.62424916125943</v>
      </c>
      <c r="P43" s="612">
        <f t="shared" si="9"/>
        <v>1.1251941382740003E-2</v>
      </c>
      <c r="Q43" s="328"/>
      <c r="R43" s="13"/>
      <c r="S43" s="356" t="s">
        <v>190</v>
      </c>
      <c r="T43" s="359"/>
      <c r="U43" s="346"/>
      <c r="V43" s="360"/>
      <c r="W43" s="347" t="s">
        <v>190</v>
      </c>
      <c r="X43" s="899">
        <f>VLOOKUP(年度マスタ!$K$4&amp;"_"&amp;X$33,データシート1!$A:$BT,MATCH("aa_"&amp;$S43,データシート1!$A$1:$BT$1,0),0)</f>
        <v>106.48348019410069</v>
      </c>
      <c r="Y43" s="900">
        <f>VLOOKUP(年度マスタ!$K$4&amp;"_"&amp;Y$33,データシート1!$A:$BT,MATCH("aa_"&amp;$S43,データシート1!$A$1:$BT$1,0),0)</f>
        <v>107.14479208498661</v>
      </c>
      <c r="Z43" s="900">
        <f>VLOOKUP(年度マスタ!$K$4&amp;"_"&amp;Z$33,データシート1!$A:$BT,MATCH("aa_"&amp;$S43,データシート1!$A$1:$BT$1,0),0)</f>
        <v>105.62392717675793</v>
      </c>
      <c r="AA43" s="900">
        <f>VLOOKUP(年度マスタ!$K$4&amp;"_"&amp;AA$33,データシート1!$A:$BT,MATCH("aa_"&amp;$S43,データシート1!$A$1:$BT$1,0),0)</f>
        <v>105.4657671363255</v>
      </c>
      <c r="AB43" s="900">
        <f>VLOOKUP(年度マスタ!$K$4&amp;"_"&amp;AB$33,データシート1!$A:$BT,MATCH("aa_"&amp;$S43,データシート1!$A$1:$BT$1,0),0)</f>
        <v>102.1276977365581</v>
      </c>
      <c r="AC43" s="900">
        <f>VLOOKUP(年度マスタ!$K$4&amp;"_"&amp;AC$33,データシート1!$A:$BT,MATCH("aa_"&amp;$S43,データシート1!$A$1:$BT$1,0),0)</f>
        <v>97.872245392947733</v>
      </c>
      <c r="AD43" s="900">
        <f>VLOOKUP(年度マスタ!$K$4&amp;"_"&amp;AD$33,データシート1!$A:$BT,MATCH("aa_"&amp;$S43,データシート1!$A$1:$BT$1,0),0)</f>
        <v>97.059793085056626</v>
      </c>
      <c r="AE43" s="900">
        <f>VLOOKUP(年度マスタ!$K$4&amp;"_"&amp;AE$33,データシート1!$A:$BT,MATCH("aa_"&amp;$S43,データシート1!$A$1:$BT$1,0),0)</f>
        <v>95.865846692439973</v>
      </c>
      <c r="AF43" s="900">
        <f>VLOOKUP(年度マスタ!$K$4&amp;"_"&amp;AF$33,データシート1!$A:$BT,MATCH("aa_"&amp;$S43,データシート1!$A$1:$BT$1,0),0)</f>
        <v>94.86352028745695</v>
      </c>
      <c r="AG43" s="900">
        <f>VLOOKUP(年度マスタ!$K$4&amp;"_"&amp;AG$33,データシート1!$A:$BT,MATCH("aa_"&amp;$S43,データシート1!$A$1:$BT$1,0),0)</f>
        <v>92.682448768870671</v>
      </c>
      <c r="AH43" s="900">
        <f>VLOOKUP(年度マスタ!$K$4&amp;"_"&amp;AH$33,データシート1!$A:$BT,MATCH("aa_"&amp;$S43,データシート1!$A$1:$BT$1,0),0)</f>
        <v>90.253916431112856</v>
      </c>
      <c r="AI43" s="900">
        <f>VLOOKUP(年度マスタ!$K$4&amp;"_"&amp;AI$33,データシート1!$A:$BT,MATCH("aa_"&amp;$S43,データシート1!$A$1:$BT$1,0),0)</f>
        <v>79.755317573785305</v>
      </c>
      <c r="AJ43" s="900">
        <f>VLOOKUP(年度マスタ!$K$4&amp;"_"&amp;AJ$33,データシート1!$A:$BT,MATCH("aa_"&amp;$S43,データシート1!$A$1:$BT$1,0),0)</f>
        <v>77.646061534190864</v>
      </c>
      <c r="AK43" s="901">
        <f>VLOOKUP(年度マスタ!$K$4&amp;"_"&amp;AK$33,データシート1!$A:$BT,MATCH("aa_"&amp;$S43,データシート1!$A$1:$BT$1,0),0)</f>
        <v>81.949437651378517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45.575654945370317</v>
      </c>
      <c r="Y44" s="900">
        <f>VLOOKUP(年度マスタ!$K$4&amp;"_"&amp;Y$33,データシート1!$A:$BT,MATCH("aa_"&amp;$S44,データシート1!$A$1:$BT$1,0),0)</f>
        <v>45.647421241340467</v>
      </c>
      <c r="Z44" s="900">
        <f>VLOOKUP(年度マスタ!$K$4&amp;"_"&amp;Z$33,データシート1!$A:$BT,MATCH("aa_"&amp;$S44,データシート1!$A$1:$BT$1,0),0)</f>
        <v>44.323335960996388</v>
      </c>
      <c r="AA44" s="900">
        <f>VLOOKUP(年度マスタ!$K$4&amp;"_"&amp;AA$33,データシート1!$A:$BT,MATCH("aa_"&amp;$S44,データシート1!$A$1:$BT$1,0),0)</f>
        <v>43.868834865895792</v>
      </c>
      <c r="AB44" s="900">
        <f>VLOOKUP(年度マスタ!$K$4&amp;"_"&amp;AB$33,データシート1!$A:$BT,MATCH("aa_"&amp;$S44,データシート1!$A$1:$BT$1,0),0)</f>
        <v>43.274837637983943</v>
      </c>
      <c r="AC44" s="900">
        <f>VLOOKUP(年度マスタ!$K$4&amp;"_"&amp;AC$33,データシート1!$A:$BT,MATCH("aa_"&amp;$S44,データシート1!$A$1:$BT$1,0),0)</f>
        <v>43.539944267170121</v>
      </c>
      <c r="AD44" s="900">
        <f>VLOOKUP(年度マスタ!$K$4&amp;"_"&amp;AD$33,データシート1!$A:$BT,MATCH("aa_"&amp;$S44,データシート1!$A$1:$BT$1,0),0)</f>
        <v>43.011510192826357</v>
      </c>
      <c r="AE44" s="900">
        <f>VLOOKUP(年度マスタ!$K$4&amp;"_"&amp;AE$33,データシート1!$A:$BT,MATCH("aa_"&amp;$S44,データシート1!$A$1:$BT$1,0),0)</f>
        <v>41.551789980087271</v>
      </c>
      <c r="AF44" s="900">
        <f>VLOOKUP(年度マスタ!$K$4&amp;"_"&amp;AF$33,データシート1!$A:$BT,MATCH("aa_"&amp;$S44,データシート1!$A$1:$BT$1,0),0)</f>
        <v>41.085800594216401</v>
      </c>
      <c r="AG44" s="900">
        <f>VLOOKUP(年度マスタ!$K$4&amp;"_"&amp;AG$33,データシート1!$A:$BT,MATCH("aa_"&amp;$S44,データシート1!$A$1:$BT$1,0),0)</f>
        <v>40.75808083096625</v>
      </c>
      <c r="AH44" s="900">
        <f>VLOOKUP(年度マスタ!$K$4&amp;"_"&amp;AH$33,データシート1!$A:$BT,MATCH("aa_"&amp;$S44,データシート1!$A$1:$BT$1,0),0)</f>
        <v>41.441101422584552</v>
      </c>
      <c r="AI44" s="900">
        <f>VLOOKUP(年度マスタ!$K$4&amp;"_"&amp;AI$33,データシート1!$A:$BT,MATCH("aa_"&amp;$S44,データシート1!$A$1:$BT$1,0),0)</f>
        <v>39.247171712470916</v>
      </c>
      <c r="AJ44" s="900">
        <f>VLOOKUP(年度マスタ!$K$4&amp;"_"&amp;AJ$33,データシート1!$A:$BT,MATCH("aa_"&amp;$S44,データシート1!$A$1:$BT$1,0),0)</f>
        <v>40.750768837277086</v>
      </c>
      <c r="AK44" s="901">
        <f>VLOOKUP(年度マスタ!$K$4&amp;"_"&amp;AK$33,データシート1!$A:$BT,MATCH("aa_"&amp;$S44,データシート1!$A$1:$BT$1,0),0)</f>
        <v>40.958129037567922</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6.45316778592486</v>
      </c>
      <c r="Y45" s="900">
        <f>VLOOKUP(年度マスタ!$K$4&amp;"_"&amp;Y$33,データシート1!$A:$BT,MATCH("aa_"&amp;$S45,データシート1!$A$1:$BT$1,0),0)</f>
        <v>6.7183253596483103</v>
      </c>
      <c r="Z45" s="900">
        <f>VLOOKUP(年度マスタ!$K$4&amp;"_"&amp;Z$33,データシート1!$A:$BT,MATCH("aa_"&amp;$S45,データシート1!$A$1:$BT$1,0),0)</f>
        <v>7.6781403207786401</v>
      </c>
      <c r="AA45" s="900">
        <f>VLOOKUP(年度マスタ!$K$4&amp;"_"&amp;AA$33,データシート1!$A:$BT,MATCH("aa_"&amp;$S45,データシート1!$A$1:$BT$1,0),0)</f>
        <v>8.3836225364476604</v>
      </c>
      <c r="AB45" s="900">
        <f>VLOOKUP(年度マスタ!$K$4&amp;"_"&amp;AB$33,データシート1!$A:$BT,MATCH("aa_"&amp;$S45,データシート1!$A$1:$BT$1,0),0)</f>
        <v>8.4777095857919704</v>
      </c>
      <c r="AC45" s="900">
        <f>VLOOKUP(年度マスタ!$K$4&amp;"_"&amp;AC$33,データシート1!$A:$BT,MATCH("aa_"&amp;$S45,データシート1!$A$1:$BT$1,0),0)</f>
        <v>8.1155256861375999</v>
      </c>
      <c r="AD45" s="900">
        <f>VLOOKUP(年度マスタ!$K$4&amp;"_"&amp;AD$33,データシート1!$A:$BT,MATCH("aa_"&amp;$S45,データシート1!$A$1:$BT$1,0),0)</f>
        <v>7.9161688715342597</v>
      </c>
      <c r="AE45" s="900">
        <f>VLOOKUP(年度マスタ!$K$4&amp;"_"&amp;AE$33,データシート1!$A:$BT,MATCH("aa_"&amp;$S45,データシート1!$A$1:$BT$1,0),0)</f>
        <v>7.6576419315271993</v>
      </c>
      <c r="AF45" s="900">
        <f>VLOOKUP(年度マスタ!$K$4&amp;"_"&amp;AF$33,データシート1!$A:$BT,MATCH("aa_"&amp;$S45,データシート1!$A$1:$BT$1,0),0)</f>
        <v>7.3800430924775497</v>
      </c>
      <c r="AG45" s="900">
        <f>VLOOKUP(年度マスタ!$K$4&amp;"_"&amp;AG$33,データシート1!$A:$BT,MATCH("aa_"&amp;$S45,データシート1!$A$1:$BT$1,0),0)</f>
        <v>6.8127423992042297</v>
      </c>
      <c r="AH45" s="900">
        <f>VLOOKUP(年度マスタ!$K$4&amp;"_"&amp;AH$33,データシート1!$A:$BT,MATCH("aa_"&amp;$S45,データシート1!$A$1:$BT$1,0),0)</f>
        <v>6.6089793825010199</v>
      </c>
      <c r="AI45" s="900">
        <f>VLOOKUP(年度マスタ!$K$4&amp;"_"&amp;AI$33,データシート1!$A:$BT,MATCH("aa_"&amp;$S45,データシート1!$A$1:$BT$1,0),0)</f>
        <v>6.3227121344065704</v>
      </c>
      <c r="AJ45" s="900">
        <f>VLOOKUP(年度マスタ!$K$4&amp;"_"&amp;AJ$33,データシート1!$A:$BT,MATCH("aa_"&amp;$S45,データシート1!$A$1:$BT$1,0),0)</f>
        <v>6.1871066095840996</v>
      </c>
      <c r="AK45" s="901">
        <f>VLOOKUP(年度マスタ!$K$4&amp;"_"&amp;AK$33,データシート1!$A:$BT,MATCH("aa_"&amp;$S45,データシート1!$A$1:$BT$1,0),0)</f>
        <v>6.24085087401851</v>
      </c>
      <c r="AL45" s="330"/>
      <c r="AW45" s="17" t="str">
        <f>AW48</f>
        <v>取手市</v>
      </c>
      <c r="AX45" s="1010">
        <f t="shared" ref="AX45:BB45" si="15">AX48/$BC48</f>
        <v>0.55074807464743925</v>
      </c>
      <c r="AY45" s="1010">
        <f t="shared" si="15"/>
        <v>0.10887618395565885</v>
      </c>
      <c r="AZ45" s="1010">
        <f t="shared" si="15"/>
        <v>0.18968742611450587</v>
      </c>
      <c r="BA45" s="1010">
        <f t="shared" si="15"/>
        <v>0.14440520247391259</v>
      </c>
      <c r="BB45" s="1010">
        <f t="shared" si="15"/>
        <v>6.283112808483573E-3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8.121678029241739</v>
      </c>
      <c r="Y47" s="903">
        <f>VLOOKUP(年度マスタ!$K$4&amp;"_"&amp;Y$33,データシート1!$A:$BT,MATCH("aa_"&amp;$S47,データシート1!$A$1:$BT$1,0),0)</f>
        <v>9.516602974638074</v>
      </c>
      <c r="Z47" s="903">
        <f>VLOOKUP(年度マスタ!$K$4&amp;"_"&amp;Z$33,データシート1!$A:$BT,MATCH("aa_"&amp;$S47,データシート1!$A$1:$BT$1,0),0)</f>
        <v>11.39048887553022</v>
      </c>
      <c r="AA47" s="903">
        <f>VLOOKUP(年度マスタ!$K$4&amp;"_"&amp;AA$33,データシート1!$A:$BT,MATCH("aa_"&amp;$S47,データシート1!$A$1:$BT$1,0),0)</f>
        <v>11.62678537373419</v>
      </c>
      <c r="AB47" s="903">
        <f>VLOOKUP(年度マスタ!$K$4&amp;"_"&amp;AB$33,データシート1!$A:$BT,MATCH("aa_"&amp;$S47,データシート1!$A$1:$BT$1,0),0)</f>
        <v>12.62424916125943</v>
      </c>
      <c r="AC47" s="903">
        <f>VLOOKUP(年度マスタ!$K$4&amp;"_"&amp;AC$33,データシート1!$A:$BT,MATCH("aa_"&amp;$S47,データシート1!$A$1:$BT$1,0),0)</f>
        <v>13.413527373276001</v>
      </c>
      <c r="AD47" s="903">
        <f>VLOOKUP(年度マスタ!$K$4&amp;"_"&amp;AD$33,データシート1!$A:$BT,MATCH("aa_"&amp;$S47,データシート1!$A$1:$BT$1,0),0)</f>
        <v>13.194382324938569</v>
      </c>
      <c r="AE47" s="903">
        <f>VLOOKUP(年度マスタ!$K$4&amp;"_"&amp;AE$33,データシート1!$A:$BT,MATCH("aa_"&amp;$S47,データシート1!$A$1:$BT$1,0),0)</f>
        <v>12.258516366854893</v>
      </c>
      <c r="AF47" s="903">
        <f>VLOOKUP(年度マスタ!$K$4&amp;"_"&amp;AF$33,データシート1!$A:$BT,MATCH("aa_"&amp;$S47,データシート1!$A$1:$BT$1,0),0)</f>
        <v>8.5076180136407764</v>
      </c>
      <c r="AG47" s="903">
        <f>VLOOKUP(年度マスタ!$K$4&amp;"_"&amp;AG$33,データシート1!$A:$BT,MATCH("aa_"&amp;$S47,データシート1!$A$1:$BT$1,0),0)</f>
        <v>7.1985309181940806</v>
      </c>
      <c r="AH47" s="903">
        <f>VLOOKUP(年度マスタ!$K$4&amp;"_"&amp;AH$33,データシート1!$A:$BT,MATCH("aa_"&amp;$S47,データシート1!$A$1:$BT$1,0),0)</f>
        <v>10.22133612351992</v>
      </c>
      <c r="AI47" s="903">
        <f>VLOOKUP(年度マスタ!$K$4&amp;"_"&amp;AI$33,データシート1!$A:$BT,MATCH("aa_"&amp;$S47,データシート1!$A$1:$BT$1,0),0)</f>
        <v>7.4763305635232529</v>
      </c>
      <c r="AJ47" s="903">
        <f>VLOOKUP(年度マスタ!$K$4&amp;"_"&amp;AJ$33,データシート1!$A:$BT,MATCH("aa_"&amp;$S47,データシート1!$A$1:$BT$1,0),0)</f>
        <v>6.5650127258889608</v>
      </c>
      <c r="AK47" s="904">
        <f>VLOOKUP(年度マスタ!$K$4&amp;"_"&amp;AK$33,データシート1!$A:$BT,MATCH("aa_"&amp;$S47,データシート1!$A$1:$BT$1,0),0)</f>
        <v>5.6192856121775989</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取手市</v>
      </c>
      <c r="AX48" s="1011">
        <f>SUM(AY39:BA39)</f>
        <v>492.56010931750257</v>
      </c>
      <c r="AY48" s="1011">
        <f>BB39</f>
        <v>97.373132181354947</v>
      </c>
      <c r="AZ48" s="1011">
        <f>BC39</f>
        <v>169.64645659982995</v>
      </c>
      <c r="BA48" s="1011">
        <f>SUM(BD39:BG39)</f>
        <v>129.14841756296497</v>
      </c>
      <c r="BB48" s="1011">
        <f>BH39</f>
        <v>5.6192856121775989</v>
      </c>
      <c r="BC48" s="1011">
        <f>SUM(AX48:BB48)</f>
        <v>894.34740127382997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894.34740127382997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492.56010931750257</v>
      </c>
      <c r="P52" s="453">
        <f t="shared" ref="P52:P64" si="18">O52/$O$51</f>
        <v>0.55074807464743925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484.76455344770289</v>
      </c>
      <c r="P53" s="454">
        <f t="shared" si="18"/>
        <v>0.54203160064785427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2.4080214971831562</v>
      </c>
      <c r="P54" s="454">
        <f t="shared" si="18"/>
        <v>2.6924900701376015E-3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5.3875343726165186</v>
      </c>
      <c r="P55" s="454">
        <f t="shared" si="18"/>
        <v>6.0239839294473126E-3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97.373132181354947</v>
      </c>
      <c r="P56" s="453">
        <f t="shared" si="18"/>
        <v>0.10887618395565885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169.64645659982995</v>
      </c>
      <c r="P57" s="453">
        <f t="shared" si="18"/>
        <v>0.18968742611450587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129.14841756296497</v>
      </c>
      <c r="P58" s="453">
        <f t="shared" si="18"/>
        <v>0.14440520247391259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122.90756668894645</v>
      </c>
      <c r="P59" s="454">
        <f t="shared" si="18"/>
        <v>0.1374270965777814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81.949437651378517</v>
      </c>
      <c r="P60" s="454">
        <f t="shared" si="18"/>
        <v>9.1630430786355424E-2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40.958129037567922</v>
      </c>
      <c r="P61" s="454">
        <f t="shared" si="18"/>
        <v>4.5796665791425967E-2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6.24085087401851</v>
      </c>
      <c r="P62" s="454">
        <f t="shared" si="18"/>
        <v>6.9781058961311789E-3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5.6192856121775989</v>
      </c>
      <c r="P64" s="612">
        <f t="shared" si="18"/>
        <v>6.283112808483573E-3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取手市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3043.1628999999998</v>
      </c>
      <c r="AI7" s="78">
        <f>VLOOKUP(年度マスタ!$K$4&amp;"_"&amp;$AG7,データシート1!$A:$BT,MATCH("ab_"&amp;AI$2,データシート1!$A$1:$BT$1,0),0)</f>
        <v>1703</v>
      </c>
      <c r="AJ7" s="78">
        <f>VLOOKUP(年度マスタ!$K$4&amp;"_"&amp;$AG7,データシート1!$A:$BT,MATCH("ab_"&amp;AJ$2,データシート1!$A$1:$BT$1,0),0)</f>
        <v>165</v>
      </c>
      <c r="AK7" s="78">
        <f>VLOOKUP(年度マスタ!$K$4&amp;"_"&amp;$AG7,データシート1!$A:$BT,MATCH("ab_"&amp;AK$2,データシート1!$A$1:$BT$1,0),0)</f>
        <v>26017</v>
      </c>
      <c r="AL7" s="78">
        <f>VLOOKUP(年度マスタ!$K$4&amp;"_"&amp;$AG7,データシート1!$A:$BT,MATCH("ab_"&amp;AL$2,データシート1!$A$1:$BT$1,0),0)</f>
        <v>44517</v>
      </c>
      <c r="AM7" s="78">
        <f>VLOOKUP(年度マスタ!$K$4&amp;"_"&amp;$AG7,データシート1!$A:$BT,MATCH("ab_"&amp;AM$2,データシート1!$A$1:$BT$1,0),0)</f>
        <v>53830</v>
      </c>
      <c r="AN7" s="78">
        <f>VLOOKUP(年度マスタ!$K$4&amp;"_"&amp;$AG7,データシート1!$A:$BT,MATCH("ab_"&amp;AN$2,データシート1!$A$1:$BT$1,0),0)</f>
        <v>9173</v>
      </c>
      <c r="AO7" s="78">
        <f>VLOOKUP(年度マスタ!$K$4&amp;"_"&amp;$AG7,データシート1!$A:$BT,MATCH("ab_"&amp;AO$2,データシート1!$A$1:$BT$1,0),0)</f>
        <v>110694</v>
      </c>
      <c r="AP7" s="78">
        <f>VLOOKUP(年度マスタ!$K$4&amp;"_"&amp;$AG7,データシート1!$A:$BT,MATCH("ab_"&amp;AP$2,データシート1!$A$1:$BT$1,0),0)</f>
        <v>0</v>
      </c>
      <c r="AQ7" s="954">
        <f>VLOOKUP(年度マスタ!$K$4&amp;"_"&amp;$AG7,データシート1!$A:$BT,MATCH("ab_"&amp;AQ$2,データシート1!$A$1:$BT$1,0),0)</f>
        <v>8.121678029241739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2899.7411000000002</v>
      </c>
      <c r="AI8" s="78">
        <f>VLOOKUP(年度マスタ!$K$4&amp;"_"&amp;$AG8,データシート1!$A:$BT,MATCH("ab_"&amp;AI$2,データシート1!$A$1:$BT$1,0),0)</f>
        <v>1703</v>
      </c>
      <c r="AJ8" s="78">
        <f>VLOOKUP(年度マスタ!$K$4&amp;"_"&amp;$AG8,データシート1!$A:$BT,MATCH("ab_"&amp;AJ$2,データシート1!$A$1:$BT$1,0),0)</f>
        <v>165</v>
      </c>
      <c r="AK8" s="78">
        <f>VLOOKUP(年度マスタ!$K$4&amp;"_"&amp;$AG8,データシート1!$A:$BT,MATCH("ab_"&amp;AK$2,データシート1!$A$1:$BT$1,0),0)</f>
        <v>26017</v>
      </c>
      <c r="AL8" s="78">
        <f>VLOOKUP(年度マスタ!$K$4&amp;"_"&amp;$AG8,データシート1!$A:$BT,MATCH("ab_"&amp;AL$2,データシート1!$A$1:$BT$1,0),0)</f>
        <v>44878</v>
      </c>
      <c r="AM8" s="78">
        <f>VLOOKUP(年度マスタ!$K$4&amp;"_"&amp;$AG8,データシート1!$A:$BT,MATCH("ab_"&amp;AM$2,データシート1!$A$1:$BT$1,0),0)</f>
        <v>54416</v>
      </c>
      <c r="AN8" s="78">
        <f>VLOOKUP(年度マスタ!$K$4&amp;"_"&amp;$AG8,データシート1!$A:$BT,MATCH("ab_"&amp;AN$2,データシート1!$A$1:$BT$1,0),0)</f>
        <v>8958</v>
      </c>
      <c r="AO8" s="78">
        <f>VLOOKUP(年度マスタ!$K$4&amp;"_"&amp;$AG8,データシート1!$A:$BT,MATCH("ab_"&amp;AO$2,データシート1!$A$1:$BT$1,0),0)</f>
        <v>110428</v>
      </c>
      <c r="AP8" s="78">
        <f>VLOOKUP(年度マスタ!$K$4&amp;"_"&amp;$AG8,データシート1!$A:$BT,MATCH("ab_"&amp;AP$2,データシート1!$A$1:$BT$1,0),0)</f>
        <v>0</v>
      </c>
      <c r="AQ8" s="954">
        <f>VLOOKUP(年度マスタ!$K$4&amp;"_"&amp;$AG8,データシート1!$A:$BT,MATCH("ab_"&amp;AQ$2,データシート1!$A$1:$BT$1,0),0)</f>
        <v>9.516602974638074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2484.3042999999998</v>
      </c>
      <c r="AI9" s="78">
        <f>VLOOKUP(年度マスタ!$K$4&amp;"_"&amp;$AG9,データシート1!$A:$BT,MATCH("ab_"&amp;AI$2,データシート1!$A$1:$BT$1,0),0)</f>
        <v>1703</v>
      </c>
      <c r="AJ9" s="78">
        <f>VLOOKUP(年度マスタ!$K$4&amp;"_"&amp;$AG9,データシート1!$A:$BT,MATCH("ab_"&amp;AJ$2,データシート1!$A$1:$BT$1,0),0)</f>
        <v>165</v>
      </c>
      <c r="AK9" s="78">
        <f>VLOOKUP(年度マスタ!$K$4&amp;"_"&amp;$AG9,データシート1!$A:$BT,MATCH("ab_"&amp;AK$2,データシート1!$A$1:$BT$1,0),0)</f>
        <v>26017</v>
      </c>
      <c r="AL9" s="78">
        <f>VLOOKUP(年度マスタ!$K$4&amp;"_"&amp;$AG9,データシート1!$A:$BT,MATCH("ab_"&amp;AL$2,データシート1!$A$1:$BT$1,0),0)</f>
        <v>44928</v>
      </c>
      <c r="AM9" s="78">
        <f>VLOOKUP(年度マスタ!$K$4&amp;"_"&amp;$AG9,データシート1!$A:$BT,MATCH("ab_"&amp;AM$2,データシート1!$A$1:$BT$1,0),0)</f>
        <v>54809</v>
      </c>
      <c r="AN9" s="78">
        <f>VLOOKUP(年度マスタ!$K$4&amp;"_"&amp;$AG9,データシート1!$A:$BT,MATCH("ab_"&amp;AN$2,データシート1!$A$1:$BT$1,0),0)</f>
        <v>8957</v>
      </c>
      <c r="AO9" s="78">
        <f>VLOOKUP(年度マスタ!$K$4&amp;"_"&amp;$AG9,データシート1!$A:$BT,MATCH("ab_"&amp;AO$2,データシート1!$A$1:$BT$1,0),0)</f>
        <v>109411</v>
      </c>
      <c r="AP9" s="78">
        <f>VLOOKUP(年度マスタ!$K$4&amp;"_"&amp;$AG9,データシート1!$A:$BT,MATCH("ab_"&amp;AP$2,データシート1!$A$1:$BT$1,0),0)</f>
        <v>0</v>
      </c>
      <c r="AQ9" s="954">
        <f>VLOOKUP(年度マスタ!$K$4&amp;"_"&amp;$AG9,データシート1!$A:$BT,MATCH("ab_"&amp;AQ$2,データシート1!$A$1:$BT$1,0),0)</f>
        <v>11.39048887553022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2698.8009000000002</v>
      </c>
      <c r="AI10" s="78">
        <f>VLOOKUP(年度マスタ!$K$4&amp;"_"&amp;$AG10,データシート1!$A:$BT,MATCH("ab_"&amp;AI$2,データシート1!$A$1:$BT$1,0),0)</f>
        <v>1703</v>
      </c>
      <c r="AJ10" s="78">
        <f>VLOOKUP(年度マスタ!$K$4&amp;"_"&amp;$AG10,データシート1!$A:$BT,MATCH("ab_"&amp;AJ$2,データシート1!$A$1:$BT$1,0),0)</f>
        <v>165</v>
      </c>
      <c r="AK10" s="78">
        <f>VLOOKUP(年度マスタ!$K$4&amp;"_"&amp;$AG10,データシート1!$A:$BT,MATCH("ab_"&amp;AK$2,データシート1!$A$1:$BT$1,0),0)</f>
        <v>26017</v>
      </c>
      <c r="AL10" s="78">
        <f>VLOOKUP(年度マスタ!$K$4&amp;"_"&amp;$AG10,データシート1!$A:$BT,MATCH("ab_"&amp;AL$2,データシート1!$A$1:$BT$1,0),0)</f>
        <v>45644</v>
      </c>
      <c r="AM10" s="78">
        <f>VLOOKUP(年度マスタ!$K$4&amp;"_"&amp;$AG10,データシート1!$A:$BT,MATCH("ab_"&amp;AM$2,データシート1!$A$1:$BT$1,0),0)</f>
        <v>55161</v>
      </c>
      <c r="AN10" s="78">
        <f>VLOOKUP(年度マスタ!$K$4&amp;"_"&amp;$AG10,データシート1!$A:$BT,MATCH("ab_"&amp;AN$2,データシート1!$A$1:$BT$1,0),0)</f>
        <v>8815</v>
      </c>
      <c r="AO10" s="78">
        <f>VLOOKUP(年度マスタ!$K$4&amp;"_"&amp;$AG10,データシート1!$A:$BT,MATCH("ab_"&amp;AO$2,データシート1!$A$1:$BT$1,0),0)</f>
        <v>109955</v>
      </c>
      <c r="AP10" s="78">
        <f>VLOOKUP(年度マスタ!$K$4&amp;"_"&amp;$AG10,データシート1!$A:$BT,MATCH("ab_"&amp;AP$2,データシート1!$A$1:$BT$1,0),0)</f>
        <v>0</v>
      </c>
      <c r="AQ10" s="954">
        <f>VLOOKUP(年度マスタ!$K$4&amp;"_"&amp;$AG10,データシート1!$A:$BT,MATCH("ab_"&amp;AQ$2,データシート1!$A$1:$BT$1,0),0)</f>
        <v>11.62678537373419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2533.9450999999999</v>
      </c>
      <c r="AI11" s="78">
        <f>VLOOKUP(年度マスタ!$K$4&amp;"_"&amp;$AG11,データシート1!$A:$BT,MATCH("ab_"&amp;AI$2,データシート1!$A$1:$BT$1,0),0)</f>
        <v>1703</v>
      </c>
      <c r="AJ11" s="78">
        <f>VLOOKUP(年度マスタ!$K$4&amp;"_"&amp;$AG11,データシート1!$A:$BT,MATCH("ab_"&amp;AJ$2,データシート1!$A$1:$BT$1,0),0)</f>
        <v>165</v>
      </c>
      <c r="AK11" s="78">
        <f>VLOOKUP(年度マスタ!$K$4&amp;"_"&amp;$AG11,データシート1!$A:$BT,MATCH("ab_"&amp;AK$2,データシート1!$A$1:$BT$1,0),0)</f>
        <v>26017</v>
      </c>
      <c r="AL11" s="78">
        <f>VLOOKUP(年度マスタ!$K$4&amp;"_"&amp;$AG11,データシート1!$A:$BT,MATCH("ab_"&amp;AL$2,データシート1!$A$1:$BT$1,0),0)</f>
        <v>45937</v>
      </c>
      <c r="AM11" s="78">
        <f>VLOOKUP(年度マスタ!$K$4&amp;"_"&amp;$AG11,データシート1!$A:$BT,MATCH("ab_"&amp;AM$2,データシート1!$A$1:$BT$1,0),0)</f>
        <v>55800</v>
      </c>
      <c r="AN11" s="78">
        <f>VLOOKUP(年度マスタ!$K$4&amp;"_"&amp;$AG11,データシート1!$A:$BT,MATCH("ab_"&amp;AN$2,データシート1!$A$1:$BT$1,0),0)</f>
        <v>8663</v>
      </c>
      <c r="AO11" s="78">
        <f>VLOOKUP(年度マスタ!$K$4&amp;"_"&amp;$AG11,データシート1!$A:$BT,MATCH("ab_"&amp;AO$2,データシート1!$A$1:$BT$1,0),0)</f>
        <v>109595</v>
      </c>
      <c r="AP11" s="78">
        <f>VLOOKUP(年度マスタ!$K$4&amp;"_"&amp;$AG11,データシート1!$A:$BT,MATCH("ab_"&amp;AP$2,データシート1!$A$1:$BT$1,0),0)</f>
        <v>0</v>
      </c>
      <c r="AQ11" s="954">
        <f>VLOOKUP(年度マスタ!$K$4&amp;"_"&amp;$AG11,データシート1!$A:$BT,MATCH("ab_"&amp;AQ$2,データシート1!$A$1:$BT$1,0),0)</f>
        <v>12.62424916125943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2712.3908000000001</v>
      </c>
      <c r="AI12" s="78">
        <f>VLOOKUP(年度マスタ!$K$4&amp;"_"&amp;$AG12,データシート1!$A:$BT,MATCH("ab_"&amp;AI$2,データシート1!$A$1:$BT$1,0),0)</f>
        <v>1601</v>
      </c>
      <c r="AJ12" s="78">
        <f>VLOOKUP(年度マスタ!$K$4&amp;"_"&amp;$AG12,データシート1!$A:$BT,MATCH("ab_"&amp;AJ$2,データシート1!$A$1:$BT$1,0),0)</f>
        <v>107</v>
      </c>
      <c r="AK12" s="78">
        <f>VLOOKUP(年度マスタ!$K$4&amp;"_"&amp;$AG12,データシート1!$A:$BT,MATCH("ab_"&amp;AK$2,データシート1!$A$1:$BT$1,0),0)</f>
        <v>23761</v>
      </c>
      <c r="AL12" s="78">
        <f>VLOOKUP(年度マスタ!$K$4&amp;"_"&amp;$AG12,データシート1!$A:$BT,MATCH("ab_"&amp;AL$2,データシート1!$A$1:$BT$1,0),0)</f>
        <v>46492</v>
      </c>
      <c r="AM12" s="78">
        <f>VLOOKUP(年度マスタ!$K$4&amp;"_"&amp;$AG12,データシート1!$A:$BT,MATCH("ab_"&amp;AM$2,データシート1!$A$1:$BT$1,0),0)</f>
        <v>56321</v>
      </c>
      <c r="AN12" s="78">
        <f>VLOOKUP(年度マスタ!$K$4&amp;"_"&amp;$AG12,データシート1!$A:$BT,MATCH("ab_"&amp;AN$2,データシート1!$A$1:$BT$1,0),0)</f>
        <v>8671</v>
      </c>
      <c r="AO12" s="78">
        <f>VLOOKUP(年度マスタ!$K$4&amp;"_"&amp;$AG12,データシート1!$A:$BT,MATCH("ab_"&amp;AO$2,データシート1!$A$1:$BT$1,0),0)</f>
        <v>109348</v>
      </c>
      <c r="AP12" s="78">
        <f>VLOOKUP(年度マスタ!$K$4&amp;"_"&amp;$AG12,データシート1!$A:$BT,MATCH("ab_"&amp;AP$2,データシート1!$A$1:$BT$1,0),0)</f>
        <v>0</v>
      </c>
      <c r="AQ12" s="954">
        <f>VLOOKUP(年度マスタ!$K$4&amp;"_"&amp;$AG12,データシート1!$A:$BT,MATCH("ab_"&amp;AQ$2,データシート1!$A$1:$BT$1,0),0)</f>
        <v>13.413527373276001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2928.3171000000002</v>
      </c>
      <c r="AI13" s="78">
        <f>VLOOKUP(年度マスタ!$K$4&amp;"_"&amp;$AG13,データシート1!$A:$BT,MATCH("ab_"&amp;AI$2,データシート1!$A$1:$BT$1,0),0)</f>
        <v>1601</v>
      </c>
      <c r="AJ13" s="78">
        <f>VLOOKUP(年度マスタ!$K$4&amp;"_"&amp;$AG13,データシート1!$A:$BT,MATCH("ab_"&amp;AJ$2,データシート1!$A$1:$BT$1,0),0)</f>
        <v>107</v>
      </c>
      <c r="AK13" s="78">
        <f>VLOOKUP(年度マスタ!$K$4&amp;"_"&amp;$AG13,データシート1!$A:$BT,MATCH("ab_"&amp;AK$2,データシート1!$A$1:$BT$1,0),0)</f>
        <v>23761</v>
      </c>
      <c r="AL13" s="78">
        <f>VLOOKUP(年度マスタ!$K$4&amp;"_"&amp;$AG13,データシート1!$A:$BT,MATCH("ab_"&amp;AL$2,データシート1!$A$1:$BT$1,0),0)</f>
        <v>47042</v>
      </c>
      <c r="AM13" s="78">
        <f>VLOOKUP(年度マスタ!$K$4&amp;"_"&amp;$AG13,データシート1!$A:$BT,MATCH("ab_"&amp;AM$2,データシート1!$A$1:$BT$1,0),0)</f>
        <v>56391</v>
      </c>
      <c r="AN13" s="78">
        <f>VLOOKUP(年度マスタ!$K$4&amp;"_"&amp;$AG13,データシート1!$A:$BT,MATCH("ab_"&amp;AN$2,データシート1!$A$1:$BT$1,0),0)</f>
        <v>8559</v>
      </c>
      <c r="AO13" s="78">
        <f>VLOOKUP(年度マスタ!$K$4&amp;"_"&amp;$AG13,データシート1!$A:$BT,MATCH("ab_"&amp;AO$2,データシート1!$A$1:$BT$1,0),0)</f>
        <v>108957</v>
      </c>
      <c r="AP13" s="78">
        <f>VLOOKUP(年度マスタ!$K$4&amp;"_"&amp;$AG13,データシート1!$A:$BT,MATCH("ab_"&amp;AP$2,データシート1!$A$1:$BT$1,0),0)</f>
        <v>0</v>
      </c>
      <c r="AQ13" s="954">
        <f>VLOOKUP(年度マスタ!$K$4&amp;"_"&amp;$AG13,データシート1!$A:$BT,MATCH("ab_"&amp;AQ$2,データシート1!$A$1:$BT$1,0),0)</f>
        <v>13.194382324938569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3316.1363000000001</v>
      </c>
      <c r="AI14" s="78">
        <f>VLOOKUP(年度マスタ!$K$4&amp;"_"&amp;$AG14,データシート1!$A:$BT,MATCH("ab_"&amp;AI$2,データシート1!$A$1:$BT$1,0),0)</f>
        <v>1601</v>
      </c>
      <c r="AJ14" s="78">
        <f>VLOOKUP(年度マスタ!$K$4&amp;"_"&amp;$AG14,データシート1!$A:$BT,MATCH("ab_"&amp;AJ$2,データシート1!$A$1:$BT$1,0),0)</f>
        <v>107</v>
      </c>
      <c r="AK14" s="78">
        <f>VLOOKUP(年度マスタ!$K$4&amp;"_"&amp;$AG14,データシート1!$A:$BT,MATCH("ab_"&amp;AK$2,データシート1!$A$1:$BT$1,0),0)</f>
        <v>23761</v>
      </c>
      <c r="AL14" s="78">
        <f>VLOOKUP(年度マスタ!$K$4&amp;"_"&amp;$AG14,データシート1!$A:$BT,MATCH("ab_"&amp;AL$2,データシート1!$A$1:$BT$1,0),0)</f>
        <v>47426</v>
      </c>
      <c r="AM14" s="78">
        <f>VLOOKUP(年度マスタ!$K$4&amp;"_"&amp;$AG14,データシート1!$A:$BT,MATCH("ab_"&amp;AM$2,データシート1!$A$1:$BT$1,0),0)</f>
        <v>56382</v>
      </c>
      <c r="AN14" s="78">
        <f>VLOOKUP(年度マスタ!$K$4&amp;"_"&amp;$AG14,データシート1!$A:$BT,MATCH("ab_"&amp;AN$2,データシート1!$A$1:$BT$1,0),0)</f>
        <v>8552</v>
      </c>
      <c r="AO14" s="78">
        <f>VLOOKUP(年度マスタ!$K$4&amp;"_"&amp;$AG14,データシート1!$A:$BT,MATCH("ab_"&amp;AO$2,データシート1!$A$1:$BT$1,0),0)</f>
        <v>108416</v>
      </c>
      <c r="AP14" s="78">
        <f>VLOOKUP(年度マスタ!$K$4&amp;"_"&amp;$AG14,データシート1!$A:$BT,MATCH("ab_"&amp;AP$2,データシート1!$A$1:$BT$1,0),0)</f>
        <v>0</v>
      </c>
      <c r="AQ14" s="954">
        <f>VLOOKUP(年度マスタ!$K$4&amp;"_"&amp;$AG14,データシート1!$A:$BT,MATCH("ab_"&amp;AQ$2,データシート1!$A$1:$BT$1,0),0)</f>
        <v>12.25851636685489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3143.5362</v>
      </c>
      <c r="AI15" s="78">
        <f>VLOOKUP(年度マスタ!$K$4&amp;"_"&amp;$AG15,データシート1!$A:$BT,MATCH("ab_"&amp;AI$2,データシート1!$A$1:$BT$1,0),0)</f>
        <v>1601</v>
      </c>
      <c r="AJ15" s="78">
        <f>VLOOKUP(年度マスタ!$K$4&amp;"_"&amp;$AG15,データシート1!$A:$BT,MATCH("ab_"&amp;AJ$2,データシート1!$A$1:$BT$1,0),0)</f>
        <v>107</v>
      </c>
      <c r="AK15" s="78">
        <f>VLOOKUP(年度マスタ!$K$4&amp;"_"&amp;$AG15,データシート1!$A:$BT,MATCH("ab_"&amp;AK$2,データシート1!$A$1:$BT$1,0),0)</f>
        <v>23761</v>
      </c>
      <c r="AL15" s="78">
        <f>VLOOKUP(年度マスタ!$K$4&amp;"_"&amp;$AG15,データシート1!$A:$BT,MATCH("ab_"&amp;AL$2,データシート1!$A$1:$BT$1,0),0)</f>
        <v>47913</v>
      </c>
      <c r="AM15" s="78">
        <f>VLOOKUP(年度マスタ!$K$4&amp;"_"&amp;$AG15,データシート1!$A:$BT,MATCH("ab_"&amp;AM$2,データシート1!$A$1:$BT$1,0),0)</f>
        <v>56718</v>
      </c>
      <c r="AN15" s="78">
        <f>VLOOKUP(年度マスタ!$K$4&amp;"_"&amp;$AG15,データシート1!$A:$BT,MATCH("ab_"&amp;AN$2,データシート1!$A$1:$BT$1,0),0)</f>
        <v>8510</v>
      </c>
      <c r="AO15" s="78">
        <f>VLOOKUP(年度マスタ!$K$4&amp;"_"&amp;$AG15,データシート1!$A:$BT,MATCH("ab_"&amp;AO$2,データシート1!$A$1:$BT$1,0),0)</f>
        <v>108049</v>
      </c>
      <c r="AP15" s="78">
        <f>VLOOKUP(年度マスタ!$K$4&amp;"_"&amp;$AG15,データシート1!$A:$BT,MATCH("ab_"&amp;AP$2,データシート1!$A$1:$BT$1,0),0)</f>
        <v>0</v>
      </c>
      <c r="AQ15" s="954">
        <f>VLOOKUP(年度マスタ!$K$4&amp;"_"&amp;$AG15,データシート1!$A:$BT,MATCH("ab_"&amp;AQ$2,データシート1!$A$1:$BT$1,0),0)</f>
        <v>8.5076180136407764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2833.4090999999999</v>
      </c>
      <c r="AI16" s="78">
        <f>VLOOKUP(年度マスタ!$K$4&amp;"_"&amp;$AG16,データシート1!$A:$BT,MATCH("ab_"&amp;AI$2,データシート1!$A$1:$BT$1,0),0)</f>
        <v>1601</v>
      </c>
      <c r="AJ16" s="78">
        <f>VLOOKUP(年度マスタ!$K$4&amp;"_"&amp;$AG16,データシート1!$A:$BT,MATCH("ab_"&amp;AJ$2,データシート1!$A$1:$BT$1,0),0)</f>
        <v>107</v>
      </c>
      <c r="AK16" s="78">
        <f>VLOOKUP(年度マスタ!$K$4&amp;"_"&amp;$AG16,データシート1!$A:$BT,MATCH("ab_"&amp;AK$2,データシート1!$A$1:$BT$1,0),0)</f>
        <v>23761</v>
      </c>
      <c r="AL16" s="78">
        <f>VLOOKUP(年度マスタ!$K$4&amp;"_"&amp;$AG16,データシート1!$A:$BT,MATCH("ab_"&amp;AL$2,データシート1!$A$1:$BT$1,0),0)</f>
        <v>48280</v>
      </c>
      <c r="AM16" s="78">
        <f>VLOOKUP(年度マスタ!$K$4&amp;"_"&amp;$AG16,データシート1!$A:$BT,MATCH("ab_"&amp;AM$2,データシート1!$A$1:$BT$1,0),0)</f>
        <v>56475</v>
      </c>
      <c r="AN16" s="78">
        <f>VLOOKUP(年度マスタ!$K$4&amp;"_"&amp;$AG16,データシート1!$A:$BT,MATCH("ab_"&amp;AN$2,データシート1!$A$1:$BT$1,0),0)</f>
        <v>8527</v>
      </c>
      <c r="AO16" s="78">
        <f>VLOOKUP(年度マスタ!$K$4&amp;"_"&amp;$AG16,データシート1!$A:$BT,MATCH("ab_"&amp;AO$2,データシート1!$A$1:$BT$1,0),0)</f>
        <v>107489</v>
      </c>
      <c r="AP16" s="78">
        <f>VLOOKUP(年度マスタ!$K$4&amp;"_"&amp;$AG16,データシート1!$A:$BT,MATCH("ab_"&amp;AP$2,データシート1!$A$1:$BT$1,0),0)</f>
        <v>0</v>
      </c>
      <c r="AQ16" s="954">
        <f>VLOOKUP(年度マスタ!$K$4&amp;"_"&amp;$AG16,データシート1!$A:$BT,MATCH("ab_"&amp;AQ$2,データシート1!$A$1:$BT$1,0),0)</f>
        <v>7.1985309181940806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2962.1253000000002</v>
      </c>
      <c r="AI17" s="151">
        <f>VLOOKUP(年度マスタ!$K$4&amp;"_"&amp;$AG17,データシート1!$A:$BT,MATCH("ab_"&amp;AI$2,データシート1!$A$1:$BT$1,0),0)</f>
        <v>1601</v>
      </c>
      <c r="AJ17" s="151">
        <f>VLOOKUP(年度マスタ!$K$4&amp;"_"&amp;$AG17,データシート1!$A:$BT,MATCH("ab_"&amp;AJ$2,データシート1!$A$1:$BT$1,0),0)</f>
        <v>107</v>
      </c>
      <c r="AK17" s="151">
        <f>VLOOKUP(年度マスタ!$K$4&amp;"_"&amp;$AG17,データシート1!$A:$BT,MATCH("ab_"&amp;AK$2,データシート1!$A$1:$BT$1,0),0)</f>
        <v>23761</v>
      </c>
      <c r="AL17" s="151">
        <f>VLOOKUP(年度マスタ!$K$4&amp;"_"&amp;$AG17,データシート1!$A:$BT,MATCH("ab_"&amp;AL$2,データシート1!$A$1:$BT$1,0),0)</f>
        <v>48797</v>
      </c>
      <c r="AM17" s="151">
        <f>VLOOKUP(年度マスタ!$K$4&amp;"_"&amp;$AG17,データシート1!$A:$BT,MATCH("ab_"&amp;AM$2,データシート1!$A$1:$BT$1,0),0)</f>
        <v>56505</v>
      </c>
      <c r="AN17" s="151">
        <f>VLOOKUP(年度マスタ!$K$4&amp;"_"&amp;$AG17,データシート1!$A:$BT,MATCH("ab_"&amp;AN$2,データシート1!$A$1:$BT$1,0),0)</f>
        <v>8605</v>
      </c>
      <c r="AO17" s="151">
        <f>VLOOKUP(年度マスタ!$K$4&amp;"_"&amp;$AG17,データシート1!$A:$BT,MATCH("ab_"&amp;AO$2,データシート1!$A$1:$BT$1,0),0)</f>
        <v>107097</v>
      </c>
      <c r="AP17" s="151">
        <f>VLOOKUP(年度マスタ!$K$4&amp;"_"&amp;$AG17,データシート1!$A:$BT,MATCH("ab_"&amp;AP$2,データシート1!$A$1:$BT$1,0),0)</f>
        <v>0</v>
      </c>
      <c r="AQ17" s="955">
        <f>VLOOKUP(年度マスタ!$K$4&amp;"_"&amp;$AG17,データシート1!$A:$BT,MATCH("ab_"&amp;AQ$2,データシート1!$A$1:$BT$1,0),0)</f>
        <v>10.22133612351992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2985.5113999999999</v>
      </c>
      <c r="AI18" s="78">
        <f>VLOOKUP(年度マスタ!$K$4&amp;"_"&amp;$AG18,データシート1!$A:$BT,MATCH("ab_"&amp;AI$2,データシート1!$A$1:$BT$1,0),0)</f>
        <v>1161</v>
      </c>
      <c r="AJ18" s="78">
        <f>VLOOKUP(年度マスタ!$K$4&amp;"_"&amp;$AG18,データシート1!$A:$BT,MATCH("ab_"&amp;AJ$2,データシート1!$A$1:$BT$1,0),0)</f>
        <v>143</v>
      </c>
      <c r="AK18" s="78">
        <f>VLOOKUP(年度マスタ!$K$4&amp;"_"&amp;$AG18,データシート1!$A:$BT,MATCH("ab_"&amp;AK$2,データシート1!$A$1:$BT$1,0),0)</f>
        <v>24468</v>
      </c>
      <c r="AL18" s="78">
        <f>VLOOKUP(年度マスタ!$K$4&amp;"_"&amp;$AG18,データシート1!$A:$BT,MATCH("ab_"&amp;AL$2,データシート1!$A$1:$BT$1,0),0)</f>
        <v>49870</v>
      </c>
      <c r="AM18" s="78">
        <f>VLOOKUP(年度マスタ!$K$4&amp;"_"&amp;$AG18,データシート1!$A:$BT,MATCH("ab_"&amp;AM$2,データシート1!$A$1:$BT$1,0),0)</f>
        <v>56991</v>
      </c>
      <c r="AN18" s="78">
        <f>VLOOKUP(年度マスタ!$K$4&amp;"_"&amp;$AG18,データシート1!$A:$BT,MATCH("ab_"&amp;AN$2,データシート1!$A$1:$BT$1,0),0)</f>
        <v>8662</v>
      </c>
      <c r="AO18" s="78">
        <f>VLOOKUP(年度マスタ!$K$4&amp;"_"&amp;$AG18,データシート1!$A:$BT,MATCH("ab_"&amp;AO$2,データシート1!$A$1:$BT$1,0),0)</f>
        <v>107236</v>
      </c>
      <c r="AP18" s="78">
        <f>VLOOKUP(年度マスタ!$K$4&amp;"_"&amp;$AG18,データシート1!$A:$BT,MATCH("ab_"&amp;AP$2,データシート1!$A$1:$BT$1,0),0)</f>
        <v>0</v>
      </c>
      <c r="AQ18" s="954">
        <f>VLOOKUP(年度マスタ!$K$4&amp;"_"&amp;$AG18,データシート1!$A:$BT,MATCH("ab_"&amp;AQ$2,データシート1!$A$1:$BT$1,0),0)</f>
        <v>7.4763305635232529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3147.8834000000002</v>
      </c>
      <c r="AI19" s="78">
        <f>VLOOKUP(年度マスタ!$K$4&amp;"_"&amp;$AG19,データシート1!$A:$BT,MATCH("ab_"&amp;AI$2,データシート1!$A$1:$BT$1,0),0)</f>
        <v>1161</v>
      </c>
      <c r="AJ19" s="78">
        <f>VLOOKUP(年度マスタ!$K$4&amp;"_"&amp;$AG19,データシート1!$A:$BT,MATCH("ab_"&amp;AJ$2,データシート1!$A$1:$BT$1,0),0)</f>
        <v>143</v>
      </c>
      <c r="AK19" s="78">
        <f>VLOOKUP(年度マスタ!$K$4&amp;"_"&amp;$AG19,データシート1!$A:$BT,MATCH("ab_"&amp;AK$2,データシート1!$A$1:$BT$1,0),0)</f>
        <v>24468</v>
      </c>
      <c r="AL19" s="78">
        <f>VLOOKUP(年度マスタ!$K$4&amp;"_"&amp;$AG19,データシート1!$A:$BT,MATCH("ab_"&amp;AL$2,データシート1!$A$1:$BT$1,0),0)</f>
        <v>49550</v>
      </c>
      <c r="AM19" s="78">
        <f>VLOOKUP(年度マスタ!$K$4&amp;"_"&amp;$AG19,データシート1!$A:$BT,MATCH("ab_"&amp;AM$2,データシート1!$A$1:$BT$1,0),0)</f>
        <v>57129</v>
      </c>
      <c r="AN19" s="78">
        <f>VLOOKUP(年度マスタ!$K$4&amp;"_"&amp;$AG19,データシート1!$A:$BT,MATCH("ab_"&amp;AN$2,データシート1!$A$1:$BT$1,0),0)</f>
        <v>8770</v>
      </c>
      <c r="AO19" s="78">
        <f>VLOOKUP(年度マスタ!$K$4&amp;"_"&amp;$AG19,データシート1!$A:$BT,MATCH("ab_"&amp;AO$2,データシート1!$A$1:$BT$1,0),0)</f>
        <v>105967</v>
      </c>
      <c r="AP19" s="78">
        <f>VLOOKUP(年度マスタ!$K$4&amp;"_"&amp;$AG19,データシート1!$A:$BT,MATCH("ab_"&amp;AP$2,データシート1!$A$1:$BT$1,0),0)</f>
        <v>0</v>
      </c>
      <c r="AQ19" s="954">
        <f>VLOOKUP(年度マスタ!$K$4&amp;"_"&amp;$AG19,データシート1!$A:$BT,MATCH("ab_"&amp;AQ$2,データシート1!$A$1:$BT$1,0),0)</f>
        <v>6.5650127258889608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3384.0756999999999</v>
      </c>
      <c r="AI20" s="78">
        <f>VLOOKUP(年度マスタ!$K$4&amp;"_"&amp;$AG20,データシート1!$A:$BT,MATCH("ab_"&amp;AI$2,データシート1!$A$1:$BT$1,0),0)</f>
        <v>1161</v>
      </c>
      <c r="AJ20" s="78">
        <f>VLOOKUP(年度マスタ!$K$4&amp;"_"&amp;$AG20,データシート1!$A:$BT,MATCH("ab_"&amp;AJ$2,データシート1!$A$1:$BT$1,0),0)</f>
        <v>143</v>
      </c>
      <c r="AK20" s="78">
        <f>VLOOKUP(年度マスタ!$K$4&amp;"_"&amp;$AG20,データシート1!$A:$BT,MATCH("ab_"&amp;AK$2,データシート1!$A$1:$BT$1,0),0)</f>
        <v>24468</v>
      </c>
      <c r="AL20" s="78">
        <f>VLOOKUP(年度マスタ!$K$4&amp;"_"&amp;$AG20,データシート1!$A:$BT,MATCH("ab_"&amp;AL$2,データシート1!$A$1:$BT$1,0),0)</f>
        <v>50447</v>
      </c>
      <c r="AM20" s="78">
        <f>VLOOKUP(年度マスタ!$K$4&amp;"_"&amp;$AG20,データシート1!$A:$BT,MATCH("ab_"&amp;AM$2,データシート1!$A$1:$BT$1,0),0)</f>
        <v>57287</v>
      </c>
      <c r="AN20" s="78">
        <f>VLOOKUP(年度マスタ!$K$4&amp;"_"&amp;$AG20,データシート1!$A:$BT,MATCH("ab_"&amp;AN$2,データシート1!$A$1:$BT$1,0),0)</f>
        <v>8949</v>
      </c>
      <c r="AO20" s="78">
        <f>VLOOKUP(年度マスタ!$K$4&amp;"_"&amp;$AG20,データシート1!$A:$BT,MATCH("ab_"&amp;AO$2,データシート1!$A$1:$BT$1,0),0)</f>
        <v>106011</v>
      </c>
      <c r="AP20" s="78">
        <f>VLOOKUP(年度マスタ!$K$4&amp;"_"&amp;$AG20,データシート1!$A:$BT,MATCH("ab_"&amp;AP$2,データシート1!$A$1:$BT$1,0),0)</f>
        <v>0</v>
      </c>
      <c r="AQ20" s="954">
        <f>VLOOKUP(年度マスタ!$K$4&amp;"_"&amp;$AG20,データシート1!$A:$BT,MATCH("ab_"&amp;AQ$2,データシート1!$A$1:$BT$1,0),0)</f>
        <v>5.6192856121775989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取手市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102.798</v>
      </c>
      <c r="BE13" s="70" t="str">
        <f>年度マスタ!K4</f>
        <v>08217</v>
      </c>
      <c r="BF13" s="70" t="str">
        <f>年度マスタ!K4</f>
        <v>08217</v>
      </c>
      <c r="BG13" s="70" t="str">
        <f>年度マスタ!K4</f>
        <v>08217</v>
      </c>
      <c r="BH13" s="278" t="s">
        <v>195</v>
      </c>
      <c r="BI13" s="278" t="s">
        <v>195</v>
      </c>
      <c r="BJ13" s="278" t="s">
        <v>195</v>
      </c>
      <c r="BK13" s="278" t="str">
        <f>年度マスタ!K4</f>
        <v>08217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102.798</v>
      </c>
      <c r="AY14" s="70"/>
      <c r="BE14" s="70" t="str">
        <f>AP2</f>
        <v>取手市</v>
      </c>
      <c r="BF14" s="70" t="str">
        <f>AP2</f>
        <v>取手市</v>
      </c>
      <c r="BG14" s="70" t="str">
        <f>AP2</f>
        <v>取手市</v>
      </c>
      <c r="BH14" s="70" t="s">
        <v>205</v>
      </c>
      <c r="BI14" s="70" t="s">
        <v>205</v>
      </c>
      <c r="BJ14" s="70" t="s">
        <v>205</v>
      </c>
      <c r="BK14" s="70" t="str">
        <f>AP2</f>
        <v>取手市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8.9559999999999995</v>
      </c>
      <c r="AY17" s="165">
        <f>AX17</f>
        <v>8.9559999999999995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111.008</v>
      </c>
      <c r="G21" s="877">
        <f t="shared" ref="G21:O21" si="5">SUM(G22,G26,G27,G28)</f>
        <v>115.489</v>
      </c>
      <c r="H21" s="877">
        <f t="shared" si="5"/>
        <v>126.617</v>
      </c>
      <c r="I21" s="877">
        <f t="shared" si="5"/>
        <v>126.375</v>
      </c>
      <c r="J21" s="877">
        <f t="shared" si="5"/>
        <v>124.04700000000001</v>
      </c>
      <c r="K21" s="877">
        <f t="shared" si="5"/>
        <v>123.29</v>
      </c>
      <c r="L21" s="877">
        <f t="shared" si="5"/>
        <v>106.14700000000001</v>
      </c>
      <c r="M21" s="877">
        <f t="shared" si="5"/>
        <v>122.303</v>
      </c>
      <c r="N21" s="877">
        <f t="shared" si="5"/>
        <v>119.66200000000001</v>
      </c>
      <c r="O21" s="877">
        <f t="shared" si="5"/>
        <v>116.307</v>
      </c>
      <c r="P21" s="878">
        <f>SUM(P22,P26,P27,P28)</f>
        <v>111.754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43.164999999999999</v>
      </c>
      <c r="BG21" s="952">
        <f t="shared" si="2"/>
        <v>21.5825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2.4964710866282669</v>
      </c>
    </row>
    <row r="22" spans="2:63" ht="15.95" customHeight="1" thickBot="1">
      <c r="B22" s="285"/>
      <c r="C22" s="522"/>
      <c r="D22" s="408" t="s">
        <v>114</v>
      </c>
      <c r="E22" s="409"/>
      <c r="F22" s="879">
        <f>SUM(F23:F25)</f>
        <v>102.56399999999999</v>
      </c>
      <c r="G22" s="879">
        <f t="shared" ref="G22:P22" si="6">SUM(G23:G25)</f>
        <v>104.7</v>
      </c>
      <c r="H22" s="879">
        <f t="shared" si="6"/>
        <v>114.16200000000001</v>
      </c>
      <c r="I22" s="879">
        <f t="shared" si="6"/>
        <v>113.66800000000001</v>
      </c>
      <c r="J22" s="879">
        <f t="shared" si="6"/>
        <v>114.93300000000001</v>
      </c>
      <c r="K22" s="879">
        <f t="shared" si="6"/>
        <v>114.14700000000001</v>
      </c>
      <c r="L22" s="879">
        <f t="shared" si="6"/>
        <v>97.244</v>
      </c>
      <c r="M22" s="879">
        <f t="shared" si="6"/>
        <v>113.551</v>
      </c>
      <c r="N22" s="879">
        <f t="shared" si="6"/>
        <v>111.29600000000001</v>
      </c>
      <c r="O22" s="879">
        <f t="shared" si="6"/>
        <v>107.28</v>
      </c>
      <c r="P22" s="880">
        <f t="shared" si="6"/>
        <v>102.798</v>
      </c>
      <c r="Z22" s="273"/>
      <c r="AB22" s="272"/>
      <c r="AC22" s="521" t="s">
        <v>286</v>
      </c>
      <c r="AP22" s="16" t="s">
        <v>287</v>
      </c>
      <c r="AQ22" s="273"/>
      <c r="AV22" s="70" t="str">
        <f>AW22</f>
        <v>エネルギー起源CO2</v>
      </c>
      <c r="AW22" s="70" t="str">
        <f>D56</f>
        <v>エネルギー起源CO2</v>
      </c>
      <c r="AX22" s="165">
        <f>P56</f>
        <v>111.754</v>
      </c>
      <c r="AY22" s="165">
        <f>AX22</f>
        <v>111.754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26.58</v>
      </c>
      <c r="BG22" s="952">
        <f t="shared" si="2"/>
        <v>26.58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2.5134360565287883</v>
      </c>
    </row>
    <row r="23" spans="2:63" ht="15.95" customHeight="1" thickBot="1">
      <c r="B23" s="285"/>
      <c r="C23" s="522"/>
      <c r="D23" s="410"/>
      <c r="E23" s="409" t="s">
        <v>184</v>
      </c>
      <c r="F23" s="881">
        <f>IFERROR(VLOOKUP(年度マスタ!$K$4&amp;"_"&amp;F$20,データシート1!$A:$BU,MATCH("ba_"&amp;$E23,データシート1!$A$1:$BU$1,0),0),0)</f>
        <v>102.56399999999999</v>
      </c>
      <c r="G23" s="881">
        <f>IFERROR(VLOOKUP(年度マスタ!$K$4&amp;"_"&amp;G$20,データシート1!$A:$BU,MATCH("ba_"&amp;$E23,データシート1!$A$1:$BU$1,0),0),0)</f>
        <v>104.7</v>
      </c>
      <c r="H23" s="881">
        <f>IFERROR(VLOOKUP(年度マスタ!$K$4&amp;"_"&amp;H$20,データシート1!$A:$BU,MATCH("ba_"&amp;$E23,データシート1!$A$1:$BU$1,0),0),0)</f>
        <v>114.16200000000001</v>
      </c>
      <c r="I23" s="881">
        <f>IFERROR(VLOOKUP(年度マスタ!$K$4&amp;"_"&amp;I$20,データシート1!$A:$BU,MATCH("ba_"&amp;$E23,データシート1!$A$1:$BU$1,0),0),0)</f>
        <v>113.66800000000001</v>
      </c>
      <c r="J23" s="881">
        <f>IFERROR(VLOOKUP(年度マスタ!$K$4&amp;"_"&amp;J$20,データシート1!$A:$BU,MATCH("ba_"&amp;$E23,データシート1!$A$1:$BU$1,0),0),0)</f>
        <v>114.93300000000001</v>
      </c>
      <c r="K23" s="881">
        <f>IFERROR(VLOOKUP(年度マスタ!$K$4&amp;"_"&amp;K$20,データシート1!$A:$BU,MATCH("ba_"&amp;$E23,データシート1!$A$1:$BU$1,0),0),0)</f>
        <v>114.14700000000001</v>
      </c>
      <c r="L23" s="881">
        <f>IFERROR(VLOOKUP(年度マスタ!$K$4&amp;"_"&amp;L$20,データシート1!$A:$BU,MATCH("ba_"&amp;$E23,データシート1!$A$1:$BU$1,0),0),0)</f>
        <v>97.244</v>
      </c>
      <c r="M23" s="881">
        <f>IFERROR(VLOOKUP(年度マスタ!$K$4&amp;"_"&amp;M$20,データシート1!$A:$BU,MATCH("ba_"&amp;$E23,データシート1!$A$1:$BU$1,0),0),0)</f>
        <v>113.551</v>
      </c>
      <c r="N23" s="881">
        <f>IFERROR(VLOOKUP(年度マスタ!$K$4&amp;"_"&amp;N$20,データシート1!$A:$BU,MATCH("ba_"&amp;$E23,データシート1!$A$1:$BU$1,0),0),0)</f>
        <v>111.29600000000001</v>
      </c>
      <c r="O23" s="881">
        <f>IFERROR(VLOOKUP(年度マスタ!$K$4&amp;"_"&amp;O$20,データシート1!$A:$BU,MATCH("ba_"&amp;$E23,データシート1!$A$1:$BU$1,0),0),0)</f>
        <v>107.28</v>
      </c>
      <c r="P23" s="882">
        <f>IFERROR(VLOOKUP(年度マスタ!$K$4&amp;"_"&amp;P$20,データシート1!$A:$BU,MATCH("ba_"&amp;$E23,データシート1!$A$1:$BU$1,0),0),0)</f>
        <v>102.798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700.46046651058487</v>
      </c>
      <c r="AG24" s="877">
        <f t="shared" ref="AG24:AP24" si="11">AG25+AG29</f>
        <v>772.16416966551265</v>
      </c>
      <c r="AH24" s="877">
        <f t="shared" si="11"/>
        <v>768.86378567018664</v>
      </c>
      <c r="AI24" s="877">
        <f t="shared" si="11"/>
        <v>727.42067870214225</v>
      </c>
      <c r="AJ24" s="877">
        <f t="shared" si="11"/>
        <v>722.71349974595773</v>
      </c>
      <c r="AK24" s="877">
        <f t="shared" si="11"/>
        <v>827.11364212067724</v>
      </c>
      <c r="AL24" s="877">
        <f t="shared" si="11"/>
        <v>677.94411794844711</v>
      </c>
      <c r="AM24" s="877">
        <f t="shared" si="11"/>
        <v>629.10308377732031</v>
      </c>
      <c r="AN24" s="877">
        <f t="shared" si="11"/>
        <v>648.27045920591718</v>
      </c>
      <c r="AO24" s="877">
        <f t="shared" si="11"/>
        <v>551.29545038746892</v>
      </c>
      <c r="AP24" s="878">
        <f t="shared" si="11"/>
        <v>630.12565966024385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558.54993955886619</v>
      </c>
      <c r="AG25" s="879">
        <f>①CO2排出量の現状把握!AA35</f>
        <v>617.02512686722025</v>
      </c>
      <c r="AH25" s="879">
        <f>①CO2排出量の現状把握!AB35</f>
        <v>617.4484600632469</v>
      </c>
      <c r="AI25" s="879">
        <f>①CO2排出量の現状把握!AC35</f>
        <v>593.46791554506024</v>
      </c>
      <c r="AJ25" s="879">
        <f>①CO2排出量の現状把握!AD35</f>
        <v>573.66570627489477</v>
      </c>
      <c r="AK25" s="879">
        <f>①CO2排出量の現状把握!AE35</f>
        <v>718.08902906517528</v>
      </c>
      <c r="AL25" s="879">
        <f>①CO2排出量の現状把握!AF35</f>
        <v>578.78987014926633</v>
      </c>
      <c r="AM25" s="879">
        <f>①CO2排出量の現状把握!AG35</f>
        <v>523.87292304237394</v>
      </c>
      <c r="AN25" s="879">
        <f>①CO2排出量の現状把握!AH35</f>
        <v>545.40822306509392</v>
      </c>
      <c r="AO25" s="879">
        <f>①CO2排出量の現状把握!AI35</f>
        <v>456.05455073547716</v>
      </c>
      <c r="AP25" s="880">
        <f>①CO2排出量の現状把握!AJ35</f>
        <v>528.82486331628695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8.4439999999999991</v>
      </c>
      <c r="G26" s="879">
        <f>IFERROR(VLOOKUP(年度マスタ!$K$4&amp;"_"&amp;G$20,データシート1!$A:$BU,MATCH("ba_"&amp;$D26,データシート1!$A$1:$BU$1,0),0),0)</f>
        <v>10.789</v>
      </c>
      <c r="H26" s="879">
        <f>IFERROR(VLOOKUP(年度マスタ!$K$4&amp;"_"&amp;H$20,データシート1!$A:$BU,MATCH("ba_"&amp;$D26,データシート1!$A$1:$BU$1,0),0),0)</f>
        <v>12.455000000000002</v>
      </c>
      <c r="I26" s="879">
        <f>IFERROR(VLOOKUP(年度マスタ!$K$4&amp;"_"&amp;I$20,データシート1!$A:$BU,MATCH("ba_"&amp;$D26,データシート1!$A$1:$BU$1,0),0),0)</f>
        <v>12.707000000000001</v>
      </c>
      <c r="J26" s="879">
        <f>IFERROR(VLOOKUP(年度マスタ!$K$4&amp;"_"&amp;J$20,データシート1!$A:$BU,MATCH("ba_"&amp;$D26,データシート1!$A$1:$BU$1,0),0),0)</f>
        <v>9.1140000000000008</v>
      </c>
      <c r="K26" s="879">
        <f>IFERROR(VLOOKUP(年度マスタ!$K$4&amp;"_"&amp;K$20,データシート1!$A:$BU,MATCH("ba_"&amp;$D26,データシート1!$A$1:$BU$1,0),0),0)</f>
        <v>9.1430000000000007</v>
      </c>
      <c r="L26" s="879">
        <f>IFERROR(VLOOKUP(年度マスタ!$K$4&amp;"_"&amp;L$20,データシート1!$A:$BU,MATCH("ba_"&amp;$D26,データシート1!$A$1:$BU$1,0),0),0)</f>
        <v>8.9030000000000005</v>
      </c>
      <c r="M26" s="879">
        <f>IFERROR(VLOOKUP(年度マスタ!$K$4&amp;"_"&amp;M$20,データシート1!$A:$BU,MATCH("ba_"&amp;$D26,データシート1!$A$1:$BU$1,0),0),0)</f>
        <v>8.7520000000000007</v>
      </c>
      <c r="N26" s="879">
        <f>IFERROR(VLOOKUP(年度マスタ!$K$4&amp;"_"&amp;N$20,データシート1!$A:$BU,MATCH("ba_"&amp;$D26,データシート1!$A$1:$BU$1,0),0),0)</f>
        <v>8.3659999999999997</v>
      </c>
      <c r="O26" s="879">
        <f>IFERROR(VLOOKUP(年度マスタ!$K$4&amp;"_"&amp;O$20,データシート1!$A:$BU,MATCH("ba_"&amp;$D26,データシート1!$A$1:$BU$1,0),0),0)</f>
        <v>9.027000000000001</v>
      </c>
      <c r="P26" s="880">
        <f>IFERROR(VLOOKUP(年度マスタ!$K$4&amp;"_"&amp;P$20,データシート1!$A:$BU,MATCH("ba_"&amp;$D26,データシート1!$A$1:$BU$1,0),0),0)</f>
        <v>8.9559999999999995</v>
      </c>
      <c r="Z26" s="273"/>
      <c r="AB26" s="272"/>
      <c r="AC26" s="522"/>
      <c r="AD26" s="410"/>
      <c r="AE26" s="409" t="s">
        <v>184</v>
      </c>
      <c r="AF26" s="881">
        <f>①CO2排出量の現状把握!Z36</f>
        <v>546.04999469692848</v>
      </c>
      <c r="AG26" s="881">
        <f>①CO2排出量の現状把握!AA36</f>
        <v>604.73035639734894</v>
      </c>
      <c r="AH26" s="881">
        <f>①CO2排出量の現状把握!AB36</f>
        <v>605.92321753516967</v>
      </c>
      <c r="AI26" s="881">
        <f>①CO2排出量の現状把握!AC36</f>
        <v>583.49994414882599</v>
      </c>
      <c r="AJ26" s="881">
        <f>①CO2排出量の現状把握!AD36</f>
        <v>563.82278193702518</v>
      </c>
      <c r="AK26" s="881">
        <f>①CO2排出量の現状把握!AE36</f>
        <v>708.55274620268256</v>
      </c>
      <c r="AL26" s="881">
        <f>①CO2排出量の現状把握!AF36</f>
        <v>569.29422206764332</v>
      </c>
      <c r="AM26" s="881">
        <f>①CO2排出量の現状把握!AG36</f>
        <v>514.9470376204265</v>
      </c>
      <c r="AN26" s="881">
        <f>①CO2排出量の現状把握!AH36</f>
        <v>536.71459530750371</v>
      </c>
      <c r="AO26" s="881">
        <f>①CO2排出量の現状把握!AI36</f>
        <v>446.46434812614359</v>
      </c>
      <c r="AP26" s="882">
        <f>①CO2排出量の現状把握!AJ36</f>
        <v>520.28401591884574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4.2278745416575241</v>
      </c>
      <c r="AG27" s="881">
        <f>①CO2排出量の現状把握!AA37</f>
        <v>4.0061466852180594</v>
      </c>
      <c r="AH27" s="881">
        <f>①CO2排出量の現状把握!AB37</f>
        <v>3.571859828756772</v>
      </c>
      <c r="AI27" s="881">
        <f>①CO2排出量の現状把握!AC37</f>
        <v>3.878630522439185</v>
      </c>
      <c r="AJ27" s="881">
        <f>①CO2排出量の現状把握!AD37</f>
        <v>3.7111208677750129</v>
      </c>
      <c r="AK27" s="881">
        <f>①CO2排出量の現状把握!AE37</f>
        <v>3.4476362584469844</v>
      </c>
      <c r="AL27" s="881">
        <f>①CO2排出量の現状把握!AF37</f>
        <v>3.4326159952315423</v>
      </c>
      <c r="AM27" s="881">
        <f>①CO2排出量の現状把握!AG37</f>
        <v>3.238927720040051</v>
      </c>
      <c r="AN27" s="881">
        <f>①CO2排出量の現状把握!AH37</f>
        <v>2.9577397499878111</v>
      </c>
      <c r="AO27" s="881">
        <f>①CO2排出量の現状把握!AI37</f>
        <v>2.5203847176399812</v>
      </c>
      <c r="AP27" s="882">
        <f>①CO2排出量の現状把握!AJ37</f>
        <v>2.6840066481250635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5.5220000000000002</v>
      </c>
      <c r="BG27" s="952">
        <f t="shared" si="2"/>
        <v>5.5220000000000002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0.63668160709955002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8.2720703202801431</v>
      </c>
      <c r="AG28" s="881">
        <f>①CO2排出量の現状把握!AA38</f>
        <v>8.2886237846533071</v>
      </c>
      <c r="AH28" s="881">
        <f>①CO2排出量の現状把握!AB38</f>
        <v>7.9533826993204144</v>
      </c>
      <c r="AI28" s="881">
        <f>①CO2排出量の現状把握!AC38</f>
        <v>6.0893408737950576</v>
      </c>
      <c r="AJ28" s="881">
        <f>①CO2排出量の現状把握!AD38</f>
        <v>6.131803470094618</v>
      </c>
      <c r="AK28" s="881">
        <f>①CO2排出量の現状把握!AE38</f>
        <v>6.0886466040457092</v>
      </c>
      <c r="AL28" s="881">
        <f>①CO2排出量の現状把握!AF38</f>
        <v>6.0630320863914591</v>
      </c>
      <c r="AM28" s="881">
        <f>①CO2排出量の現状把握!AG38</f>
        <v>5.6869577019074677</v>
      </c>
      <c r="AN28" s="881">
        <f>①CO2排出量の現状把握!AH38</f>
        <v>5.7358880076024139</v>
      </c>
      <c r="AO28" s="881">
        <f>①CO2排出量の現状把握!AI38</f>
        <v>7.0698178916935968</v>
      </c>
      <c r="AP28" s="882">
        <f>①CO2排出量の現状把握!AJ38</f>
        <v>5.8568407493160706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141.91052695171871</v>
      </c>
      <c r="AG29" s="883">
        <f>①CO2排出量の現状把握!AA39</f>
        <v>155.13904279829239</v>
      </c>
      <c r="AH29" s="883">
        <f>①CO2排出量の現状把握!AB39</f>
        <v>151.41532560693969</v>
      </c>
      <c r="AI29" s="883">
        <f>①CO2排出量の現状把握!AC39</f>
        <v>133.95276315708199</v>
      </c>
      <c r="AJ29" s="883">
        <f>①CO2排出量の現状把握!AD39</f>
        <v>149.04779347106299</v>
      </c>
      <c r="AK29" s="883">
        <f>①CO2排出量の現状把握!AE39</f>
        <v>109.02461305550194</v>
      </c>
      <c r="AL29" s="883">
        <f>①CO2排出量の現状把握!AF39</f>
        <v>99.15424779918078</v>
      </c>
      <c r="AM29" s="883">
        <f>①CO2排出量の現状把握!AG39</f>
        <v>105.23016073494632</v>
      </c>
      <c r="AN29" s="883">
        <f>①CO2排出量の現状把握!AH39</f>
        <v>102.8622361408233</v>
      </c>
      <c r="AO29" s="883">
        <f>①CO2排出量の現状把握!AI39</f>
        <v>95.240899651991739</v>
      </c>
      <c r="AP29" s="884">
        <f>①CO2排出量の現状把握!AJ39</f>
        <v>101.30079634395689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0.15847860844024167</v>
      </c>
      <c r="AG32" s="461">
        <f t="shared" si="16"/>
        <v>0.14956534443967753</v>
      </c>
      <c r="AH32" s="461">
        <f t="shared" si="16"/>
        <v>0.16468066562613978</v>
      </c>
      <c r="AI32" s="461">
        <f t="shared" si="16"/>
        <v>0.17373028249001279</v>
      </c>
      <c r="AJ32" s="461">
        <f t="shared" si="16"/>
        <v>0.17164062943836525</v>
      </c>
      <c r="AK32" s="461">
        <f t="shared" si="16"/>
        <v>0.14906053258158181</v>
      </c>
      <c r="AL32" s="461">
        <f t="shared" si="16"/>
        <v>0.15657190200457163</v>
      </c>
      <c r="AM32" s="461">
        <f t="shared" si="16"/>
        <v>0.19440852088286825</v>
      </c>
      <c r="AN32" s="461">
        <f t="shared" si="16"/>
        <v>0.18458653838179978</v>
      </c>
      <c r="AO32" s="461">
        <f t="shared" si="16"/>
        <v>0.21097036066279079</v>
      </c>
      <c r="AP32" s="461">
        <f t="shared" si="16"/>
        <v>0.17735192701128283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0.18362547864744808</v>
      </c>
      <c r="AG33" s="458">
        <f t="shared" ref="AG33:AP33" si="17">IFERROR(IF(G22/AG25&gt;1,1,G22/AG25),0)</f>
        <v>0.16968514804508236</v>
      </c>
      <c r="AH33" s="458">
        <f t="shared" si="17"/>
        <v>0.18489316499114125</v>
      </c>
      <c r="AI33" s="458">
        <f t="shared" si="17"/>
        <v>0.19153183689063227</v>
      </c>
      <c r="AJ33" s="458">
        <f t="shared" si="17"/>
        <v>0.20034838886625947</v>
      </c>
      <c r="AK33" s="458">
        <f t="shared" si="17"/>
        <v>0.15895939831945236</v>
      </c>
      <c r="AL33" s="458">
        <f t="shared" si="17"/>
        <v>0.16801261565777123</v>
      </c>
      <c r="AM33" s="458">
        <f t="shared" si="17"/>
        <v>0.21675294714709911</v>
      </c>
      <c r="AN33" s="458">
        <f>IFERROR(IF(N22/AN25&gt;1,1,N22/AN25),0)</f>
        <v>0.20405999633547317</v>
      </c>
      <c r="AO33" s="458">
        <f t="shared" si="17"/>
        <v>0.23523501701055283</v>
      </c>
      <c r="AP33" s="458">
        <f t="shared" si="17"/>
        <v>0.19438949854843934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0.18782895521668413</v>
      </c>
      <c r="AG34" s="459">
        <f t="shared" ref="AG34:AP36" si="18">IFERROR(IF(G23/AG26&gt;1,1,G23/AG26),0)</f>
        <v>0.17313501611485993</v>
      </c>
      <c r="AH34" s="459">
        <f t="shared" si="18"/>
        <v>0.18841001086639114</v>
      </c>
      <c r="AI34" s="459">
        <f t="shared" si="18"/>
        <v>0.19480378899746414</v>
      </c>
      <c r="AJ34" s="459">
        <f t="shared" si="18"/>
        <v>0.20384596664424456</v>
      </c>
      <c r="AK34" s="459">
        <f t="shared" si="18"/>
        <v>0.16109880402234455</v>
      </c>
      <c r="AL34" s="459">
        <f t="shared" si="18"/>
        <v>0.17081501309958053</v>
      </c>
      <c r="AM34" s="459">
        <f t="shared" si="18"/>
        <v>0.22051005580053415</v>
      </c>
      <c r="AN34" s="459">
        <f t="shared" si="18"/>
        <v>0.20736533154317222</v>
      </c>
      <c r="AO34" s="459">
        <f t="shared" si="18"/>
        <v>0.24028794337166026</v>
      </c>
      <c r="AP34" s="459">
        <f t="shared" si="18"/>
        <v>0.19758054611470999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27.530999999999999</v>
      </c>
      <c r="BG34" s="952">
        <f t="shared" si="2"/>
        <v>27.530999999999999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2.6532718117968499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5.9502280636818762E-2</v>
      </c>
      <c r="AG37" s="460">
        <f t="shared" ref="AG37:AP37" si="21">IFERROR(IF(G26/AG29&gt;1,1,G26/AG29),0)</f>
        <v>6.9544067085856434E-2</v>
      </c>
      <c r="AH37" s="460">
        <f t="shared" si="21"/>
        <v>8.2257195234860442E-2</v>
      </c>
      <c r="AI37" s="460">
        <f t="shared" si="21"/>
        <v>9.4861798297500743E-2</v>
      </c>
      <c r="AJ37" s="460">
        <f t="shared" si="21"/>
        <v>6.1148171252662295E-2</v>
      </c>
      <c r="AK37" s="460">
        <f t="shared" si="21"/>
        <v>8.3861797292924187E-2</v>
      </c>
      <c r="AL37" s="460">
        <f t="shared" si="21"/>
        <v>8.97893957910047E-2</v>
      </c>
      <c r="AM37" s="460">
        <f t="shared" si="21"/>
        <v>8.3170071573344204E-2</v>
      </c>
      <c r="AN37" s="460">
        <f t="shared" si="21"/>
        <v>8.1332083706079916E-2</v>
      </c>
      <c r="AO37" s="460">
        <f t="shared" si="21"/>
        <v>9.4780709054455292E-2</v>
      </c>
      <c r="AP37" s="460">
        <f t="shared" si="21"/>
        <v>8.8409966389511707E-2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4.3390000000000004</v>
      </c>
      <c r="BG40" s="952">
        <f t="shared" ref="BG40:BG51" si="22">BF40/BE40</f>
        <v>4.3390000000000004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0.43903636561178444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4.617</v>
      </c>
      <c r="BG50" s="952">
        <f t="shared" si="22"/>
        <v>4.617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0.83283119531774696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111.008</v>
      </c>
      <c r="G55" s="885">
        <f t="shared" ref="G55:P55" si="32">SUM(G56,G57,G60,G61,G62,G63,G64,G65,)</f>
        <v>115.489</v>
      </c>
      <c r="H55" s="885">
        <f t="shared" si="32"/>
        <v>126.617</v>
      </c>
      <c r="I55" s="885">
        <f t="shared" si="32"/>
        <v>126.375</v>
      </c>
      <c r="J55" s="885">
        <f t="shared" si="32"/>
        <v>124.047</v>
      </c>
      <c r="K55" s="885">
        <f t="shared" si="32"/>
        <v>123.29</v>
      </c>
      <c r="L55" s="885">
        <f t="shared" si="32"/>
        <v>106.14700000000001</v>
      </c>
      <c r="M55" s="885">
        <f t="shared" si="32"/>
        <v>122.303</v>
      </c>
      <c r="N55" s="885">
        <f t="shared" si="32"/>
        <v>119.66200000000001</v>
      </c>
      <c r="O55" s="885">
        <f t="shared" si="32"/>
        <v>116.307</v>
      </c>
      <c r="P55" s="886">
        <f t="shared" si="32"/>
        <v>111.754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110.676</v>
      </c>
      <c r="G56" s="887">
        <f>IFERROR(VLOOKUP(年度マスタ!$K$4&amp;"_"&amp;G$54,データシート1!$A:$CE,MATCH("bc_"&amp;$C56,データシート1!$A$1:$CE$1,0),0),0)</f>
        <v>115.489</v>
      </c>
      <c r="H56" s="887">
        <f>IFERROR(VLOOKUP(年度マスタ!$K$4&amp;"_"&amp;H$54,データシート1!$A:$CE,MATCH("bc_"&amp;$C56,データシート1!$A$1:$CE$1,0),0),0)</f>
        <v>126.617</v>
      </c>
      <c r="I56" s="887">
        <f>IFERROR(VLOOKUP(年度マスタ!$K$4&amp;"_"&amp;I$54,データシート1!$A:$CE,MATCH("bc_"&amp;$C56,データシート1!$A$1:$CE$1,0),0),0)</f>
        <v>126.375</v>
      </c>
      <c r="J56" s="887">
        <f>IFERROR(VLOOKUP(年度マスタ!$K$4&amp;"_"&amp;J$54,データシート1!$A:$CE,MATCH("bc_"&amp;$C56,データシート1!$A$1:$CE$1,0),0),0)</f>
        <v>124.047</v>
      </c>
      <c r="K56" s="887">
        <f>IFERROR(VLOOKUP(年度マスタ!$K$4&amp;"_"&amp;K$54,データシート1!$A:$CE,MATCH("bc_"&amp;$C56,データシート1!$A$1:$CE$1,0),0),0)</f>
        <v>123.29</v>
      </c>
      <c r="L56" s="887">
        <f>IFERROR(VLOOKUP(年度マスタ!$K$4&amp;"_"&amp;L$54,データシート1!$A:$CE,MATCH("bc_"&amp;$C56,データシート1!$A$1:$CE$1,0),0),0)</f>
        <v>106.14700000000001</v>
      </c>
      <c r="M56" s="887">
        <f>IFERROR(VLOOKUP(年度マスタ!$K$4&amp;"_"&amp;M$54,データシート1!$A:$CE,MATCH("bc_"&amp;$C56,データシート1!$A$1:$CE$1,0),0),0)</f>
        <v>122.303</v>
      </c>
      <c r="N56" s="887">
        <f>IFERROR(VLOOKUP(年度マスタ!$K$4&amp;"_"&amp;N$54,データシート1!$A:$CE,MATCH("bc_"&amp;$C56,データシート1!$A$1:$CE$1,0),0),0)</f>
        <v>119.66200000000001</v>
      </c>
      <c r="O56" s="887">
        <f>IFERROR(VLOOKUP(年度マスタ!$K$4&amp;"_"&amp;O$54,データシート1!$A:$CE,MATCH("bc_"&amp;$C56,データシート1!$A$1:$CE$1,0),0),0)</f>
        <v>116.307</v>
      </c>
      <c r="P56" s="888">
        <f>IFERROR(VLOOKUP(年度マスタ!$K$4&amp;"_"&amp;P$54,データシート1!$A:$CE,MATCH("bc_"&amp;$C56,データシート1!$A$1:$CE$1,0),0),0)</f>
        <v>111.754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0.33200000000000002</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取手市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7544.6</v>
      </c>
      <c r="K6" s="619">
        <f>VLOOKUP(年度マスタ!$K$4&amp;"_"&amp;K$5,データシート1!$A:$BT,MATCH("cb_"&amp;$G6,データシート1!$A$1:$BT$1,0),0)</f>
        <v>8574.9</v>
      </c>
      <c r="L6" s="619">
        <f>VLOOKUP(年度マスタ!$K$4&amp;"_"&amp;L$5,データシート1!$A:$BT,MATCH("cb_"&amp;$G6,データシート1!$A$1:$BT$1,0),0)</f>
        <v>9342.7999999999993</v>
      </c>
      <c r="M6" s="619">
        <f>VLOOKUP(年度マスタ!$K$4&amp;"_"&amp;M$5,データシート1!$A:$BT,MATCH("cb_"&amp;$G6,データシート1!$A$1:$BT$1,0),0)</f>
        <v>10155.799999999997</v>
      </c>
      <c r="N6" s="619">
        <f>VLOOKUP(年度マスタ!$K$4&amp;"_"&amp;N$5,データシート1!$A:$BT,MATCH("cb_"&amp;$G6,データシート1!$A$1:$BT$1,0),0)</f>
        <v>11125.69999999999</v>
      </c>
      <c r="O6" s="619">
        <f>VLOOKUP(年度マスタ!$K$4&amp;"_"&amp;O$5,データシート1!$A:$BT,MATCH("cb_"&amp;$G6,データシート1!$A$1:$BT$1,0),0)</f>
        <v>11962.799999999979</v>
      </c>
      <c r="P6" s="619">
        <f>VLOOKUP(年度マスタ!$K$4&amp;"_"&amp;P$5,データシート1!$A:$BT,MATCH("cb_"&amp;$G6,データシート1!$A$1:$BT$1,0),0)</f>
        <v>12786.19999999997</v>
      </c>
      <c r="Q6" s="619">
        <f>VLOOKUP(年度マスタ!$K$4&amp;"_"&amp;Q$5,データシート1!$A:$BT,MATCH("cb_"&amp;$G6,データシート1!$A$1:$BT$1,0),0)</f>
        <v>14076.399999999951</v>
      </c>
      <c r="R6" s="633">
        <f>VLOOKUP(年度マスタ!$K$4&amp;"_"&amp;R$5,データシート1!$A:$BT,MATCH("cb_"&amp;$G6,データシート1!$A$1:$BT$1,0),0)</f>
        <v>15611.999999999925</v>
      </c>
      <c r="S6" s="568"/>
      <c r="T6" s="190"/>
      <c r="U6" s="581"/>
      <c r="V6" s="195"/>
      <c r="W6" s="195"/>
      <c r="X6" s="195"/>
      <c r="Y6" s="196" t="s">
        <v>372</v>
      </c>
      <c r="Z6" s="663" t="s">
        <v>373</v>
      </c>
      <c r="AA6" s="663"/>
      <c r="AB6" s="663"/>
      <c r="AC6" s="664">
        <f>SUM(AC7:AC8)</f>
        <v>488550</v>
      </c>
      <c r="AD6" s="664">
        <f>SUM(AD7:AD8)</f>
        <v>673996.20900000003</v>
      </c>
      <c r="AE6" s="665">
        <f>$AD6*3600/100000000</f>
        <v>24.263863524000001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3614.1</v>
      </c>
      <c r="K7" s="617">
        <f>VLOOKUP(年度マスタ!$K$4&amp;"_"&amp;K$5,データシート1!$A:$BT,MATCH("cb_"&amp;$G7,データシート1!$A$1:$BT$1,0),0)</f>
        <v>6917.8</v>
      </c>
      <c r="L7" s="617">
        <f>VLOOKUP(年度マスタ!$K$4&amp;"_"&amp;L$5,データシート1!$A:$BT,MATCH("cb_"&amp;$G7,データシート1!$A$1:$BT$1,0),0)</f>
        <v>7615.0999999999967</v>
      </c>
      <c r="M7" s="617">
        <f>VLOOKUP(年度マスタ!$K$4&amp;"_"&amp;M$5,データシート1!$A:$BT,MATCH("cb_"&amp;$G7,データシート1!$A$1:$BT$1,0),0)</f>
        <v>8803.2000000000007</v>
      </c>
      <c r="N7" s="617">
        <f>VLOOKUP(年度マスタ!$K$4&amp;"_"&amp;N$5,データシート1!$A:$BT,MATCH("cb_"&amp;$G7,データシート1!$A$1:$BT$1,0),0)</f>
        <v>12953.4</v>
      </c>
      <c r="O7" s="617">
        <f>VLOOKUP(年度マスタ!$K$4&amp;"_"&amp;O$5,データシート1!$A:$BT,MATCH("cb_"&amp;$G7,データシート1!$A$1:$BT$1,0),0)</f>
        <v>16930.700000000012</v>
      </c>
      <c r="P7" s="617">
        <f>VLOOKUP(年度マスタ!$K$4&amp;"_"&amp;P$5,データシート1!$A:$BT,MATCH("cb_"&amp;$G7,データシート1!$A$1:$BT$1,0),0)</f>
        <v>17871.700000000012</v>
      </c>
      <c r="Q7" s="617">
        <f>VLOOKUP(年度マスタ!$K$4&amp;"_"&amp;Q$5,データシート1!$A:$BT,MATCH("cb_"&amp;$G7,データシート1!$A$1:$BT$1,0),0)</f>
        <v>18405.200000000008</v>
      </c>
      <c r="R7" s="634">
        <f>VLOOKUP(年度マスタ!$K$4&amp;"_"&amp;R$5,データシート1!$A:$BT,MATCH("cb_"&amp;$G7,データシート1!$A$1:$BT$1,0),0)</f>
        <v>19392.400000000009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355344</v>
      </c>
      <c r="AD7" s="1022">
        <f>VLOOKUP(年度マスタ!$K$4&amp;"_"&amp;年度マスタ!$K$9,データシート3!A:AB,MATCH("ea_"&amp;$Y7&amp;"_年間発電",データシート3!$A$1:$AB$1,0),0)/10^3</f>
        <v>491345.49400000006</v>
      </c>
      <c r="AE7" s="554">
        <f t="shared" ref="AE7:AE16" si="0">$AD7*3600/100000000</f>
        <v>17.688437784000005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133206</v>
      </c>
      <c r="AD8" s="1022">
        <f>VLOOKUP(年度マスタ!$K$4&amp;"_"&amp;年度マスタ!$K$9,データシート3!A:AB,MATCH("ea_"&amp;$Y8&amp;"_年間発電",データシート3!$A$1:$AB$1,0),0)/10^3</f>
        <v>182650.715</v>
      </c>
      <c r="AE8" s="554">
        <f t="shared" si="0"/>
        <v>6.57542574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11158.7</v>
      </c>
      <c r="K12" s="651">
        <f t="shared" ref="K12:Q12" si="1">SUM(K6:K11)</f>
        <v>15492.7</v>
      </c>
      <c r="L12" s="651">
        <f t="shared" si="1"/>
        <v>16957.899999999994</v>
      </c>
      <c r="M12" s="651">
        <f t="shared" si="1"/>
        <v>18959</v>
      </c>
      <c r="N12" s="651">
        <f t="shared" si="1"/>
        <v>24079.099999999991</v>
      </c>
      <c r="O12" s="651">
        <f t="shared" si="1"/>
        <v>28893.499999999993</v>
      </c>
      <c r="P12" s="651">
        <f t="shared" si="1"/>
        <v>30657.89999999998</v>
      </c>
      <c r="Q12" s="651">
        <f t="shared" si="1"/>
        <v>32481.599999999959</v>
      </c>
      <c r="R12" s="652">
        <f t="shared" ref="R12" si="2">SUM(R6:R11)</f>
        <v>35004.399999999936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v>
      </c>
      <c r="AD13" s="666">
        <f>SUM(AD14:AD16)</f>
        <v>130.489</v>
      </c>
      <c r="AE13" s="667">
        <f t="shared" si="0"/>
        <v>4.6976040000000002E-3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21</v>
      </c>
      <c r="AD16" s="1022">
        <f>VLOOKUP(年度マスタ!$K$4&amp;"_"&amp;年度マスタ!$K$9,データシート3!A:AB,MATCH("ea_"&amp;$Y16&amp;"_年間発電",データシート3!$A$1:$AB$1,0),0)/10^3</f>
        <v>130.489</v>
      </c>
      <c r="AE16" s="554">
        <f t="shared" si="0"/>
        <v>4.6976040000000002E-3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7.5772661599999998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36.383845180000002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9054.4253520000002</v>
      </c>
      <c r="K19" s="615">
        <f>K6*別紙!$C5/100*別紙!$E5/10^3</f>
        <v>10290.908987999999</v>
      </c>
      <c r="L19" s="615">
        <f>L6*別紙!$C5/100*別紙!$E5/10^3</f>
        <v>11212.481135999999</v>
      </c>
      <c r="M19" s="615">
        <f>M6*別紙!$C5/100*別紙!$E5/10^3</f>
        <v>12188.178695999997</v>
      </c>
      <c r="N19" s="615">
        <f>N6*別紙!$C5/100*別紙!$E5/10^3</f>
        <v>13352.175083999986</v>
      </c>
      <c r="O19" s="615">
        <f>O6*別紙!$C5/100*別紙!$E5/10^3</f>
        <v>14356.795535999972</v>
      </c>
      <c r="P19" s="615">
        <f>P6*別紙!$C5/100*別紙!$E5/10^3</f>
        <v>15344.974343999962</v>
      </c>
      <c r="Q19" s="615">
        <f>Q6*別紙!$C5/100*別紙!$E5/10^3</f>
        <v>16893.369167999943</v>
      </c>
      <c r="R19" s="639">
        <f>R6*別紙!$C5/100*別紙!$E5/10^3</f>
        <v>18736.27343999991</v>
      </c>
      <c r="S19" s="572"/>
      <c r="T19" s="191"/>
      <c r="U19" s="588"/>
      <c r="W19" s="201"/>
      <c r="X19" s="201"/>
      <c r="Y19" s="173"/>
      <c r="Z19" s="628" t="s">
        <v>389</v>
      </c>
      <c r="AA19" s="671"/>
      <c r="AB19" s="672"/>
      <c r="AC19" s="673">
        <f>SUM($AC$6,$AC$9,$AC$10,$AC$13)</f>
        <v>488571</v>
      </c>
      <c r="AD19" s="673">
        <f>SUM($AD$6,$AD$9,$AD$10,$AD$13)</f>
        <v>674126.69799999997</v>
      </c>
      <c r="AE19" s="674">
        <f>SUM($AE$6,$AE$9,$AE$10,$AE$13,$AE$17,$AE$18)</f>
        <v>68.229672468000004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4780.5869160000002</v>
      </c>
      <c r="K20" s="617">
        <f>K7*別紙!$C6/100*別紙!$E6/10^3</f>
        <v>9150.5891279999996</v>
      </c>
      <c r="L20" s="617">
        <f>L7*別紙!$C6/100*別紙!$E6/10^3</f>
        <v>10072.949675999995</v>
      </c>
      <c r="M20" s="617">
        <f>M7*別紙!$C6/100*別紙!$E6/10^3</f>
        <v>11644.520832</v>
      </c>
      <c r="N20" s="617">
        <f>N7*別紙!$C6/100*別紙!$E6/10^3</f>
        <v>17134.239384</v>
      </c>
      <c r="O20" s="617">
        <f>O7*別紙!$C6/100*別紙!$E6/10^3</f>
        <v>22395.252732000015</v>
      </c>
      <c r="P20" s="617">
        <f>P7*別紙!$C6/100*別紙!$E6/10^3</f>
        <v>23639.969892000016</v>
      </c>
      <c r="Q20" s="617">
        <f>Q7*別紙!$C6/100*別紙!$E6/10^3</f>
        <v>24345.66235200001</v>
      </c>
      <c r="R20" s="634">
        <f>R7*別紙!$C6/100*別紙!$E6/10^3</f>
        <v>25651.49102400001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13835.012268</v>
      </c>
      <c r="K25" s="657">
        <f t="shared" si="3"/>
        <v>19441.498115999999</v>
      </c>
      <c r="L25" s="657">
        <f t="shared" si="3"/>
        <v>21285.430811999991</v>
      </c>
      <c r="M25" s="657">
        <f t="shared" si="3"/>
        <v>23832.699527999997</v>
      </c>
      <c r="N25" s="657">
        <f t="shared" si="3"/>
        <v>30486.414467999988</v>
      </c>
      <c r="O25" s="657">
        <f t="shared" si="3"/>
        <v>36752.048267999984</v>
      </c>
      <c r="P25" s="657">
        <f t="shared" si="3"/>
        <v>38984.944235999981</v>
      </c>
      <c r="Q25" s="657">
        <f t="shared" si="3"/>
        <v>41239.031519999953</v>
      </c>
      <c r="R25" s="658">
        <f t="shared" ref="R25" si="4">SUM(R19:R24)</f>
        <v>44387.76446399992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775561.01857228728</v>
      </c>
      <c r="K26" s="654">
        <f>(VLOOKUP(年度マスタ!$K$4&amp;"_"&amp;K$18,データシート1!$A:$BT,MATCH("da_合計",データシート1!$A$1:$BT$1,0),0))/10^3</f>
        <v>809587.7952369022</v>
      </c>
      <c r="L26" s="654">
        <f>(VLOOKUP(年度マスタ!$K$4&amp;"_"&amp;L$18,データシート1!$A:$BT,MATCH("da_合計",データシート1!$A$1:$BT$1,0),0))/10^3</f>
        <v>780280.43062607839</v>
      </c>
      <c r="M26" s="654">
        <f>(VLOOKUP(年度マスタ!$K$4&amp;"_"&amp;M$18,データシート1!$A:$BT,MATCH("da_合計",データシート1!$A$1:$BT$1,0),0))/10^3</f>
        <v>736538.24767015106</v>
      </c>
      <c r="N26" s="654">
        <f>(VLOOKUP(年度マスタ!$K$4&amp;"_"&amp;N$18,データシート1!$A:$BT,MATCH("da_合計",データシート1!$A$1:$BT$1,0),0))/10^3</f>
        <v>743151.72755410976</v>
      </c>
      <c r="O26" s="654">
        <f>(VLOOKUP(年度マスタ!$K$4&amp;"_"&amp;O$18,データシート1!$A:$BT,MATCH("da_合計",データシート1!$A$1:$BT$1,0),0))/10^3</f>
        <v>732891.20406941371</v>
      </c>
      <c r="P26" s="654">
        <f>(VLOOKUP(年度マスタ!$K$4&amp;"_"&amp;P$18,データシート1!$A:$BT,MATCH("da_合計",データシート1!$A$1:$BT$1,0),0))/10^3</f>
        <v>737057.98030139925</v>
      </c>
      <c r="Q26" s="654">
        <f>(VLOOKUP(年度マスタ!$K$4&amp;"_"&amp;Q$18,データシート1!$A:$BT,MATCH("da_合計",データシート1!$A$1:$BT$1,0),0))/10^3</f>
        <v>738763.5515988142</v>
      </c>
      <c r="R26" s="655">
        <f>Q26</f>
        <v>738763.5515988142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1.7838715377248539E-2</v>
      </c>
      <c r="K27" s="839">
        <f t="shared" ref="K27:P27" si="5">K25/K26</f>
        <v>2.4014070160619225E-2</v>
      </c>
      <c r="L27" s="839">
        <f t="shared" si="5"/>
        <v>2.7279206265523114E-2</v>
      </c>
      <c r="M27" s="839">
        <f t="shared" si="5"/>
        <v>3.2357721548593843E-2</v>
      </c>
      <c r="N27" s="839">
        <f t="shared" si="5"/>
        <v>4.1023136107532276E-2</v>
      </c>
      <c r="O27" s="839">
        <f t="shared" si="5"/>
        <v>5.0146663057125625E-2</v>
      </c>
      <c r="P27" s="839">
        <f t="shared" si="5"/>
        <v>5.2892642475776706E-2</v>
      </c>
      <c r="Q27" s="839">
        <f>Q25/Q26</f>
        <v>5.5821692110759172E-2</v>
      </c>
      <c r="R27" s="840">
        <f>R25/R26</f>
        <v>6.0083858181602209E-2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6.0083858181602209E-2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0.91250671008480488</v>
      </c>
      <c r="AA52" s="173"/>
      <c r="AB52" s="678" t="s">
        <v>413</v>
      </c>
      <c r="AC52" s="679">
        <f>$AD6</f>
        <v>673996.20900000003</v>
      </c>
      <c r="AD52" s="680">
        <f>R19+R20</f>
        <v>44387.76446399992</v>
      </c>
      <c r="AE52" s="681">
        <f t="shared" ref="AE52:AE54" si="6">IFERROR(AD52/AC52,"-")</f>
        <v>6.5857587730140957E-2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64636.853598814225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1940</v>
      </c>
      <c r="AK54" s="443">
        <f>VLOOKUP(年度マスタ!$K$4&amp;"_"&amp;AK$53,データシート1!$A$1:$BT$2000,MATCH("ca_太陽光発電（10kW未満）",データシート1!$A$1:$BT$1,0),0)</f>
        <v>2141</v>
      </c>
      <c r="AL54" s="443">
        <f>VLOOKUP(年度マスタ!$K$4&amp;"_"&amp;AL$53,データシート1!$A$1:$BT$2000,MATCH("ca_太陽光発電（10kW未満）",データシート1!$A$1:$BT$1,0),0)</f>
        <v>2302</v>
      </c>
      <c r="AM54" s="443">
        <f>VLOOKUP(年度マスタ!$K$4&amp;"_"&amp;AM$53,データシート1!$A$1:$BT$2000,MATCH("ca_太陽光発電（10kW未満）",データシート1!$A$1:$BT$1,0),0)</f>
        <v>2468</v>
      </c>
      <c r="AN54" s="443">
        <f>VLOOKUP(年度マスタ!$K$4&amp;"_"&amp;AN$53,データシート1!$A$1:$BT$2000,MATCH("ca_太陽光発電（10kW未満）",データシート1!$A$1:$BT$1,0),0)</f>
        <v>2660</v>
      </c>
      <c r="AO54" s="443">
        <f>VLOOKUP(年度マスタ!$K$4&amp;"_"&amp;AO$53,データシート1!$A$1:$BT$2000,MATCH("ca_太陽光発電（10kW未満）",データシート1!$A$1:$BT$1,0),0)</f>
        <v>2814</v>
      </c>
      <c r="AP54" s="443">
        <f>VLOOKUP(年度マスタ!$K$4&amp;"_"&amp;AP$53,データシート1!$A$1:$BT$2000,MATCH("ca_太陽光発電（10kW未満）",データシート1!$A$1:$BT$1,0),0)</f>
        <v>2952</v>
      </c>
      <c r="AQ54" s="443">
        <f>VLOOKUP(年度マスタ!$K$4&amp;"_"&amp;AQ$53,データシート1!$A$1:$BT$2000,MATCH("ca_太陽光発電（10kW未満）",データシート1!$A$1:$BT$1,0),0)</f>
        <v>3171</v>
      </c>
      <c r="AR54" s="443">
        <f>VLOOKUP(年度マスタ!$K$4&amp;"_"&amp;AR$53,データシート1!$A$1:$BT$2000,MATCH("ca_太陽光発電（10kW未満）",データシート1!$A$1:$BT$1,0),0)</f>
        <v>3438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130.489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取手市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取手市</v>
      </c>
      <c r="AZ12" s="1023" t="str">
        <f>年度マスタ!$K4</f>
        <v>08217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取手市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取手市</v>
      </c>
      <c r="AZ4" s="1038" t="str">
        <f>年度マスタ!$K4</f>
        <v>08217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取手市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7</v>
      </c>
      <c r="K7" s="702">
        <f t="shared" si="0"/>
        <v>7</v>
      </c>
      <c r="L7" s="702">
        <f t="shared" si="0"/>
        <v>7</v>
      </c>
      <c r="M7" s="702">
        <f t="shared" si="0"/>
        <v>7</v>
      </c>
      <c r="N7" s="702">
        <f t="shared" si="0"/>
        <v>7</v>
      </c>
      <c r="O7" s="702">
        <f>SUM(O8:O13)</f>
        <v>7</v>
      </c>
      <c r="P7" s="702">
        <f t="shared" si="0"/>
        <v>7</v>
      </c>
      <c r="Q7" s="703">
        <f>SUM(Q8:Q13)</f>
        <v>7</v>
      </c>
      <c r="R7" s="909">
        <f t="shared" si="0"/>
        <v>111.008</v>
      </c>
      <c r="S7" s="910">
        <f t="shared" si="0"/>
        <v>115.489</v>
      </c>
      <c r="T7" s="910">
        <f t="shared" si="0"/>
        <v>126.617</v>
      </c>
      <c r="U7" s="910">
        <f t="shared" si="0"/>
        <v>126.375</v>
      </c>
      <c r="V7" s="910">
        <f t="shared" si="0"/>
        <v>124.04700000000001</v>
      </c>
      <c r="W7" s="910">
        <f t="shared" si="0"/>
        <v>123.29</v>
      </c>
      <c r="X7" s="910">
        <f t="shared" si="0"/>
        <v>106.14700000000001</v>
      </c>
      <c r="Y7" s="910">
        <f t="shared" si="0"/>
        <v>122.303</v>
      </c>
      <c r="Z7" s="910">
        <f>SUM(Z8:Z13)</f>
        <v>119.66200000000001</v>
      </c>
      <c r="AA7" s="910">
        <f>SUM(AA8:AA13)</f>
        <v>116.307</v>
      </c>
      <c r="AB7" s="911">
        <f t="shared" si="0"/>
        <v>111.754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102.56399999999999</v>
      </c>
      <c r="S10" s="916">
        <f>VLOOKUP($D$3&amp;"_"&amp;S$3,データシート1!$A:$BU,MATCH($R$2&amp;"_"&amp;$C10,データシート1!$A$1:$BU$1,0),0)</f>
        <v>104.7</v>
      </c>
      <c r="T10" s="916">
        <f>VLOOKUP($D$3&amp;"_"&amp;T$3,データシート1!$A:$BU,MATCH($R$2&amp;"_"&amp;$C10,データシート1!$A$1:$BU$1,0),0)</f>
        <v>114.16200000000001</v>
      </c>
      <c r="U10" s="916">
        <f>VLOOKUP($D$3&amp;"_"&amp;U$3,データシート1!$A:$BU,MATCH($R$2&amp;"_"&amp;$C10,データシート1!$A$1:$BU$1,0),0)</f>
        <v>113.66800000000001</v>
      </c>
      <c r="V10" s="916">
        <f>VLOOKUP($D$3&amp;"_"&amp;V$3,データシート1!$A:$BU,MATCH($R$2&amp;"_"&amp;$C10,データシート1!$A$1:$BU$1,0),0)</f>
        <v>114.93300000000001</v>
      </c>
      <c r="W10" s="916">
        <f>VLOOKUP($D$3&amp;"_"&amp;W$3,データシート1!$A:$BU,MATCH($R$2&amp;"_"&amp;$C10,データシート1!$A$1:$BU$1,0),0)</f>
        <v>114.14700000000001</v>
      </c>
      <c r="X10" s="916">
        <f>VLOOKUP($D$3&amp;"_"&amp;X$3,データシート1!$A:$BU,MATCH($R$2&amp;"_"&amp;$C10,データシート1!$A$1:$BU$1,0),0)</f>
        <v>97.244</v>
      </c>
      <c r="Y10" s="916">
        <f>VLOOKUP($D$3&amp;"_"&amp;Y$3,データシート1!$A:$BU,MATCH($R$2&amp;"_"&amp;$C10,データシート1!$A$1:$BU$1,0),0)</f>
        <v>113.551</v>
      </c>
      <c r="Z10" s="916">
        <f>VLOOKUP($D$3&amp;"_"&amp;Z$3,データシート1!$A:$BU,MATCH($R$2&amp;"_"&amp;$C10,データシート1!$A$1:$BU$1,0),0)</f>
        <v>111.29600000000001</v>
      </c>
      <c r="AA10" s="916">
        <f>VLOOKUP($D$3&amp;"_"&amp;AA$3,データシート1!$A:$BU,MATCH($R$2&amp;"_"&amp;$C10,データシート1!$A$1:$BU$1,0),0)</f>
        <v>107.28</v>
      </c>
      <c r="AB10" s="917">
        <f>VLOOKUP($D$3&amp;"_"&amp;AB$3,データシート1!$A:$BU,MATCH($R$2&amp;"_"&amp;$C10,データシート1!$A$1:$BU$1,0),0)</f>
        <v>102.798</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8.4439999999999991</v>
      </c>
      <c r="S11" s="916">
        <f>VLOOKUP($D$3&amp;"_"&amp;S$3,データシート1!$A:$BU,MATCH($R$2&amp;"_"&amp;$C11,データシート1!$A$1:$BU$1,0),0)</f>
        <v>10.789</v>
      </c>
      <c r="T11" s="916">
        <f>VLOOKUP($D$3&amp;"_"&amp;T$3,データシート1!$A:$BU,MATCH($R$2&amp;"_"&amp;$C11,データシート1!$A$1:$BU$1,0),0)</f>
        <v>12.455000000000002</v>
      </c>
      <c r="U11" s="916">
        <f>VLOOKUP($D$3&amp;"_"&amp;U$3,データシート1!$A:$BU,MATCH($R$2&amp;"_"&amp;$C11,データシート1!$A$1:$BU$1,0),0)</f>
        <v>12.707000000000001</v>
      </c>
      <c r="V11" s="916">
        <f>VLOOKUP($D$3&amp;"_"&amp;V$3,データシート1!$A:$BU,MATCH($R$2&amp;"_"&amp;$C11,データシート1!$A$1:$BU$1,0),0)</f>
        <v>9.1140000000000008</v>
      </c>
      <c r="W11" s="916">
        <f>VLOOKUP($D$3&amp;"_"&amp;W$3,データシート1!$A:$BU,MATCH($R$2&amp;"_"&amp;$C11,データシート1!$A$1:$BU$1,0),0)</f>
        <v>9.1430000000000007</v>
      </c>
      <c r="X11" s="916">
        <f>VLOOKUP($D$3&amp;"_"&amp;X$3,データシート1!$A:$BU,MATCH($R$2&amp;"_"&amp;$C11,データシート1!$A$1:$BU$1,0),0)</f>
        <v>8.9030000000000005</v>
      </c>
      <c r="Y11" s="916">
        <f>VLOOKUP($D$3&amp;"_"&amp;Y$3,データシート1!$A:$BU,MATCH($R$2&amp;"_"&amp;$C11,データシート1!$A$1:$BU$1,0),0)</f>
        <v>8.7520000000000007</v>
      </c>
      <c r="Z11" s="916">
        <f>VLOOKUP($D$3&amp;"_"&amp;Z$3,データシート1!$A:$BU,MATCH($R$2&amp;"_"&amp;$C11,データシート1!$A$1:$BU$1,0),0)</f>
        <v>8.3659999999999997</v>
      </c>
      <c r="AA11" s="916">
        <f>VLOOKUP($D$3&amp;"_"&amp;AA$3,データシート1!$A:$BU,MATCH($R$2&amp;"_"&amp;$C11,データシート1!$A$1:$BU$1,0),0)</f>
        <v>9.027000000000001</v>
      </c>
      <c r="AB11" s="917">
        <f>VLOOKUP($D$3&amp;"_"&amp;AB$3,データシート1!$A:$BU,MATCH($R$2&amp;"_"&amp;$C11,データシート1!$A$1:$BU$1,0),0)</f>
        <v>8.9559999999999995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102.56399999999999</v>
      </c>
      <c r="S26" s="925">
        <f>VLOOKUP($D$3&amp;"_"&amp;S$3,データシート2!$A:$SI,MATCH($R$2&amp;"_"&amp;$B26,データシート2!$A$1:$SI$1,0),0)</f>
        <v>104.7</v>
      </c>
      <c r="T26" s="925">
        <f>VLOOKUP($D$3&amp;"_"&amp;T$3,データシート2!$A:$SI,MATCH($R$2&amp;"_"&amp;$B26,データシート2!$A$1:$SI$1,0),0)</f>
        <v>114.16200000000001</v>
      </c>
      <c r="U26" s="925">
        <f>VLOOKUP($D$3&amp;"_"&amp;U$3,データシート2!$A:$SI,MATCH($R$2&amp;"_"&amp;$B26,データシート2!$A$1:$SI$1,0),0)</f>
        <v>113.66800000000001</v>
      </c>
      <c r="V26" s="925">
        <f>VLOOKUP($D$3&amp;"_"&amp;V$3,データシート2!$A:$SI,MATCH($R$2&amp;"_"&amp;$B26,データシート2!$A$1:$SI$1,0),0)</f>
        <v>114.93300000000001</v>
      </c>
      <c r="W26" s="925">
        <f>VLOOKUP($D$3&amp;"_"&amp;W$3,データシート2!$A:$SI,MATCH($R$2&amp;"_"&amp;$B26,データシート2!$A$1:$SI$1,0),0)</f>
        <v>114.14700000000001</v>
      </c>
      <c r="X26" s="925">
        <f>VLOOKUP($D$3&amp;"_"&amp;X$3,データシート2!$A:$SI,MATCH($R$2&amp;"_"&amp;$B26,データシート2!$A$1:$SI$1,0),0)</f>
        <v>97.244</v>
      </c>
      <c r="Y26" s="925">
        <f>VLOOKUP($D$3&amp;"_"&amp;Y$3,データシート2!$A:$SI,MATCH($R$2&amp;"_"&amp;$B26,データシート2!$A$1:$SI$1,0),0)</f>
        <v>113.551</v>
      </c>
      <c r="Z26" s="925">
        <f>VLOOKUP($D$3&amp;"_"&amp;Z$3,データシート2!$A:$SI,MATCH($R$2&amp;"_"&amp;$B26,データシート2!$A$1:$SI$1,0),0)</f>
        <v>111.29600000000001</v>
      </c>
      <c r="AA26" s="925">
        <f>VLOOKUP($D$3&amp;"_"&amp;AA$3,データシート2!$A:$SI,MATCH($R$2&amp;"_"&amp;$B26,データシート2!$A$1:$SI$1,0),0)</f>
        <v>107.28</v>
      </c>
      <c r="AB26" s="926">
        <f>VLOOKUP($D$3&amp;"_"&amp;AB$3,データシート2!$A:$SI,MATCH($R$2&amp;"_"&amp;$B26,データシート2!$A$1:$SI$1,0),0)</f>
        <v>102.798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28.207000000000001</v>
      </c>
      <c r="S27" s="928">
        <f>VLOOKUP($D$3&amp;"_"&amp;S$3,データシート2!$A:$SI,MATCH($R$2&amp;"_"&amp;$C27,データシート2!$A$1:$SI$1,0),0)</f>
        <v>30.518999999999998</v>
      </c>
      <c r="T27" s="928">
        <f>VLOOKUP($D$3&amp;"_"&amp;T$3,データシート2!$A:$SI,MATCH($R$2&amp;"_"&amp;$C27,データシート2!$A$1:$SI$1,0),0)</f>
        <v>33.767000000000003</v>
      </c>
      <c r="U27" s="928">
        <f>VLOOKUP($D$3&amp;"_"&amp;U$3,データシート2!$A:$SI,MATCH($R$2&amp;"_"&amp;$C27,データシート2!$A$1:$SI$1,0),0)</f>
        <v>34.173000000000002</v>
      </c>
      <c r="V27" s="928">
        <f>VLOOKUP($D$3&amp;"_"&amp;V$3,データシート2!$A:$SI,MATCH($R$2&amp;"_"&amp;$C27,データシート2!$A$1:$SI$1,0),0)</f>
        <v>38.645000000000003</v>
      </c>
      <c r="W27" s="928">
        <f>VLOOKUP($D$3&amp;"_"&amp;W$3,データシート2!$A:$SI,MATCH($R$2&amp;"_"&amp;$C27,データシート2!$A$1:$SI$1,0),0)</f>
        <v>40.637</v>
      </c>
      <c r="X27" s="928">
        <f>VLOOKUP($D$3&amp;"_"&amp;X$3,データシート2!$A:$SI,MATCH($R$2&amp;"_"&amp;$C27,データシート2!$A$1:$SI$1,0),0)</f>
        <v>39.709000000000003</v>
      </c>
      <c r="Y27" s="928">
        <f>VLOOKUP($D$3&amp;"_"&amp;Y$3,データシート2!$A:$SI,MATCH($R$2&amp;"_"&amp;$C27,データシート2!$A$1:$SI$1,0),0)</f>
        <v>43.017000000000003</v>
      </c>
      <c r="Z27" s="928">
        <f>VLOOKUP($D$3&amp;"_"&amp;Z$3,データシート2!$A:$SI,MATCH($R$2&amp;"_"&amp;$C27,データシート2!$A$1:$SI$1,0),0)</f>
        <v>44.179000000000002</v>
      </c>
      <c r="AA27" s="928">
        <f>VLOOKUP($D$3&amp;"_"&amp;AA$3,データシート2!$A:$SI,MATCH($R$2&amp;"_"&amp;$C27,データシート2!$A$1:$SI$1,0),0)</f>
        <v>43.661999999999999</v>
      </c>
      <c r="AB27" s="929">
        <f>VLOOKUP($D$3&amp;"_"&amp;AB$3,データシート2!$A:$SI,MATCH($R$2&amp;"_"&amp;$C27,データシート2!$A$1:$SI$1,0),0)</f>
        <v>43.164999999999999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33.423999999999999</v>
      </c>
      <c r="S28" s="938">
        <f>VLOOKUP($D$3&amp;"_"&amp;S$3,データシート2!$A:$SI,MATCH($R$2&amp;"_"&amp;$C28,データシート2!$A$1:$SI$1,0),0)</f>
        <v>33.5</v>
      </c>
      <c r="T28" s="938">
        <f>VLOOKUP($D$3&amp;"_"&amp;T$3,データシート2!$A:$SI,MATCH($R$2&amp;"_"&amp;$C28,データシート2!$A$1:$SI$1,0),0)</f>
        <v>34.878</v>
      </c>
      <c r="U28" s="938">
        <f>VLOOKUP($D$3&amp;"_"&amp;U$3,データシート2!$A:$SI,MATCH($R$2&amp;"_"&amp;$C28,データシート2!$A$1:$SI$1,0),0)</f>
        <v>33.716000000000001</v>
      </c>
      <c r="V28" s="938">
        <f>VLOOKUP($D$3&amp;"_"&amp;V$3,データシート2!$A:$SI,MATCH($R$2&amp;"_"&amp;$C28,データシート2!$A$1:$SI$1,0),0)</f>
        <v>30.753</v>
      </c>
      <c r="W28" s="938">
        <f>VLOOKUP($D$3&amp;"_"&amp;W$3,データシート2!$A:$SI,MATCH($R$2&amp;"_"&amp;$C28,データシート2!$A$1:$SI$1,0),0)</f>
        <v>28.564</v>
      </c>
      <c r="X28" s="938">
        <f>VLOOKUP($D$3&amp;"_"&amp;X$3,データシート2!$A:$SI,MATCH($R$2&amp;"_"&amp;$C28,データシート2!$A$1:$SI$1,0),0)</f>
        <v>18.977</v>
      </c>
      <c r="Y28" s="938">
        <f>VLOOKUP($D$3&amp;"_"&amp;Y$3,データシート2!$A:$SI,MATCH($R$2&amp;"_"&amp;$C28,データシート2!$A$1:$SI$1,0),0)</f>
        <v>30.666</v>
      </c>
      <c r="Z28" s="938">
        <f>VLOOKUP($D$3&amp;"_"&amp;Z$3,データシート2!$A:$SI,MATCH($R$2&amp;"_"&amp;$C28,データシート2!$A$1:$SI$1,0),0)</f>
        <v>29.853999999999999</v>
      </c>
      <c r="AA28" s="938">
        <f>VLOOKUP($D$3&amp;"_"&amp;AA$3,データシート2!$A:$SI,MATCH($R$2&amp;"_"&amp;$C28,データシート2!$A$1:$SI$1,0),0)</f>
        <v>27.445</v>
      </c>
      <c r="AB28" s="939">
        <f>VLOOKUP($D$3&amp;"_"&amp;AB$3,データシート2!$A:$SI,MATCH($R$2&amp;"_"&amp;$C28,データシート2!$A$1:$SI$1,0),0)</f>
        <v>26.58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3.47</v>
      </c>
      <c r="S38" s="938">
        <f>VLOOKUP($D$3&amp;"_"&amp;S$3,データシート2!$A:$SI,MATCH($R$2&amp;"_"&amp;$C38,データシート2!$A$1:$SI$1,0),0)</f>
        <v>4.4420000000000002</v>
      </c>
      <c r="T38" s="938">
        <f>VLOOKUP($D$3&amp;"_"&amp;T$3,データシート2!$A:$SI,MATCH($R$2&amp;"_"&amp;$C38,データシート2!$A$1:$SI$1,0),0)</f>
        <v>5.6219999999999999</v>
      </c>
      <c r="U38" s="938">
        <f>VLOOKUP($D$3&amp;"_"&amp;U$3,データシート2!$A:$SI,MATCH($R$2&amp;"_"&amp;$C38,データシート2!$A$1:$SI$1,0),0)</f>
        <v>5.6749999999999998</v>
      </c>
      <c r="V38" s="938">
        <f>VLOOKUP($D$3&amp;"_"&amp;V$3,データシート2!$A:$SI,MATCH($R$2&amp;"_"&amp;$C38,データシート2!$A$1:$SI$1,0),0)</f>
        <v>6.06</v>
      </c>
      <c r="W38" s="938">
        <f>VLOOKUP($D$3&amp;"_"&amp;W$3,データシート2!$A:$SI,MATCH($R$2&amp;"_"&amp;$C38,データシート2!$A$1:$SI$1,0),0)</f>
        <v>6.91</v>
      </c>
      <c r="X38" s="938">
        <f>VLOOKUP($D$3&amp;"_"&amp;X$3,データシート2!$A:$SI,MATCH($R$2&amp;"_"&amp;$C38,データシート2!$A$1:$SI$1,0),0)</f>
        <v>6.1289999999999996</v>
      </c>
      <c r="Y38" s="938">
        <f>VLOOKUP($D$3&amp;"_"&amp;Y$3,データシート2!$A:$SI,MATCH($R$2&amp;"_"&amp;$C38,データシート2!$A$1:$SI$1,0),0)</f>
        <v>6.4420000000000002</v>
      </c>
      <c r="Z38" s="938">
        <f>VLOOKUP($D$3&amp;"_"&amp;Z$3,データシート2!$A:$SI,MATCH($R$2&amp;"_"&amp;$C38,データシート2!$A$1:$SI$1,0),0)</f>
        <v>6.3719999999999999</v>
      </c>
      <c r="AA38" s="938">
        <f>VLOOKUP($D$3&amp;"_"&amp;AA$3,データシート2!$A:$SI,MATCH($R$2&amp;"_"&amp;$C38,データシート2!$A$1:$SI$1,0),0)</f>
        <v>5.7050000000000001</v>
      </c>
      <c r="AB38" s="939">
        <f>VLOOKUP($D$3&amp;"_"&amp;AB$3,データシート2!$A:$SI,MATCH($R$2&amp;"_"&amp;$C38,データシート2!$A$1:$SI$1,0),0)</f>
        <v>5.5220000000000002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37.463000000000001</v>
      </c>
      <c r="S47" s="938">
        <f>VLOOKUP($D$3&amp;"_"&amp;S$3,データシート2!$A:$SI,MATCH($R$2&amp;"_"&amp;$C47,データシート2!$A$1:$SI$1,0),0)</f>
        <v>36.238999999999997</v>
      </c>
      <c r="T47" s="938">
        <f>VLOOKUP($D$3&amp;"_"&amp;T$3,データシート2!$A:$SI,MATCH($R$2&amp;"_"&amp;$C47,データシート2!$A$1:$SI$1,0),0)</f>
        <v>39.895000000000003</v>
      </c>
      <c r="U47" s="938">
        <f>VLOOKUP($D$3&amp;"_"&amp;U$3,データシート2!$A:$SI,MATCH($R$2&amp;"_"&amp;$C47,データシート2!$A$1:$SI$1,0),0)</f>
        <v>40.103999999999999</v>
      </c>
      <c r="V47" s="938">
        <f>VLOOKUP($D$3&amp;"_"&amp;V$3,データシート2!$A:$SI,MATCH($R$2&amp;"_"&amp;$C47,データシート2!$A$1:$SI$1,0),0)</f>
        <v>39.475000000000001</v>
      </c>
      <c r="W47" s="938">
        <f>VLOOKUP($D$3&amp;"_"&amp;W$3,データシート2!$A:$SI,MATCH($R$2&amp;"_"&amp;$C47,データシート2!$A$1:$SI$1,0),0)</f>
        <v>38.036000000000001</v>
      </c>
      <c r="X47" s="938">
        <f>VLOOKUP($D$3&amp;"_"&amp;X$3,データシート2!$A:$SI,MATCH($R$2&amp;"_"&amp;$C47,データシート2!$A$1:$SI$1,0),0)</f>
        <v>32.429000000000002</v>
      </c>
      <c r="Y47" s="938">
        <f>VLOOKUP($D$3&amp;"_"&amp;Y$3,データシート2!$A:$SI,MATCH($R$2&amp;"_"&amp;$C47,データシート2!$A$1:$SI$1,0),0)</f>
        <v>33.426000000000002</v>
      </c>
      <c r="Z47" s="938">
        <f>VLOOKUP($D$3&amp;"_"&amp;Z$3,データシート2!$A:$SI,MATCH($R$2&amp;"_"&amp;$C47,データシート2!$A$1:$SI$1,0),0)</f>
        <v>30.890999999999998</v>
      </c>
      <c r="AA47" s="938">
        <f>VLOOKUP($D$3&amp;"_"&amp;AA$3,データシート2!$A:$SI,MATCH($R$2&amp;"_"&amp;$C47,データシート2!$A$1:$SI$1,0),0)</f>
        <v>30.468</v>
      </c>
      <c r="AB47" s="939">
        <f>VLOOKUP($D$3&amp;"_"&amp;AB$3,データシート2!$A:$SI,MATCH($R$2&amp;"_"&amp;$C47,データシート2!$A$1:$SI$1,0),0)</f>
        <v>27.530999999999999</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3.51</v>
      </c>
      <c r="S53" s="925">
        <f>VLOOKUP($D$3&amp;"_"&amp;S$3,データシート2!$A:$SI,MATCH($R$2&amp;"_"&amp;$B53,データシート2!$A$1:$SI$1,0),0)</f>
        <v>4.55</v>
      </c>
      <c r="T53" s="925">
        <f>VLOOKUP($D$3&amp;"_"&amp;T$3,データシート2!$A:$SI,MATCH($R$2&amp;"_"&amp;$B53,データシート2!$A$1:$SI$1,0),0)</f>
        <v>4.8520000000000003</v>
      </c>
      <c r="U53" s="925">
        <f>VLOOKUP($D$3&amp;"_"&amp;U$3,データシート2!$A:$SI,MATCH($R$2&amp;"_"&amp;$B53,データシート2!$A$1:$SI$1,0),0)</f>
        <v>4.6079999999999997</v>
      </c>
      <c r="V53" s="925">
        <f>VLOOKUP($D$3&amp;"_"&amp;V$3,データシート2!$A:$SI,MATCH($R$2&amp;"_"&amp;$B53,データシート2!$A$1:$SI$1,0),0)</f>
        <v>4.2549999999999999</v>
      </c>
      <c r="W53" s="925">
        <f>VLOOKUP($D$3&amp;"_"&amp;W$3,データシート2!$A:$SI,MATCH($R$2&amp;"_"&amp;$B53,データシート2!$A$1:$SI$1,0),0)</f>
        <v>4.1980000000000004</v>
      </c>
      <c r="X53" s="925">
        <f>VLOOKUP($D$3&amp;"_"&amp;X$3,データシート2!$A:$SI,MATCH($R$2&amp;"_"&amp;$B53,データシート2!$A$1:$SI$1,0),0)</f>
        <v>4.165</v>
      </c>
      <c r="Y53" s="925">
        <f>VLOOKUP($D$3&amp;"_"&amp;Y$3,データシート2!$A:$SI,MATCH($R$2&amp;"_"&amp;$B53,データシート2!$A$1:$SI$1,0),0)</f>
        <v>4.2350000000000003</v>
      </c>
      <c r="Z53" s="925">
        <f>VLOOKUP($D$3&amp;"_"&amp;Z$3,データシート2!$A:$SI,MATCH($R$2&amp;"_"&amp;$B53,データシート2!$A$1:$SI$1,0),0)</f>
        <v>4.1849999999999996</v>
      </c>
      <c r="AA53" s="925">
        <f>VLOOKUP($D$3&amp;"_"&amp;AA$3,データシート2!$A:$SI,MATCH($R$2&amp;"_"&amp;$B53,データシート2!$A$1:$SI$1,0),0)</f>
        <v>4.4779999999999998</v>
      </c>
      <c r="AB53" s="926">
        <f>VLOOKUP($D$3&amp;"_"&amp;AB$3,データシート2!$A:$SI,MATCH($R$2&amp;"_"&amp;$B53,データシート2!$A$1:$SI$1,0),0)</f>
        <v>4.3390000000000004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3.51</v>
      </c>
      <c r="S61" s="944">
        <f>VLOOKUP($D$3&amp;"_"&amp;S$3,データシート2!$A:$SI,MATCH($R$2&amp;"_"&amp;$C61,データシート2!$A$1:$SI$1,0),0)</f>
        <v>4.55</v>
      </c>
      <c r="T61" s="944">
        <f>VLOOKUP($D$3&amp;"_"&amp;T$3,データシート2!$A:$SI,MATCH($R$2&amp;"_"&amp;$C61,データシート2!$A$1:$SI$1,0),0)</f>
        <v>4.8520000000000003</v>
      </c>
      <c r="U61" s="944">
        <f>VLOOKUP($D$3&amp;"_"&amp;U$3,データシート2!$A:$SI,MATCH($R$2&amp;"_"&amp;$C61,データシート2!$A$1:$SI$1,0),0)</f>
        <v>4.6079999999999997</v>
      </c>
      <c r="V61" s="944">
        <f>VLOOKUP($D$3&amp;"_"&amp;V$3,データシート2!$A:$SI,MATCH($R$2&amp;"_"&amp;$C61,データシート2!$A$1:$SI$1,0),0)</f>
        <v>4.2549999999999999</v>
      </c>
      <c r="W61" s="944">
        <f>VLOOKUP($D$3&amp;"_"&amp;W$3,データシート2!$A:$SI,MATCH($R$2&amp;"_"&amp;$C61,データシート2!$A$1:$SI$1,0),0)</f>
        <v>4.1980000000000004</v>
      </c>
      <c r="X61" s="944">
        <f>VLOOKUP($D$3&amp;"_"&amp;X$3,データシート2!$A:$SI,MATCH($R$2&amp;"_"&amp;$C61,データシート2!$A$1:$SI$1,0),0)</f>
        <v>4.165</v>
      </c>
      <c r="Y61" s="944">
        <f>VLOOKUP($D$3&amp;"_"&amp;Y$3,データシート2!$A:$SI,MATCH($R$2&amp;"_"&amp;$C61,データシート2!$A$1:$SI$1,0),0)</f>
        <v>4.2350000000000003</v>
      </c>
      <c r="Z61" s="944">
        <f>VLOOKUP($D$3&amp;"_"&amp;Z$3,データシート2!$A:$SI,MATCH($R$2&amp;"_"&amp;$C61,データシート2!$A$1:$SI$1,0),0)</f>
        <v>4.1849999999999996</v>
      </c>
      <c r="AA61" s="944">
        <f>VLOOKUP($D$3&amp;"_"&amp;AA$3,データシート2!$A:$SI,MATCH($R$2&amp;"_"&amp;$C61,データシート2!$A$1:$SI$1,0),0)</f>
        <v>4.4779999999999998</v>
      </c>
      <c r="AB61" s="945">
        <f>VLOOKUP($D$3&amp;"_"&amp;AB$3,データシート2!$A:$SI,MATCH($R$2&amp;"_"&amp;$C61,データシート2!$A$1:$SI$1,0),0)</f>
        <v>4.3390000000000004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1.9019999999999999</v>
      </c>
      <c r="S77" s="925">
        <f>VLOOKUP($D$3&amp;"_"&amp;S$3,データシート2!$A:$SI,MATCH($R$2&amp;"_"&amp;$B77,データシート2!$A$1:$SI$1,0),0)</f>
        <v>2.4340000000000002</v>
      </c>
      <c r="T77" s="925">
        <f>VLOOKUP($D$3&amp;"_"&amp;T$3,データシート2!$A:$SI,MATCH($R$2&amp;"_"&amp;$B77,データシート2!$A$1:$SI$1,0),0)</f>
        <v>2.8039999999999998</v>
      </c>
      <c r="U77" s="925">
        <f>VLOOKUP($D$3&amp;"_"&amp;U$3,データシート2!$A:$SI,MATCH($R$2&amp;"_"&amp;$B77,データシート2!$A$1:$SI$1,0),0)</f>
        <v>3.3</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1.9019999999999999</v>
      </c>
      <c r="S84" s="938">
        <f>VLOOKUP($D$3&amp;"_"&amp;S$3,データシート2!$A:$SI,MATCH($R$2&amp;"_"&amp;$C84,データシート2!$A$1:$SI$1,0),0)</f>
        <v>2.4340000000000002</v>
      </c>
      <c r="T84" s="938">
        <f>VLOOKUP($D$3&amp;"_"&amp;T$3,データシート2!$A:$SI,MATCH($R$2&amp;"_"&amp;$C84,データシート2!$A$1:$SI$1,0),0)</f>
        <v>2.8039999999999998</v>
      </c>
      <c r="U84" s="938">
        <f>VLOOKUP($D$3&amp;"_"&amp;U$3,データシート2!$A:$SI,MATCH($R$2&amp;"_"&amp;$C84,データシート2!$A$1:$SI$1,0),0)</f>
        <v>3.3</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3.032</v>
      </c>
      <c r="S117" s="925">
        <f>VLOOKUP($D$3&amp;"_"&amp;S$3,データシート2!$A:$SI,MATCH($R$2&amp;"_"&amp;$B117,データシート2!$A$1:$SI$1,0),0)</f>
        <v>3.8050000000000002</v>
      </c>
      <c r="T117" s="925">
        <f>VLOOKUP($D$3&amp;"_"&amp;T$3,データシート2!$A:$SI,MATCH($R$2&amp;"_"&amp;$B117,データシート2!$A$1:$SI$1,0),0)</f>
        <v>4.7990000000000004</v>
      </c>
      <c r="U117" s="925">
        <f>VLOOKUP($D$3&amp;"_"&amp;U$3,データシート2!$A:$SI,MATCH($R$2&amp;"_"&amp;$B117,データシート2!$A$1:$SI$1,0),0)</f>
        <v>4.7990000000000004</v>
      </c>
      <c r="V117" s="925">
        <f>VLOOKUP($D$3&amp;"_"&amp;V$3,データシート2!$A:$SI,MATCH($R$2&amp;"_"&amp;$B117,データシート2!$A$1:$SI$1,0),0)</f>
        <v>4.859</v>
      </c>
      <c r="W117" s="925">
        <f>VLOOKUP($D$3&amp;"_"&amp;W$3,データシート2!$A:$SI,MATCH($R$2&amp;"_"&amp;$B117,データシート2!$A$1:$SI$1,0),0)</f>
        <v>4.9450000000000003</v>
      </c>
      <c r="X117" s="925">
        <f>VLOOKUP($D$3&amp;"_"&amp;X$3,データシート2!$A:$SI,MATCH($R$2&amp;"_"&amp;$B117,データシート2!$A$1:$SI$1,0),0)</f>
        <v>4.7380000000000004</v>
      </c>
      <c r="Y117" s="925">
        <f>VLOOKUP($D$3&amp;"_"&amp;Y$3,データシート2!$A:$SI,MATCH($R$2&amp;"_"&amp;$B117,データシート2!$A$1:$SI$1,0),0)</f>
        <v>4.5170000000000003</v>
      </c>
      <c r="Z117" s="925">
        <f>VLOOKUP($D$3&amp;"_"&amp;Z$3,データシート2!$A:$SI,MATCH($R$2&amp;"_"&amp;$B117,データシート2!$A$1:$SI$1,0),0)</f>
        <v>4.181</v>
      </c>
      <c r="AA117" s="925">
        <f>VLOOKUP($D$3&amp;"_"&amp;AA$3,データシート2!$A:$SI,MATCH($R$2&amp;"_"&amp;$B117,データシート2!$A$1:$SI$1,0),0)</f>
        <v>4.5490000000000004</v>
      </c>
      <c r="AB117" s="926">
        <f>VLOOKUP($D$3&amp;"_"&amp;AB$3,データシート2!$A:$SI,MATCH($R$2&amp;"_"&amp;$B117,データシート2!$A$1:$SI$1,0),0)</f>
        <v>4.617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3.032</v>
      </c>
      <c r="S118" s="928">
        <f>VLOOKUP($D$3&amp;"_"&amp;S$3,データシート2!$A:$SI,MATCH($R$2&amp;"_"&amp;$C118,データシート2!$A$1:$SI$1,0),0)</f>
        <v>3.8050000000000002</v>
      </c>
      <c r="T118" s="928">
        <f>VLOOKUP($D$3&amp;"_"&amp;T$3,データシート2!$A:$SI,MATCH($R$2&amp;"_"&amp;$C118,データシート2!$A$1:$SI$1,0),0)</f>
        <v>4.7990000000000004</v>
      </c>
      <c r="U118" s="928">
        <f>VLOOKUP($D$3&amp;"_"&amp;U$3,データシート2!$A:$SI,MATCH($R$2&amp;"_"&amp;$C118,データシート2!$A$1:$SI$1,0),0)</f>
        <v>4.7990000000000004</v>
      </c>
      <c r="V118" s="928">
        <f>VLOOKUP($D$3&amp;"_"&amp;V$3,データシート2!$A:$SI,MATCH($R$2&amp;"_"&amp;$C118,データシート2!$A$1:$SI$1,0),0)</f>
        <v>4.859</v>
      </c>
      <c r="W118" s="928">
        <f>VLOOKUP($D$3&amp;"_"&amp;W$3,データシート2!$A:$SI,MATCH($R$2&amp;"_"&amp;$C118,データシート2!$A$1:$SI$1,0),0)</f>
        <v>4.9450000000000003</v>
      </c>
      <c r="X118" s="928">
        <f>VLOOKUP($D$3&amp;"_"&amp;X$3,データシート2!$A:$SI,MATCH($R$2&amp;"_"&amp;$C118,データシート2!$A$1:$SI$1,0),0)</f>
        <v>4.7380000000000004</v>
      </c>
      <c r="Y118" s="928">
        <f>VLOOKUP($D$3&amp;"_"&amp;Y$3,データシート2!$A:$SI,MATCH($R$2&amp;"_"&amp;$C118,データシート2!$A$1:$SI$1,0),0)</f>
        <v>4.5170000000000003</v>
      </c>
      <c r="Z118" s="928">
        <f>VLOOKUP($D$3&amp;"_"&amp;Z$3,データシート2!$A:$SI,MATCH($R$2&amp;"_"&amp;$C118,データシート2!$A$1:$SI$1,0),0)</f>
        <v>4.181</v>
      </c>
      <c r="AA118" s="928">
        <f>VLOOKUP($D$3&amp;"_"&amp;AA$3,データシート2!$A:$SI,MATCH($R$2&amp;"_"&amp;$C118,データシート2!$A$1:$SI$1,0),0)</f>
        <v>4.5490000000000004</v>
      </c>
      <c r="AB118" s="929">
        <f>VLOOKUP($D$3&amp;"_"&amp;AB$3,データシート2!$A:$SI,MATCH($R$2&amp;"_"&amp;$C118,データシート2!$A$1:$SI$1,0),0)</f>
        <v>4.617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2025-03-04T09:20:09Z</dcterms:created>
  <dcterms:modified xsi:type="dcterms:W3CDTF">2025-03-04T09:20:09Z</dcterms:modified>
  <cp:category/>
  <cp:contentStatus/>
</cp:coreProperties>
</file>