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B38B9D6-4573-4A0D-B064-0BD0068B538E}"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<sst xmlns="http://schemas.openxmlformats.org/spreadsheetml/2006/main" count="16760" uniqueCount="2488">
  <si>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</si>
  <si>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</si>
  <si>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</si>
  <si>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</si>
  <si>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</si>
  <si>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</si>
  <si>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</si>
  <si>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</si>
  <si>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</si>
  <si>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</si>
  <si>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</si>
  <si>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</si>
  <si>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</si>
  <si>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</si>
  <si>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</si>
  <si>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</si>
  <si>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</si>
  <si>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</si>
  <si>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</si>
  <si>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</si>
  <si>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</si>
  <si>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</si>
  <si>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</si>
  <si>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</si>
  <si>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</si>
  <si>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</si>
  <si>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</si>
  <si>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</si>
  <si>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</si>
  <si>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</si>
  <si>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</si>
  <si>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</si>
  <si>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</si>
  <si>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</si>
  <si>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</si>
  <si>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</si>
  <si>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</si>
  <si>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</si>
  <si>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</si>
  <si>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</si>
  <si>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</si>
  <si>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</si>
  <si>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</si>
  <si>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</si>
  <si>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</si>
  <si>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</si>
  <si>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</si>
  <si>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</si>
  <si>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</si>
  <si>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</si>
  <si>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</si>
  <si>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</si>
  <si>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</si>
  <si>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</si>
  <si>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</si>
  <si>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</si>
  <si>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</si>
  <si>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</si>
  <si>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</si>
  <si>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</si>
  <si>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</si>
  <si>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</si>
  <si>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</si>
  <si>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</si>
  <si>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</si>
  <si>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</si>
  <si>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</si>
  <si>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</si>
  <si>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</si>
  <si>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</si>
  <si>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</si>
  <si>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</si>
  <si>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</si>
  <si>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</si>
  <si>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</si>
  <si>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</si>
  <si>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</si>
  <si>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</si>
  <si>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</si>
  <si>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</si>
  <si>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</si>
  <si>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</si>
  <si>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</si>
  <si>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</si>
  <si>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</si>
  <si>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</si>
  <si>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</si>
  <si>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</si>
  <si>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</si>
  <si>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</si>
  <si>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</si>
  <si>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</si>
  <si>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</si>
  <si>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</si>
  <si>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</si>
  <si>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</si>
  <si>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</si>
  <si>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</si>
  <si>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</si>
  <si>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</si>
  <si>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</si>
  <si>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</si>
  <si>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</si>
  <si>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</si>
  <si>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</si>
  <si>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</si>
  <si>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</si>
  <si>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</si>
  <si>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</si>
  <si>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</si>
  <si>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</si>
  <si>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</si>
  <si>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</si>
  <si>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</si>
  <si>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</si>
  <si>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</si>
  <si>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</si>
  <si>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</si>
  <si>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</si>
  <si>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</si>
  <si>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</si>
  <si>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</si>
  <si>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</si>
  <si>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</si>
  <si>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</si>
  <si>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</si>
  <si>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</si>
  <si>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</si>
  <si>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</si>
  <si>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</si>
  <si>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</si>
  <si>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</si>
  <si>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</si>
  <si>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</si>
  <si>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</si>
  <si>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</si>
  <si>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</si>
  <si>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</si>
  <si>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</si>
  <si>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</si>
  <si>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</si>
  <si>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</si>
  <si>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</si>
  <si>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</si>
  <si>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</si>
  <si>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</si>
  <si>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</si>
  <si>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</si>
  <si>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</si>
  <si>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</si>
  <si>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</si>
  <si>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</si>
  <si>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</si>
  <si>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</si>
  <si>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</si>
  <si>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</si>
  <si>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</si>
  <si>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</si>
  <si>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</si>
  <si>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</si>
  <si>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</si>
  <si>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</si>
  <si>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</si>
  <si>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</si>
  <si>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</si>
  <si>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</si>
  <si>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</si>
  <si>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</si>
  <si>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</si>
  <si>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</si>
  <si>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</si>
  <si>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</si>
  <si>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</si>
  <si>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</si>
  <si>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</si>
  <si>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</si>
  <si>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</si>
  <si>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</si>
  <si>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</si>
  <si>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</si>
  <si>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</si>
  <si>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</si>
  <si>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</si>
  <si>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</si>
  <si>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</si>
  <si>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</si>
  <si>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</si>
  <si>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</si>
  <si>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</si>
  <si>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</si>
  <si>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</si>
  <si>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</si>
  <si>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</si>
  <si>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</si>
  <si>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</si>
  <si>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</si>
  <si>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</si>
  <si>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</si>
  <si>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</si>
  <si>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</si>
  <si>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</si>
  <si>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</si>
  <si>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</si>
  <si>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</si>
  <si>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</si>
  <si>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</si>
  <si>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</si>
  <si>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</si>
  <si>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</si>
  <si>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</si>
  <si>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</si>
  <si>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</si>
  <si>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</si>
  <si>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</si>
  <si>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</si>
  <si>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</si>
  <si>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</si>
  <si>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</si>
  <si>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</si>
  <si>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</si>
  <si>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</si>
  <si>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</si>
  <si>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</si>
  <si>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</si>
  <si>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</si>
  <si>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</si>
  <si>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</si>
  <si>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</si>
  <si>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</si>
  <si>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</si>
  <si>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</si>
  <si>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</si>
  <si>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</si>
  <si>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</si>
  <si>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</si>
  <si>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</si>
  <si>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</si>
  <si>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</si>
  <si>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</si>
  <si>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</si>
  <si>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</si>
  <si>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</si>
  <si>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</si>
  <si>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</si>
  <si>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</si>
  <si>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</si>
  <si>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</si>
  <si>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</si>
  <si>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</si>
  <si>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</si>
  <si>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</si>
  <si>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</si>
  <si>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</si>
  <si>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</si>
  <si>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</si>
  <si>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</si>
  <si>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</si>
  <si>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</si>
  <si>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</si>
  <si>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</si>
  <si>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</si>
  <si>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</si>
  <si>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</si>
  <si>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</si>
  <si>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</si>
  <si>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</si>
  <si>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</si>
  <si>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</si>
  <si>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</si>
  <si>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</si>
  <si>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</si>
  <si>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</si>
  <si>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</si>
  <si>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</si>
  <si>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</si>
  <si>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</si>
  <si>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</si>
  <si>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</si>
  <si>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</si>
  <si>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</si>
  <si>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</si>
  <si>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</si>
  <si>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</si>
  <si>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</si>
  <si>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</si>
  <si>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</si>
  <si>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</si>
  <si>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</si>
  <si>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</si>
  <si>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</si>
  <si>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</si>
  <si>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</si>
  <si>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</si>
  <si>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</si>
  <si>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</si>
  <si>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</si>
  <si>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</si>
  <si>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</si>
  <si>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</si>
  <si>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</si>
  <si>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</si>
  <si>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</si>
  <si>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</si>
  <si>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</si>
  <si>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</si>
  <si>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</si>
  <si>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</si>
  <si>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</si>
  <si>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</si>
  <si>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</si>
  <si>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</si>
  <si>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</si>
  <si>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</si>
  <si>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</si>
  <si>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</si>
  <si>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</si>
  <si>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</si>
  <si>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</si>
  <si>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</si>
  <si>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</si>
  <si>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</si>
  <si>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</si>
  <si>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</si>
  <si>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</si>
  <si>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</si>
  <si>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</si>
  <si>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</si>
  <si>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</si>
  <si>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</si>
  <si>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</si>
  <si>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</si>
  <si>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</si>
  <si>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</si>
  <si>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</si>
  <si>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</si>
  <si>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</si>
  <si>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</si>
  <si>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</si>
  <si>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</si>
  <si>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</si>
  <si>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</si>
  <si>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</si>
  <si>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</si>
  <si>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</si>
  <si>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</si>
  <si>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</si>
  <si>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</si>
  <si>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</si>
  <si>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</si>
  <si>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</si>
  <si>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</si>
  <si>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</si>
  <si>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</si>
  <si>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</si>
  <si>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</si>
  <si>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</si>
  <si>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</si>
  <si>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</si>
  <si>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</si>
  <si>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</si>
  <si>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</si>
  <si>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</si>
  <si>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</si>
  <si>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</si>
  <si>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</si>
  <si>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</si>
  <si>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</si>
  <si>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</si>
  <si>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</si>
  <si>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</si>
  <si>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</si>
  <si>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</si>
  <si>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</si>
  <si>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</si>
  <si>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</si>
  <si>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</si>
  <si>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</si>
  <si>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</si>
  <si>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</si>
  <si>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</si>
  <si>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</si>
  <si>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</si>
  <si>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</si>
  <si>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</si>
  <si>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</si>
  <si>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</si>
  <si>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</si>
  <si>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</si>
  <si>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</si>
  <si>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</si>
  <si>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</si>
  <si>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</si>
  <si>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</si>
  <si>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</si>
  <si>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</si>
  <si>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</si>
  <si>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</si>
  <si>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</si>
  <si>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</si>
  <si>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</si>
  <si>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</si>
  <si>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</si>
  <si>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</si>
  <si>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</si>
  <si>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</si>
  <si>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</si>
  <si>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</si>
  <si>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</si>
  <si>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</si>
  <si>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</si>
  <si>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</si>
  <si>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</si>
  <si>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</si>
  <si>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</si>
  <si>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</si>
  <si>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</si>
  <si>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</si>
  <si>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</si>
  <si>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</si>
  <si>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</si>
  <si>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</si>
  <si>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</si>
  <si>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</si>
  <si>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</si>
  <si>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</si>
  <si>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</si>
  <si>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</si>
  <si>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</si>
  <si>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</si>
  <si>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</si>
  <si>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</si>
  <si>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</si>
  <si>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</si>
  <si>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</si>
  <si>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</si>
  <si>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</si>
  <si>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</si>
  <si>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</si>
  <si>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</si>
  <si>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</si>
  <si>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</si>
  <si>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</si>
  <si>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</si>
  <si>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</si>
  <si>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</si>
  <si>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</si>
  <si>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</si>
  <si>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</si>
  <si>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</si>
  <si>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</si>
  <si>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</si>
  <si>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</si>
  <si>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</si>
  <si>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</si>
  <si>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</si>
  <si>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</si>
  <si>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</si>
  <si>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</si>
  <si>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</si>
  <si>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</si>
  <si>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</si>
  <si>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</si>
  <si>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</si>
  <si>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</si>
  <si>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</si>
  <si>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</si>
  <si>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</si>
  <si>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</si>
  <si>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</si>
  <si>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</si>
  <si>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</si>
  <si>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</si>
  <si>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</si>
  <si>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</si>
  <si>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</si>
  <si>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</si>
  <si>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</si>
  <si>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</si>
  <si>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</si>
  <si>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</si>
  <si>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</si>
  <si>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</si>
  <si>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</si>
  <si>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</si>
  <si>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</si>
  <si>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</si>
  <si>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</si>
  <si>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</si>
  <si>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</si>
  <si>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</si>
  <si>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</si>
  <si>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</si>
  <si>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</si>
  <si>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</si>
  <si>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</si>
  <si>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</si>
  <si>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</si>
  <si>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</si>
  <si>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</si>
  <si>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</si>
  <si>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</si>
  <si>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</si>
  <si>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</si>
  <si>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</si>
  <si>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</si>
  <si>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</si>
  <si>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</si>
  <si>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</si>
  <si>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</si>
  <si>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</si>
  <si>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</si>
  <si>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</si>
  <si>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</si>
  <si>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</si>
  <si>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</si>
  <si>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</si>
  <si>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</si>
  <si>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</si>
  <si>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</si>
  <si>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</si>
  <si>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</si>
  <si>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</si>
  <si>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</si>
  <si>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</si>
  <si>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</si>
  <si>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</si>
  <si>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</si>
  <si>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</si>
  <si>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</si>
  <si>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</si>
  <si>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</si>
  <si>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</si>
  <si>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</si>
  <si>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</si>
  <si>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</si>
  <si>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</si>
  <si>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</si>
  <si>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</si>
  <si>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</si>
  <si>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</si>
  <si>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</si>
  <si>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</si>
  <si>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</si>
  <si>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</si>
  <si>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</si>
  <si>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</si>
  <si>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</si>
  <si>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</si>
  <si>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</si>
  <si>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</si>
  <si>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</si>
  <si>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</si>
  <si>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</si>
  <si>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</si>
  <si>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</si>
  <si>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</si>
  <si>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</si>
  <si>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</si>
  <si>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</si>
  <si>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</si>
  <si>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</si>
  <si>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</si>
  <si>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</si>
  <si>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</si>
  <si>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</si>
  <si>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</si>
  <si>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</si>
  <si>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</si>
  <si>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</si>
  <si>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</si>
  <si>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</si>
  <si>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</si>
  <si>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</si>
  <si>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</si>
  <si>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</si>
  <si>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</si>
  <si>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</si>
  <si>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</si>
  <si>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</si>
  <si>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</si>
  <si>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</si>
  <si>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</si>
  <si>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</si>
  <si>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</si>
  <si>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</si>
  <si>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</si>
  <si>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</si>
  <si>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</si>
  <si>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</si>
  <si>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</si>
  <si>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</si>
  <si>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</si>
  <si>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</si>
  <si>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</si>
  <si>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</si>
  <si>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</si>
  <si>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</si>
  <si>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</si>
  <si>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</si>
  <si>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</si>
  <si>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</si>
  <si>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</si>
  <si>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</si>
  <si>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</si>
  <si>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</si>
  <si>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</si>
  <si>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</si>
  <si>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</si>
  <si>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</si>
  <si>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</si>
  <si>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</si>
  <si>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</si>
  <si>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</si>
  <si>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</si>
  <si>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</si>
  <si>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</si>
  <si>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</si>
  <si>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</si>
  <si>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</si>
  <si>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</si>
  <si>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</si>
  <si>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</si>
  <si>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</si>
  <si>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</si>
  <si>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</si>
  <si>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</si>
  <si>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</si>
  <si>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</si>
  <si>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</si>
  <si>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</si>
  <si>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</si>
  <si>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</si>
  <si>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</si>
  <si>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</si>
  <si>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</si>
  <si>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</si>
  <si>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</si>
  <si>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</si>
  <si>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</si>
  <si>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</si>
  <si>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</si>
  <si>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</si>
  <si>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</si>
  <si>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</si>
  <si>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</si>
  <si>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</si>
  <si>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</si>
  <si>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</si>
  <si>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</si>
  <si>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</si>
  <si>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</si>
  <si>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</si>
  <si>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</si>
  <si>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</si>
  <si>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</si>
  <si>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</si>
  <si>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</si>
  <si>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</si>
  <si>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</si>
  <si>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</si>
  <si>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</si>
  <si>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</si>
  <si>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</si>
  <si>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</si>
  <si>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</si>
  <si>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</si>
  <si>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</si>
  <si>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</si>
  <si>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</si>
  <si>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</si>
  <si>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</si>
  <si>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</si>
  <si>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</si>
  <si>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</si>
  <si>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</si>
  <si>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</si>
  <si>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</si>
  <si>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</si>
  <si>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</si>
  <si>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</si>
  <si>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</si>
  <si>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</si>
  <si>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</si>
  <si>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</si>
  <si>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</si>
  <si>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</si>
  <si>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</si>
  <si>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</si>
  <si>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</si>
  <si>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</si>
  <si>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</si>
  <si>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</si>
  <si>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</si>
  <si>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</si>
  <si>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</si>
  <si>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</si>
  <si>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</si>
  <si>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</si>
  <si>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</si>
  <si>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</si>
  <si>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</si>
  <si>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</si>
  <si>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</si>
  <si>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</si>
  <si>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</si>
  <si>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</si>
  <si>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</si>
  <si>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</si>
  <si>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</si>
  <si>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</si>
  <si>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</si>
  <si>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</si>
  <si>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</si>
  <si>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</si>
  <si>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</si>
  <si>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</si>
  <si>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</si>
  <si>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</si>
  <si>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</si>
  <si>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</si>
  <si>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</si>
  <si>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</si>
  <si>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</si>
  <si>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</si>
  <si>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</si>
  <si>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</si>
  <si>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</si>
  <si>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</si>
  <si>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</si>
  <si>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</si>
  <si>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</si>
  <si>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</si>
  <si>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</si>
  <si>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</si>
  <si>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</si>
  <si>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</si>
  <si>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</si>
  <si>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</si>
  <si>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</si>
  <si>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</si>
  <si>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</si>
  <si>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</si>
  <si>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</si>
  <si>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</si>
  <si>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</si>
  <si>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</si>
  <si>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</si>
  <si>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</si>
  <si>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</si>
  <si>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</si>
  <si>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</si>
  <si>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</si>
  <si>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</si>
  <si>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</si>
  <si>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</si>
  <si>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</si>
  <si>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</si>
  <si>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</si>
  <si>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</si>
  <si>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</si>
  <si>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</si>
  <si>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</si>
  <si>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</si>
  <si>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</si>
  <si>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</si>
  <si>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</si>
  <si>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</si>
  <si>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</si>
  <si>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</si>
  <si>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</si>
  <si>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</si>
  <si>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</si>
  <si>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</si>
  <si>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</si>
  <si>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</si>
  <si>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</si>
  <si>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</si>
  <si>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</si>
  <si>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</si>
  <si>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</si>
  <si>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</si>
  <si>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</si>
  <si>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</si>
  <si>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</si>
  <si>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</si>
  <si>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</si>
  <si>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</si>
  <si>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</si>
  <si>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</si>
  <si>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</si>
  <si>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</si>
  <si>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</si>
  <si>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</si>
  <si>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</si>
  <si>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</si>
  <si>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</si>
  <si>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</si>
  <si>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</si>
  <si>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</si>
  <si>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</si>
  <si>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</si>
  <si>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</si>
  <si>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</si>
  <si>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</si>
  <si>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</si>
  <si>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</si>
  <si>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</si>
  <si>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</si>
  <si>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</si>
  <si>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</si>
  <si>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</si>
  <si>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</si>
  <si>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</si>
  <si>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</si>
  <si>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</si>
  <si>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</si>
  <si>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</si>
  <si>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</si>
  <si>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</si>
  <si>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</si>
  <si>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</si>
  <si>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</si>
  <si>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</si>
  <si>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</si>
  <si>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</si>
  <si>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</si>
  <si>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</si>
  <si>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</si>
  <si>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</si>
  <si>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</si>
  <si>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</si>
  <si>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</si>
  <si>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</si>
  <si>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</si>
  <si>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</si>
  <si>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</si>
  <si>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</si>
  <si>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</si>
  <si>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</si>
  <si>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</si>
  <si>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</si>
  <si>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</si>
  <si>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</si>
  <si>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</si>
  <si>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</si>
  <si>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</si>
  <si>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</si>
  <si>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</si>
  <si>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</si>
  <si>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</si>
  <si>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</si>
  <si>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</si>
  <si>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</si>
  <si>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</si>
  <si>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</si>
  <si>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</si>
  <si>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</si>
  <si>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</si>
  <si>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</si>
  <si>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</si>
  <si>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</si>
  <si>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</si>
  <si>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</si>
  <si>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</si>
  <si>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</si>
  <si>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</si>
  <si>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</si>
  <si>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</si>
  <si>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</si>
  <si>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</si>
  <si>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</si>
  <si>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</si>
  <si>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</si>
  <si>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</si>
  <si>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</si>
  <si>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</si>
  <si>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</si>
  <si>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</si>
  <si>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</si>
  <si>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</si>
  <si>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</si>
  <si>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</si>
  <si>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</si>
  <si>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</si>
  <si>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</si>
  <si>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</si>
  <si>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</si>
  <si>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</si>
  <si>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</si>
  <si>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</si>
  <si>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</si>
  <si>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</si>
  <si>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</si>
  <si>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</si>
  <si>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</si>
  <si>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</si>
  <si>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</si>
  <si>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</si>
  <si>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</si>
  <si>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</si>
  <si>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</si>
  <si>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</si>
  <si>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</si>
  <si>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</si>
  <si>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</si>
  <si>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</si>
  <si>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</si>
  <si>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</si>
  <si>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</si>
  <si>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</si>
  <si>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</si>
  <si>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</si>
  <si>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</si>
  <si>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</si>
  <si>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</si>
  <si>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</si>
  <si>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</si>
  <si>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</si>
  <si>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</si>
  <si>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</si>
  <si>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</si>
  <si>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</si>
  <si>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</si>
  <si>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</si>
  <si>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</si>
  <si>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</si>
  <si>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</si>
  <si>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</si>
  <si>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</si>
  <si>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</si>
  <si>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</si>
  <si>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</si>
  <si>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</si>
  <si>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</si>
  <si>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</si>
  <si>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</si>
  <si>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</si>
  <si>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</si>
  <si>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</si>
  <si>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</si>
  <si>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</si>
  <si>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</si>
  <si>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</si>
  <si>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</si>
  <si>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</si>
  <si>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</si>
  <si>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</si>
  <si>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</si>
  <si>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</si>
  <si>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</si>
  <si>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</si>
  <si>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</si>
  <si>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</si>
  <si>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</si>
  <si>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</si>
  <si>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</si>
  <si>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</si>
  <si>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</si>
  <si>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</si>
  <si>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</si>
  <si>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</si>
  <si>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</si>
  <si>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</si>
  <si>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</si>
  <si>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</si>
  <si>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</si>
  <si>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</si>
  <si>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</si>
  <si>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</si>
  <si>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</si>
  <si>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</si>
  <si>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</si>
  <si>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</si>
  <si>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</si>
  <si>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</si>
  <si>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</si>
  <si>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</si>
  <si>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</si>
  <si>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</si>
  <si>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</si>
  <si>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</si>
  <si>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</si>
  <si>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</si>
  <si>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</si>
  <si>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</si>
  <si>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</si>
  <si>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</si>
  <si>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</si>
  <si>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</si>
  <si>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</si>
  <si>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</si>
  <si>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</si>
  <si>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</si>
  <si>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</si>
  <si>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</si>
  <si>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</si>
  <si>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</si>
  <si>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</si>
  <si>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</si>
  <si>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</si>
  <si>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</si>
  <si>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</si>
  <si>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</si>
  <si>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</si>
  <si>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</si>
  <si>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</si>
  <si>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</si>
  <si>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</si>
  <si>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</si>
  <si>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</si>
  <si>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</si>
  <si>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</si>
  <si>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</si>
  <si>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</si>
  <si>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</si>
  <si>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</si>
  <si>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</si>
  <si>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</si>
  <si>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</si>
  <si>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</si>
  <si>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</si>
  <si>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</si>
  <si>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</si>
  <si>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</si>
  <si>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</si>
  <si>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</si>
  <si>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</si>
  <si>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</si>
  <si>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</si>
  <si>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</si>
  <si>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</si>
  <si>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</si>
  <si>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</si>
  <si>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</si>
  <si>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</si>
  <si>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</si>
  <si>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</si>
  <si>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</si>
  <si>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</si>
  <si>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</si>
  <si>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</si>
  <si>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</si>
  <si>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</si>
  <si>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</si>
  <si>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</si>
  <si>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</si>
  <si>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</si>
  <si>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</si>
  <si>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</si>
  <si>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</si>
  <si>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</si>
  <si>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</si>
  <si>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</si>
  <si>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</si>
  <si>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</si>
  <si>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</si>
  <si>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</si>
  <si>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</si>
  <si>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</si>
  <si>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</si>
  <si>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</si>
  <si>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</si>
  <si>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</si>
  <si>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</si>
  <si>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</si>
  <si>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</si>
  <si>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</si>
  <si>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</si>
  <si>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</si>
  <si>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</si>
  <si>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</si>
  <si>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</si>
  <si>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</si>
  <si>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</si>
  <si>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</si>
  <si>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</si>
  <si>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</si>
  <si>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</si>
  <si>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</si>
  <si>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</si>
  <si>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</si>
  <si>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</si>
  <si>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</si>
  <si>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</si>
  <si>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</si>
  <si>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</si>
  <si>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</si>
  <si>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</si>
  <si>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</si>
  <si>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</si>
  <si>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</si>
  <si>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</si>
  <si>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</si>
  <si>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</si>
  <si>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</si>
  <si>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</si>
  <si>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</si>
  <si>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</si>
  <si>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</si>
  <si>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</si>
  <si>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</si>
  <si>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</si>
  <si>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</si>
  <si>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</si>
  <si>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</si>
  <si>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</si>
  <si>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</si>
  <si>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</si>
  <si>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</si>
  <si>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</si>
  <si>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</si>
  <si>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</si>
  <si>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</si>
  <si>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</si>
  <si>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</si>
  <si>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</si>
  <si>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</si>
  <si>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</si>
  <si>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</si>
  <si>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</si>
  <si>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</si>
  <si>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</si>
  <si>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</si>
  <si>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</si>
  <si>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</si>
  <si>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</si>
  <si>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</si>
  <si>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</si>
  <si>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</si>
  <si>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</si>
  <si>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</si>
  <si>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</si>
  <si>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</si>
  <si>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</si>
  <si>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</si>
  <si>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</si>
  <si>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</si>
  <si>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</si>
  <si>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</si>
  <si>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</si>
  <si>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</si>
  <si>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</si>
  <si>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</si>
  <si>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</si>
  <si>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</si>
  <si>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</si>
  <si>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</si>
  <si>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</si>
  <si>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</si>
  <si>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</si>
  <si>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</si>
  <si>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</si>
  <si>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</si>
  <si>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</si>
  <si>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</si>
  <si>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</si>
  <si>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</si>
  <si>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</si>
  <si>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</si>
  <si>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</si>
  <si>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</si>
  <si>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</si>
  <si>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</si>
  <si>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</si>
  <si>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</si>
  <si>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</si>
  <si>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</si>
  <si>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</si>
  <si>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</si>
  <si>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</si>
  <si>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</si>
  <si>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</si>
  <si>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</si>
  <si>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</si>
  <si>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</si>
  <si>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</si>
  <si>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</si>
  <si>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</si>
  <si>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</si>
  <si>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</si>
  <si>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</si>
  <si>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</si>
  <si>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</si>
  <si>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</si>
  <si>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</si>
  <si>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</si>
  <si>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</si>
  <si>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</si>
  <si>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</si>
  <si>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</si>
  <si>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</si>
  <si>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</si>
  <si>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</si>
  <si>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</si>
  <si>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</si>
  <si>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</si>
  <si>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</si>
  <si>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</si>
  <si>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</si>
  <si>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</si>
  <si>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</si>
  <si>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</si>
  <si>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</si>
  <si>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</si>
  <si>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</si>
  <si>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</si>
  <si>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</si>
  <si>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</si>
  <si>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</si>
  <si>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</si>
  <si>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</si>
  <si>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</si>
  <si>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</si>
  <si>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</si>
  <si>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</si>
  <si>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</si>
  <si>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</si>
  <si>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</si>
  <si>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</si>
  <si>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</si>
  <si>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</si>
  <si>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</si>
  <si>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</si>
  <si>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</si>
  <si>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</si>
  <si>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</si>
  <si>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</si>
  <si>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</si>
  <si>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</si>
  <si>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</si>
  <si>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</si>
  <si>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</si>
  <si>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</si>
  <si>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</si>
  <si>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</si>
  <si>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</si>
  <si>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</si>
  <si>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</si>
  <si>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</si>
  <si>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</si>
  <si>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</si>
  <si>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</si>
  <si>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</si>
  <si>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</si>
  <si>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</si>
  <si>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</si>
  <si>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</si>
  <si>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</si>
  <si>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</si>
  <si>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</si>
  <si>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</si>
  <si>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</si>
  <si>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</si>
  <si>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</si>
  <si>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</si>
  <si>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</si>
  <si>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</si>
  <si>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</si>
  <si>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</si>
  <si>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</si>
  <si>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</si>
  <si>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</si>
  <si>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</si>
  <si>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</si>
  <si>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</si>
  <si>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</si>
  <si>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</si>
  <si>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</si>
  <si>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</si>
  <si>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</si>
  <si>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</si>
  <si>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</si>
  <si>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</si>
  <si>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</si>
  <si>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</si>
  <si>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</si>
  <si>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</si>
  <si>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</si>
  <si>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</si>
  <si>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</si>
  <si>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</si>
  <si>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</si>
  <si>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</si>
  <si>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</si>
  <si>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</si>
  <si>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</si>
  <si>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</si>
  <si>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</si>
  <si>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</si>
  <si>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</si>
  <si>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</si>
  <si>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</si>
  <si>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</si>
  <si>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</si>
  <si>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</si>
  <si>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</si>
  <si>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</si>
  <si>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</si>
  <si>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</si>
  <si>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</si>
  <si>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</si>
  <si>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</si>
  <si>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</si>
  <si>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</si>
  <si>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</si>
  <si>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</si>
  <si>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</si>
  <si>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</si>
  <si>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</si>
  <si>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</si>
  <si>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</si>
  <si>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</si>
  <si>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</si>
  <si>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</si>
  <si>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</si>
  <si>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</si>
  <si>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</si>
  <si>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</si>
  <si>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</si>
  <si>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</si>
  <si>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</si>
  <si>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</si>
  <si>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</si>
  <si>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</si>
  <si>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</si>
  <si>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</si>
  <si>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</si>
  <si>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</si>
  <si>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</si>
  <si>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</si>
  <si>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</si>
  <si>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</si>
  <si>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</si>
  <si>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</si>
  <si>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</si>
  <si>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</si>
  <si>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</si>
  <si>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</si>
  <si>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</si>
  <si>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</si>
  <si>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</si>
  <si>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</si>
  <si>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</si>
  <si>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</si>
  <si>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</si>
  <si>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</si>
  <si>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</si>
  <si>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</si>
  <si>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</si>
  <si>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</si>
  <si>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</si>
  <si>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</si>
  <si>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</si>
  <si>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</si>
  <si>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</si>
  <si>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</si>
  <si>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</si>
  <si>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</si>
  <si>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</si>
  <si>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</si>
  <si>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</si>
  <si>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</si>
  <si>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</si>
  <si>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</si>
  <si>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</si>
  <si>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</si>
  <si>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</si>
  <si>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</si>
  <si>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</si>
  <si>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</si>
  <si>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</si>
  <si>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</si>
  <si>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</si>
  <si>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</si>
  <si>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</si>
  <si>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</si>
  <si>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</si>
  <si>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</si>
  <si>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</si>
  <si>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</si>
  <si>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</si>
  <si>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</si>
  <si>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</si>
  <si>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</si>
  <si>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</si>
  <si>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</si>
  <si>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</si>
  <si>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</si>
  <si>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</si>
  <si>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</si>
  <si>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</si>
  <si>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</si>
  <si>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</si>
  <si>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</si>
  <si>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</si>
  <si>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</si>
  <si>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</si>
  <si>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</si>
  <si>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</si>
  <si>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</si>
  <si>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</si>
  <si>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</si>
  <si>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</si>
  <si>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</si>
  <si>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</si>
  <si>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</si>
  <si>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</si>
  <si>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</si>
  <si>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</si>
  <si>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</si>
  <si>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</si>
  <si>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</si>
  <si>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</si>
  <si>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</si>
  <si>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</si>
  <si>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</si>
  <si>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</si>
  <si>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</si>
  <si>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</si>
  <si>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</si>
  <si>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</si>
  <si>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</si>
  <si>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</si>
  <si>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</si>
  <si>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</si>
  <si>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</si>
  <si>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</si>
  <si>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</si>
  <si>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</si>
  <si>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</si>
  <si>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</si>
  <si>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</si>
  <si>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</si>
  <si>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</si>
  <si>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</si>
  <si>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</si>
  <si>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</si>
  <si>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</si>
  <si>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</si>
  <si>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</si>
  <si>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</si>
  <si>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</si>
  <si>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</si>
  <si>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</si>
  <si>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</si>
  <si>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</si>
  <si>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</si>
  <si>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</si>
  <si>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</si>
  <si>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</si>
  <si>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</si>
  <si>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</si>
  <si>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</si>
  <si>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</si>
  <si>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</si>
  <si>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</si>
  <si>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</si>
  <si>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</si>
  <si>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</si>
  <si>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</si>
  <si>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</si>
  <si>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</si>
  <si>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</si>
  <si>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</si>
  <si>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</si>
  <si>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</si>
  <si>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</si>
  <si>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</si>
  <si>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</si>
  <si>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</si>
  <si>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</si>
  <si>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</si>
  <si>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</si>
  <si>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</si>
  <si>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</si>
  <si>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</si>
  <si>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</si>
  <si>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</si>
  <si>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</si>
  <si>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</si>
  <si>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</si>
  <si>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</si>
  <si>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</si>
  <si>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</si>
  <si>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</si>
  <si>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</si>
  <si>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</si>
  <si>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</si>
  <si>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</si>
  <si>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</si>
  <si>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</si>
  <si>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</si>
  <si>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</si>
  <si>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</si>
  <si>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</si>
  <si>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</si>
  <si>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</si>
  <si>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</si>
  <si>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</si>
  <si>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</si>
  <si>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</si>
  <si>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</si>
  <si>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</si>
  <si>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</si>
  <si>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</si>
  <si>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</si>
  <si>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</si>
  <si>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</si>
  <si>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</si>
  <si>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</si>
  <si>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</si>
  <si>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</si>
  <si>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</si>
  <si>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</si>
  <si>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</si>
  <si>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</si>
  <si>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</si>
  <si>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</si>
  <si>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</si>
  <si>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</si>
  <si>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</si>
  <si>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</si>
  <si>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</si>
  <si>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</si>
  <si>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</si>
  <si>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</si>
  <si>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</si>
  <si>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</si>
  <si>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</si>
  <si>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</si>
  <si>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</si>
  <si>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</si>
  <si>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</si>
  <si>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</si>
  <si>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</si>
  <si>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</si>
  <si>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</si>
  <si>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</si>
  <si>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</si>
  <si>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</si>
  <si>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</si>
  <si>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</si>
  <si>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</si>
  <si>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</si>
  <si>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</si>
  <si>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</si>
  <si>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</si>
  <si>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</si>
  <si>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</si>
  <si>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</si>
  <si>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</si>
  <si>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</si>
  <si>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</si>
  <si>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</si>
  <si>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</si>
  <si>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</si>
  <si>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</si>
  <si>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</si>
  <si>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</si>
  <si>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</si>
  <si>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</si>
  <si>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</si>
  <si>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</si>
  <si>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</si>
  <si>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</si>
  <si>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</si>
  <si>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</si>
  <si>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</si>
  <si>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</si>
  <si>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01231_令和6年度</t>
  </si>
  <si>
    <t>01231</t>
  </si>
  <si>
    <t>恵庭市</t>
  </si>
  <si>
    <t>_令和6年度</t>
  </si>
  <si>
    <t>市区町村コード_令和4年度</t>
  </si>
  <si>
    <t>01231_令和4年度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</si>
  <si>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</si>
  <si>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</si>
  <si>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</si>
  <si>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</si>
  <si>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</si>
  <si>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</si>
  <si>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</si>
  <si>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</si>
  <si>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</si>
  <si>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</si>
  <si>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</si>
  <si>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</si>
  <si>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</si>
  <si>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</si>
  <si>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</si>
  <si>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</si>
  <si>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</si>
  <si>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</si>
  <si>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</si>
  <si>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</si>
  <si>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</si>
  <si>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</si>
  <si>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</si>
  <si>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</si>
  <si>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</si>
  <si>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</si>
  <si>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</si>
  <si>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</si>
  <si>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</si>
  <si>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</si>
  <si>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</si>
  <si>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</si>
  <si>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</si>
  <si>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</si>
  <si>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</si>
  <si>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</si>
  <si>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</si>
  <si>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</si>
  <si>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</si>
  <si>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</si>
  <si>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</si>
  <si>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</si>
  <si>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</si>
  <si>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</si>
  <si>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</si>
  <si>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</si>
  <si>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</si>
  <si>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</si>
  <si>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</si>
  <si>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</si>
  <si>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</si>
  <si>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</si>
  <si>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</si>
  <si>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</si>
  <si>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</si>
  <si>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</si>
  <si>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</si>
  <si>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08201</t>
  </si>
  <si>
    <t>水戸市</t>
  </si>
  <si>
    <t>08201_令和4年度</t>
  </si>
  <si>
    <t>08201_令和6年度</t>
  </si>
  <si>
    <t>08220</t>
  </si>
  <si>
    <t>つくば市</t>
  </si>
  <si>
    <t>08220_令和4年度</t>
  </si>
  <si>
    <t>08220_令和6年度</t>
  </si>
  <si>
    <t>08217</t>
  </si>
  <si>
    <t>取手市</t>
  </si>
  <si>
    <t>08217_令和4年度</t>
  </si>
  <si>
    <t>08217_令和6年度</t>
  </si>
  <si>
    <t>08227</t>
  </si>
  <si>
    <t>筑西市</t>
  </si>
  <si>
    <t>08227_令和4年度</t>
  </si>
  <si>
    <t>08227_令和6年度</t>
  </si>
  <si>
    <t>08208</t>
  </si>
  <si>
    <t>龍ケ崎市</t>
  </si>
  <si>
    <t>08208_令和4年度</t>
  </si>
  <si>
    <t>08208_令和6年度</t>
  </si>
  <si>
    <t>08202</t>
  </si>
  <si>
    <t>日立市</t>
  </si>
  <si>
    <t>08202_令和4年度</t>
  </si>
  <si>
    <t>08202_令和6年度</t>
  </si>
  <si>
    <t>08221</t>
  </si>
  <si>
    <t>ひたちなか市</t>
  </si>
  <si>
    <t>08221_令和4年度</t>
  </si>
  <si>
    <t>08221_令和6年度</t>
  </si>
  <si>
    <t>08233</t>
  </si>
  <si>
    <t>行方市</t>
  </si>
  <si>
    <t>08233_令和4年度</t>
  </si>
  <si>
    <t>08233_令和6年度</t>
  </si>
  <si>
    <t>08310</t>
  </si>
  <si>
    <t>城里町</t>
  </si>
  <si>
    <t>08310_令和4年度</t>
  </si>
  <si>
    <t>08310_令和6年度</t>
  </si>
  <si>
    <t>08302</t>
  </si>
  <si>
    <t>茨城町</t>
  </si>
  <si>
    <t>08302_令和4年度</t>
  </si>
  <si>
    <t>08302_令和6年度</t>
  </si>
  <si>
    <t>08521</t>
  </si>
  <si>
    <t>八千代町</t>
  </si>
  <si>
    <t>08521_令和4年度</t>
  </si>
  <si>
    <t>08521_令和6年度</t>
  </si>
  <si>
    <t>08214</t>
  </si>
  <si>
    <t>高萩市</t>
  </si>
  <si>
    <t>08214_令和4年度</t>
  </si>
  <si>
    <t>08214_令和6年度</t>
  </si>
  <si>
    <t>08542</t>
  </si>
  <si>
    <t>五霞町</t>
  </si>
  <si>
    <t>08542_令和4年度</t>
  </si>
  <si>
    <t>08542_令和6年度</t>
  </si>
  <si>
    <t>08447</t>
  </si>
  <si>
    <t>河内町</t>
  </si>
  <si>
    <t>08447_令和4年度</t>
  </si>
  <si>
    <t>08447_令和6年度</t>
  </si>
  <si>
    <t>08546</t>
  </si>
  <si>
    <t>境町</t>
  </si>
  <si>
    <t>08546_令和4年度</t>
  </si>
  <si>
    <t>08546_令和6年度</t>
  </si>
  <si>
    <t>08341</t>
  </si>
  <si>
    <t>東海村</t>
  </si>
  <si>
    <t>08341_令和4年度</t>
  </si>
  <si>
    <t>08341_令和6年度</t>
  </si>
  <si>
    <t>08231</t>
  </si>
  <si>
    <t>桜川市</t>
  </si>
  <si>
    <t>08231_令和4年度</t>
  </si>
  <si>
    <t>08231_令和6年度</t>
  </si>
  <si>
    <t>08229</t>
  </si>
  <si>
    <t>稲敷市</t>
  </si>
  <si>
    <t>08229_令和4年度</t>
  </si>
  <si>
    <t>08229_令和6年度</t>
  </si>
  <si>
    <t>08564</t>
  </si>
  <si>
    <t>利根町</t>
  </si>
  <si>
    <t>08564_令和4年度</t>
  </si>
  <si>
    <t>08564_令和6年度</t>
  </si>
  <si>
    <t>08364</t>
  </si>
  <si>
    <t>大子町</t>
  </si>
  <si>
    <t>08364_令和4年度</t>
  </si>
  <si>
    <t>08364_令和6年度</t>
  </si>
  <si>
    <t>08234</t>
  </si>
  <si>
    <t>鉾田市</t>
  </si>
  <si>
    <t>08234_令和4年度</t>
  </si>
  <si>
    <t>08234_令和6年度</t>
  </si>
  <si>
    <t>28229_平成2年度</t>
  </si>
  <si>
    <t>28229</t>
  </si>
  <si>
    <t>たつの市</t>
  </si>
  <si>
    <t>28229_平成17年度</t>
  </si>
  <si>
    <t>28229_平成18年度</t>
  </si>
  <si>
    <t>28229_平成19年度</t>
  </si>
  <si>
    <t>28229_平成20年度</t>
  </si>
  <si>
    <t>28229_平成21年度</t>
  </si>
  <si>
    <t>28229_平成22年度</t>
  </si>
  <si>
    <t>28229_平成23年度</t>
  </si>
  <si>
    <t>28229_平成24年度</t>
  </si>
  <si>
    <t>28229_平成25年度</t>
  </si>
  <si>
    <t>28229_平成26年度</t>
  </si>
  <si>
    <t>28229_平成27年度</t>
  </si>
  <si>
    <t>28229_平成28年度</t>
  </si>
  <si>
    <t>28229_平成29年度</t>
  </si>
  <si>
    <t>28229_平成30年度</t>
  </si>
  <si>
    <t>28229_令和元年度</t>
  </si>
  <si>
    <t>28229_令和2年度</t>
  </si>
  <si>
    <t>28229_令和3年度</t>
  </si>
  <si>
    <t>28229_令和4年度</t>
  </si>
  <si>
    <t>28229_令和5年度</t>
  </si>
  <si>
    <t>28229_令和6年度</t>
  </si>
  <si>
    <t>08216_平成2年度</t>
  </si>
  <si>
    <t>08216</t>
  </si>
  <si>
    <t>笠間市</t>
  </si>
  <si>
    <t>08216_平成17年度</t>
  </si>
  <si>
    <t>08216_平成18年度</t>
  </si>
  <si>
    <t>08216_平成19年度</t>
  </si>
  <si>
    <t>08216_平成20年度</t>
  </si>
  <si>
    <t>08216_平成21年度</t>
  </si>
  <si>
    <t>08216_平成22年度</t>
  </si>
  <si>
    <t>08216_平成23年度</t>
  </si>
  <si>
    <t>08216_平成24年度</t>
  </si>
  <si>
    <t>08216_平成25年度</t>
  </si>
  <si>
    <t>08216_平成26年度</t>
  </si>
  <si>
    <t>08216_平成27年度</t>
  </si>
  <si>
    <t>08216_平成28年度</t>
  </si>
  <si>
    <t>08216_平成29年度</t>
  </si>
  <si>
    <t>08216_平成30年度</t>
  </si>
  <si>
    <t>08216_令和元年度</t>
  </si>
  <si>
    <t>08216_令和2年度</t>
  </si>
  <si>
    <t>08216_令和3年度</t>
  </si>
  <si>
    <t>08216_令和4年度</t>
  </si>
  <si>
    <t>08216_令和5年度</t>
  </si>
  <si>
    <t>08216_令和6年度</t>
  </si>
  <si>
    <t>27206_平成2年度</t>
  </si>
  <si>
    <t>27206</t>
  </si>
  <si>
    <t>泉大津市</t>
  </si>
  <si>
    <t>27206_平成17年度</t>
  </si>
  <si>
    <t>27206_平成18年度</t>
  </si>
  <si>
    <t>27206_平成19年度</t>
  </si>
  <si>
    <t>27206_平成20年度</t>
  </si>
  <si>
    <t>27206_平成21年度</t>
  </si>
  <si>
    <t>27206_平成22年度</t>
  </si>
  <si>
    <t>27206_平成23年度</t>
  </si>
  <si>
    <t>27206_平成24年度</t>
  </si>
  <si>
    <t>27206_平成25年度</t>
  </si>
  <si>
    <t>27206_平成26年度</t>
  </si>
  <si>
    <t>27206_平成27年度</t>
  </si>
  <si>
    <t>27206_平成28年度</t>
  </si>
  <si>
    <t>27206_平成29年度</t>
  </si>
  <si>
    <t>27206_平成30年度</t>
  </si>
  <si>
    <t>27206_令和元年度</t>
  </si>
  <si>
    <t>27206_令和2年度</t>
  </si>
  <si>
    <t>27206_令和3年度</t>
  </si>
  <si>
    <t>27206_令和4年度</t>
  </si>
  <si>
    <t>27206_令和5年度</t>
  </si>
  <si>
    <t>27206_令和6年度</t>
  </si>
  <si>
    <t>10208_平成2年度</t>
  </si>
  <si>
    <t>10208</t>
  </si>
  <si>
    <t>渋川市</t>
  </si>
  <si>
    <t>10208_平成17年度</t>
  </si>
  <si>
    <t>10208_平成18年度</t>
  </si>
  <si>
    <t>10208_平成19年度</t>
  </si>
  <si>
    <t>10208_平成20年度</t>
  </si>
  <si>
    <t>10208_平成21年度</t>
  </si>
  <si>
    <t>10208_平成22年度</t>
  </si>
  <si>
    <t>10208_平成23年度</t>
  </si>
  <si>
    <t>10208_平成24年度</t>
  </si>
  <si>
    <t>10208_平成25年度</t>
  </si>
  <si>
    <t>10208_平成26年度</t>
  </si>
  <si>
    <t>10208_平成27年度</t>
  </si>
  <si>
    <t>10208_平成28年度</t>
  </si>
  <si>
    <t>10208_平成29年度</t>
  </si>
  <si>
    <t>10208_平成30年度</t>
  </si>
  <si>
    <t>10208_令和元年度</t>
  </si>
  <si>
    <t>10208_令和2年度</t>
  </si>
  <si>
    <t>10208_令和3年度</t>
  </si>
  <si>
    <t>10208_令和4年度</t>
  </si>
  <si>
    <t>10208_令和5年度</t>
  </si>
  <si>
    <t>10208_令和6年度</t>
  </si>
  <si>
    <t>11243_平成2年度</t>
  </si>
  <si>
    <t>11243</t>
  </si>
  <si>
    <t>吉川市</t>
  </si>
  <si>
    <t>11243_平成17年度</t>
  </si>
  <si>
    <t>11243_平成18年度</t>
  </si>
  <si>
    <t>11243_平成19年度</t>
  </si>
  <si>
    <t>11243_平成20年度</t>
  </si>
  <si>
    <t>11243_平成21年度</t>
  </si>
  <si>
    <t>11243_平成22年度</t>
  </si>
  <si>
    <t>11243_平成23年度</t>
  </si>
  <si>
    <t>11243_平成24年度</t>
  </si>
  <si>
    <t>11243_平成25年度</t>
  </si>
  <si>
    <t>11243_平成26年度</t>
  </si>
  <si>
    <t>11243_平成27年度</t>
  </si>
  <si>
    <t>11243_平成28年度</t>
  </si>
  <si>
    <t>11243_平成29年度</t>
  </si>
  <si>
    <t>11243_平成30年度</t>
  </si>
  <si>
    <t>11243_令和元年度</t>
  </si>
  <si>
    <t>11243_令和2年度</t>
  </si>
  <si>
    <t>11243_令和3年度</t>
  </si>
  <si>
    <t>11243_令和4年度</t>
  </si>
  <si>
    <t>11243_令和5年度</t>
  </si>
  <si>
    <t>11243_令和6年度</t>
  </si>
  <si>
    <t>40213_平成2年度</t>
  </si>
  <si>
    <t>40213</t>
  </si>
  <si>
    <t>行橋市</t>
  </si>
  <si>
    <t>40213_平成17年度</t>
  </si>
  <si>
    <t>40213_平成18年度</t>
  </si>
  <si>
    <t>40213_平成19年度</t>
  </si>
  <si>
    <t>40213_平成20年度</t>
  </si>
  <si>
    <t>40213_平成21年度</t>
  </si>
  <si>
    <t>40213_平成22年度</t>
  </si>
  <si>
    <t>40213_平成23年度</t>
  </si>
  <si>
    <t>40213_平成24年度</t>
  </si>
  <si>
    <t>40213_平成25年度</t>
  </si>
  <si>
    <t>40213_平成26年度</t>
  </si>
  <si>
    <t>40213_平成27年度</t>
  </si>
  <si>
    <t>40213_平成28年度</t>
  </si>
  <si>
    <t>40213_平成29年度</t>
  </si>
  <si>
    <t>40213_平成30年度</t>
  </si>
  <si>
    <t>40213_令和元年度</t>
  </si>
  <si>
    <t>40213_令和2年度</t>
  </si>
  <si>
    <t>40213_令和3年度</t>
  </si>
  <si>
    <t>40213_令和4年度</t>
  </si>
  <si>
    <t>40213_令和5年度</t>
  </si>
  <si>
    <t>40213_令和6年度</t>
  </si>
  <si>
    <t>23209_平成2年度</t>
  </si>
  <si>
    <t>23209</t>
  </si>
  <si>
    <t>碧南市</t>
  </si>
  <si>
    <t>23209_平成17年度</t>
  </si>
  <si>
    <t>23209_平成18年度</t>
  </si>
  <si>
    <t>23209_平成19年度</t>
  </si>
  <si>
    <t>23209_平成20年度</t>
  </si>
  <si>
    <t>23209_平成21年度</t>
  </si>
  <si>
    <t>23209_平成22年度</t>
  </si>
  <si>
    <t>23209_平成23年度</t>
  </si>
  <si>
    <t>23209_平成24年度</t>
  </si>
  <si>
    <t>23209_平成25年度</t>
  </si>
  <si>
    <t>23209_平成26年度</t>
  </si>
  <si>
    <t>23209_平成27年度</t>
  </si>
  <si>
    <t>23209_平成28年度</t>
  </si>
  <si>
    <t>23209_平成29年度</t>
  </si>
  <si>
    <t>23209_平成30年度</t>
  </si>
  <si>
    <t>23209_令和元年度</t>
  </si>
  <si>
    <t>23209_令和2年度</t>
  </si>
  <si>
    <t>23209_令和3年度</t>
  </si>
  <si>
    <t>23209_令和4年度</t>
  </si>
  <si>
    <t>23209_令和5年度</t>
  </si>
  <si>
    <t>23209_令和6年度</t>
  </si>
  <si>
    <t>23225_平成2年度</t>
  </si>
  <si>
    <t>23225</t>
  </si>
  <si>
    <t>知立市</t>
  </si>
  <si>
    <t>23225_平成17年度</t>
  </si>
  <si>
    <t>23225_平成18年度</t>
  </si>
  <si>
    <t>23225_平成19年度</t>
  </si>
  <si>
    <t>23225_平成20年度</t>
  </si>
  <si>
    <t>23225_平成21年度</t>
  </si>
  <si>
    <t>23225_平成22年度</t>
  </si>
  <si>
    <t>23225_平成23年度</t>
  </si>
  <si>
    <t>23225_平成24年度</t>
  </si>
  <si>
    <t>23225_平成25年度</t>
  </si>
  <si>
    <t>23225_平成26年度</t>
  </si>
  <si>
    <t>23225_平成27年度</t>
  </si>
  <si>
    <t>23225_平成28年度</t>
  </si>
  <si>
    <t>23225_平成29年度</t>
  </si>
  <si>
    <t>23225_平成30年度</t>
  </si>
  <si>
    <t>23225_令和元年度</t>
  </si>
  <si>
    <t>23225_令和2年度</t>
  </si>
  <si>
    <t>23225_令和3年度</t>
  </si>
  <si>
    <t>23225_令和4年度</t>
  </si>
  <si>
    <t>23225_令和5年度</t>
  </si>
  <si>
    <t>23225_令和6年度</t>
  </si>
  <si>
    <t>23215_平成2年度</t>
  </si>
  <si>
    <t>23215</t>
  </si>
  <si>
    <t>犬山市</t>
  </si>
  <si>
    <t>23215_平成17年度</t>
  </si>
  <si>
    <t>23215_平成18年度</t>
  </si>
  <si>
    <t>23215_平成19年度</t>
  </si>
  <si>
    <t>23215_平成20年度</t>
  </si>
  <si>
    <t>23215_平成21年度</t>
  </si>
  <si>
    <t>23215_平成22年度</t>
  </si>
  <si>
    <t>23215_平成23年度</t>
  </si>
  <si>
    <t>23215_平成24年度</t>
  </si>
  <si>
    <t>23215_平成25年度</t>
  </si>
  <si>
    <t>23215_平成26年度</t>
  </si>
  <si>
    <t>23215_平成27年度</t>
  </si>
  <si>
    <t>23215_平成28年度</t>
  </si>
  <si>
    <t>23215_平成29年度</t>
  </si>
  <si>
    <t>23215_平成30年度</t>
  </si>
  <si>
    <t>23215_令和元年度</t>
  </si>
  <si>
    <t>23215_令和2年度</t>
  </si>
  <si>
    <t>23215_令和3年度</t>
  </si>
  <si>
    <t>23215_令和4年度</t>
  </si>
  <si>
    <t>23215_令和5年度</t>
  </si>
  <si>
    <t>23215_令和6年度</t>
  </si>
  <si>
    <t>26211_平成2年度</t>
  </si>
  <si>
    <t>26211</t>
  </si>
  <si>
    <t>京田辺市</t>
  </si>
  <si>
    <t>26211_平成17年度</t>
  </si>
  <si>
    <t>26211_平成18年度</t>
  </si>
  <si>
    <t>26211_平成19年度</t>
  </si>
  <si>
    <t>26211_平成20年度</t>
  </si>
  <si>
    <t>26211_平成21年度</t>
  </si>
  <si>
    <t>26211_平成22年度</t>
  </si>
  <si>
    <t>26211_平成23年度</t>
  </si>
  <si>
    <t>26211_平成24年度</t>
  </si>
  <si>
    <t>26211_平成25年度</t>
  </si>
  <si>
    <t>26211_平成26年度</t>
  </si>
  <si>
    <t>26211_平成27年度</t>
  </si>
  <si>
    <t>26211_平成28年度</t>
  </si>
  <si>
    <t>26211_平成29年度</t>
  </si>
  <si>
    <t>26211_平成30年度</t>
  </si>
  <si>
    <t>26211_令和元年度</t>
  </si>
  <si>
    <t>26211_令和2年度</t>
  </si>
  <si>
    <t>26211_令和3年度</t>
  </si>
  <si>
    <t>26211_令和4年度</t>
  </si>
  <si>
    <t>26211_令和5年度</t>
  </si>
  <si>
    <t>26211_令和6年度</t>
  </si>
  <si>
    <t>05210_平成2年度</t>
  </si>
  <si>
    <t>05210</t>
  </si>
  <si>
    <t>由利本荘市</t>
  </si>
  <si>
    <t>05210_平成17年度</t>
  </si>
  <si>
    <t>05210_平成18年度</t>
  </si>
  <si>
    <t>05210_平成19年度</t>
  </si>
  <si>
    <t>05210_平成20年度</t>
  </si>
  <si>
    <t>05210_平成21年度</t>
  </si>
  <si>
    <t>05210_平成22年度</t>
  </si>
  <si>
    <t>05210_平成23年度</t>
  </si>
  <si>
    <t>05210_平成24年度</t>
  </si>
  <si>
    <t>05210_平成25年度</t>
  </si>
  <si>
    <t>05210_平成26年度</t>
  </si>
  <si>
    <t>05210_平成27年度</t>
  </si>
  <si>
    <t>05210_平成28年度</t>
  </si>
  <si>
    <t>05210_平成29年度</t>
  </si>
  <si>
    <t>05210_平成30年度</t>
  </si>
  <si>
    <t>05210_令和元年度</t>
  </si>
  <si>
    <t>05210_令和2年度</t>
  </si>
  <si>
    <t>05210_令和3年度</t>
  </si>
  <si>
    <t>05210_令和4年度</t>
  </si>
  <si>
    <t>05210_令和5年度</t>
  </si>
  <si>
    <t>05210_令和6年度</t>
  </si>
  <si>
    <t>19208_平成2年度</t>
  </si>
  <si>
    <t>19208</t>
  </si>
  <si>
    <t>南アルプス市</t>
  </si>
  <si>
    <t>19208_平成17年度</t>
  </si>
  <si>
    <t>19208_平成18年度</t>
  </si>
  <si>
    <t>19208_平成19年度</t>
  </si>
  <si>
    <t>19208_平成20年度</t>
  </si>
  <si>
    <t>19208_平成21年度</t>
  </si>
  <si>
    <t>19208_平成22年度</t>
  </si>
  <si>
    <t>19208_平成23年度</t>
  </si>
  <si>
    <t>19208_平成24年度</t>
  </si>
  <si>
    <t>19208_平成25年度</t>
  </si>
  <si>
    <t>19208_平成26年度</t>
  </si>
  <si>
    <t>19208_平成27年度</t>
  </si>
  <si>
    <t>19208_平成28年度</t>
  </si>
  <si>
    <t>19208_平成29年度</t>
  </si>
  <si>
    <t>19208_平成30年度</t>
  </si>
  <si>
    <t>19208_令和元年度</t>
  </si>
  <si>
    <t>19208_令和2年度</t>
  </si>
  <si>
    <t>19208_令和3年度</t>
  </si>
  <si>
    <t>19208_令和4年度</t>
  </si>
  <si>
    <t>19208_令和5年度</t>
  </si>
  <si>
    <t>19208_令和6年度</t>
  </si>
  <si>
    <t>40221_平成2年度</t>
  </si>
  <si>
    <t>40221</t>
  </si>
  <si>
    <t>太宰府市</t>
  </si>
  <si>
    <t>40221_平成17年度</t>
  </si>
  <si>
    <t>40221_平成18年度</t>
  </si>
  <si>
    <t>40221_平成19年度</t>
  </si>
  <si>
    <t>40221_平成20年度</t>
  </si>
  <si>
    <t>40221_平成21年度</t>
  </si>
  <si>
    <t>40221_平成22年度</t>
  </si>
  <si>
    <t>40221_平成23年度</t>
  </si>
  <si>
    <t>40221_平成24年度</t>
  </si>
  <si>
    <t>40221_平成25年度</t>
  </si>
  <si>
    <t>40221_平成26年度</t>
  </si>
  <si>
    <t>40221_平成27年度</t>
  </si>
  <si>
    <t>40221_平成28年度</t>
  </si>
  <si>
    <t>40221_平成29年度</t>
  </si>
  <si>
    <t>40221_平成30年度</t>
  </si>
  <si>
    <t>40221_令和元年度</t>
  </si>
  <si>
    <t>40221_令和2年度</t>
  </si>
  <si>
    <t>40221_令和3年度</t>
  </si>
  <si>
    <t>40221_令和4年度</t>
  </si>
  <si>
    <t>40221_令和5年度</t>
  </si>
  <si>
    <t>40221_令和6年度</t>
  </si>
  <si>
    <t>13223_平成2年度</t>
  </si>
  <si>
    <t>13223</t>
  </si>
  <si>
    <t>武蔵村山市</t>
  </si>
  <si>
    <t>13223_平成17年度</t>
  </si>
  <si>
    <t>13223_平成18年度</t>
  </si>
  <si>
    <t>13223_平成19年度</t>
  </si>
  <si>
    <t>13223_平成20年度</t>
  </si>
  <si>
    <t>13223_平成21年度</t>
  </si>
  <si>
    <t>13223_平成22年度</t>
  </si>
  <si>
    <t>13223_平成23年度</t>
  </si>
  <si>
    <t>13223_平成24年度</t>
  </si>
  <si>
    <t>13223_平成25年度</t>
  </si>
  <si>
    <t>13223_平成26年度</t>
  </si>
  <si>
    <t>13223_平成27年度</t>
  </si>
  <si>
    <t>13223_平成28年度</t>
  </si>
  <si>
    <t>13223_平成29年度</t>
  </si>
  <si>
    <t>13223_平成30年度</t>
  </si>
  <si>
    <t>13223_令和元年度</t>
  </si>
  <si>
    <t>13223_令和2年度</t>
  </si>
  <si>
    <t>13223_令和3年度</t>
  </si>
  <si>
    <t>13223_令和4年度</t>
  </si>
  <si>
    <t>13223_令和5年度</t>
  </si>
  <si>
    <t>13223_令和6年度</t>
  </si>
  <si>
    <t>08205_平成2年度</t>
  </si>
  <si>
    <t>08205</t>
  </si>
  <si>
    <t>石岡市</t>
  </si>
  <si>
    <t>08205_平成17年度</t>
  </si>
  <si>
    <t>08205_平成18年度</t>
  </si>
  <si>
    <t>08205_平成19年度</t>
  </si>
  <si>
    <t>08205_平成20年度</t>
  </si>
  <si>
    <t>08205_平成21年度</t>
  </si>
  <si>
    <t>08205_平成22年度</t>
  </si>
  <si>
    <t>08205_平成23年度</t>
  </si>
  <si>
    <t>08205_平成24年度</t>
  </si>
  <si>
    <t>08205_平成25年度</t>
  </si>
  <si>
    <t>08205_平成26年度</t>
  </si>
  <si>
    <t>08205_平成27年度</t>
  </si>
  <si>
    <t>08205_平成28年度</t>
  </si>
  <si>
    <t>08205_平成29年度</t>
  </si>
  <si>
    <t>08205_平成30年度</t>
  </si>
  <si>
    <t>08205_令和元年度</t>
  </si>
  <si>
    <t>08205_令和2年度</t>
  </si>
  <si>
    <t>08205_令和3年度</t>
  </si>
  <si>
    <t>08205_令和4年度</t>
  </si>
  <si>
    <t>08205_令和5年度</t>
  </si>
  <si>
    <t>08205_令和6年度</t>
  </si>
  <si>
    <t>12236_平成2年度</t>
  </si>
  <si>
    <t>12236</t>
  </si>
  <si>
    <t>香取市</t>
  </si>
  <si>
    <t>12236_平成17年度</t>
  </si>
  <si>
    <t>12236_平成18年度</t>
  </si>
  <si>
    <t>12236_平成19年度</t>
  </si>
  <si>
    <t>12236_平成20年度</t>
  </si>
  <si>
    <t>12236_平成21年度</t>
  </si>
  <si>
    <t>12236_平成22年度</t>
  </si>
  <si>
    <t>12236_平成23年度</t>
  </si>
  <si>
    <t>12236_平成24年度</t>
  </si>
  <si>
    <t>12236_平成25年度</t>
  </si>
  <si>
    <t>12236_平成26年度</t>
  </si>
  <si>
    <t>12236_平成27年度</t>
  </si>
  <si>
    <t>12236_平成28年度</t>
  </si>
  <si>
    <t>12236_平成29年度</t>
  </si>
  <si>
    <t>12236_平成30年度</t>
  </si>
  <si>
    <t>12236_令和元年度</t>
  </si>
  <si>
    <t>12236_令和2年度</t>
  </si>
  <si>
    <t>12236_令和3年度</t>
  </si>
  <si>
    <t>12236_令和4年度</t>
  </si>
  <si>
    <t>12236_令和5年度</t>
  </si>
  <si>
    <t>12236_令和6年度</t>
  </si>
  <si>
    <t>08224_平成2年度</t>
  </si>
  <si>
    <t>08224</t>
  </si>
  <si>
    <t>守谷市</t>
  </si>
  <si>
    <t>08224_平成17年度</t>
  </si>
  <si>
    <t>08224_平成18年度</t>
  </si>
  <si>
    <t>08224_平成19年度</t>
  </si>
  <si>
    <t>08224_平成20年度</t>
  </si>
  <si>
    <t>08224_平成21年度</t>
  </si>
  <si>
    <t>08224_平成22年度</t>
  </si>
  <si>
    <t>08224_平成23年度</t>
  </si>
  <si>
    <t>08224_平成24年度</t>
  </si>
  <si>
    <t>08224_平成25年度</t>
  </si>
  <si>
    <t>08224_平成26年度</t>
  </si>
  <si>
    <t>08224_平成27年度</t>
  </si>
  <si>
    <t>08224_平成28年度</t>
  </si>
  <si>
    <t>08224_平成29年度</t>
  </si>
  <si>
    <t>08224_平成30年度</t>
  </si>
  <si>
    <t>08224_令和元年度</t>
  </si>
  <si>
    <t>08224_令和2年度</t>
  </si>
  <si>
    <t>08224_令和3年度</t>
  </si>
  <si>
    <t>08224_令和4年度</t>
  </si>
  <si>
    <t>08224_令和5年度</t>
  </si>
  <si>
    <t>08224_令和6年度</t>
  </si>
  <si>
    <t>25208_平成2年度</t>
  </si>
  <si>
    <t>25208</t>
  </si>
  <si>
    <t>栗東市</t>
  </si>
  <si>
    <t>25208_平成17年度</t>
  </si>
  <si>
    <t>25208_平成18年度</t>
  </si>
  <si>
    <t>25208_平成19年度</t>
  </si>
  <si>
    <t>25208_平成20年度</t>
  </si>
  <si>
    <t>25208_平成21年度</t>
  </si>
  <si>
    <t>25208_平成22年度</t>
  </si>
  <si>
    <t>25208_平成23年度</t>
  </si>
  <si>
    <t>25208_平成24年度</t>
  </si>
  <si>
    <t>25208_平成25年度</t>
  </si>
  <si>
    <t>25208_平成26年度</t>
  </si>
  <si>
    <t>25208_平成27年度</t>
  </si>
  <si>
    <t>25208_平成28年度</t>
  </si>
  <si>
    <t>25208_平成29年度</t>
  </si>
  <si>
    <t>25208_平成30年度</t>
  </si>
  <si>
    <t>25208_令和元年度</t>
  </si>
  <si>
    <t>25208_令和2年度</t>
  </si>
  <si>
    <t>25208_令和3年度</t>
  </si>
  <si>
    <t>25208_令和4年度</t>
  </si>
  <si>
    <t>25208_令和5年度</t>
  </si>
  <si>
    <t>25208_令和6年度</t>
  </si>
  <si>
    <t>01231_平成2年度</t>
  </si>
  <si>
    <t>01231_平成17年度</t>
  </si>
  <si>
    <t>01231_平成18年度</t>
  </si>
  <si>
    <t>01231_平成19年度</t>
  </si>
  <si>
    <t>01231_平成20年度</t>
  </si>
  <si>
    <t>01231_平成21年度</t>
  </si>
  <si>
    <t>01231_平成22年度</t>
  </si>
  <si>
    <t>01231_平成23年度</t>
  </si>
  <si>
    <t>01231_平成24年度</t>
  </si>
  <si>
    <t>01231_平成25年度</t>
  </si>
  <si>
    <t>01231_平成26年度</t>
  </si>
  <si>
    <t>01231_平成27年度</t>
  </si>
  <si>
    <t>01231_平成28年度</t>
  </si>
  <si>
    <t>01231_平成29年度</t>
  </si>
  <si>
    <t>01231_平成30年度</t>
  </si>
  <si>
    <t>01231_令和元年度</t>
  </si>
  <si>
    <t>01231_令和2年度</t>
  </si>
  <si>
    <t>01231_令和3年度</t>
  </si>
  <si>
    <t>01231_令和5年度</t>
  </si>
  <si>
    <t>11241_平成2年度</t>
  </si>
  <si>
    <t>11241</t>
  </si>
  <si>
    <t>鶴ヶ島市</t>
  </si>
  <si>
    <t>11241_平成17年度</t>
  </si>
  <si>
    <t>11241_平成18年度</t>
  </si>
  <si>
    <t>11241_平成19年度</t>
  </si>
  <si>
    <t>11241_平成20年度</t>
  </si>
  <si>
    <t>11241_平成21年度</t>
  </si>
  <si>
    <t>11241_平成22年度</t>
  </si>
  <si>
    <t>11241_平成23年度</t>
  </si>
  <si>
    <t>11241_平成24年度</t>
  </si>
  <si>
    <t>11241_平成25年度</t>
  </si>
  <si>
    <t>11241_平成26年度</t>
  </si>
  <si>
    <t>11241_平成27年度</t>
  </si>
  <si>
    <t>11241_平成28年度</t>
  </si>
  <si>
    <t>11241_平成29年度</t>
  </si>
  <si>
    <t>11241_平成30年度</t>
  </si>
  <si>
    <t>11241_令和元年度</t>
  </si>
  <si>
    <t>11241_令和2年度</t>
  </si>
  <si>
    <t>11241_令和3年度</t>
  </si>
  <si>
    <t>11241_令和4年度</t>
  </si>
  <si>
    <t>11241_令和5年度</t>
  </si>
  <si>
    <t>11241_令和6年度</t>
  </si>
  <si>
    <t>33208_平成2年度</t>
  </si>
  <si>
    <t>33208</t>
  </si>
  <si>
    <t>総社市</t>
  </si>
  <si>
    <t>33208_平成17年度</t>
  </si>
  <si>
    <t>33208_平成18年度</t>
  </si>
  <si>
    <t>33208_平成19年度</t>
  </si>
  <si>
    <t>33208_平成20年度</t>
  </si>
  <si>
    <t>33208_平成21年度</t>
  </si>
  <si>
    <t>33208_平成22年度</t>
  </si>
  <si>
    <t>33208_平成23年度</t>
  </si>
  <si>
    <t>33208_平成24年度</t>
  </si>
  <si>
    <t>33208_平成25年度</t>
  </si>
  <si>
    <t>33208_平成26年度</t>
  </si>
  <si>
    <t>33208_平成27年度</t>
  </si>
  <si>
    <t>33208_平成28年度</t>
  </si>
  <si>
    <t>33208_平成29年度</t>
  </si>
  <si>
    <t>33208_平成30年度</t>
  </si>
  <si>
    <t>33208_令和元年度</t>
  </si>
  <si>
    <t>33208_令和2年度</t>
  </si>
  <si>
    <t>33208_令和3年度</t>
  </si>
  <si>
    <t>33208_令和4年度</t>
  </si>
  <si>
    <t>33208_令和5年度</t>
  </si>
  <si>
    <t>33208_令和6年度</t>
  </si>
  <si>
    <t>26210_平成2年度</t>
  </si>
  <si>
    <t>26210</t>
  </si>
  <si>
    <t>八幡市</t>
  </si>
  <si>
    <t>26210_平成17年度</t>
  </si>
  <si>
    <t>26210_平成18年度</t>
  </si>
  <si>
    <t>26210_平成19年度</t>
  </si>
  <si>
    <t>26210_平成20年度</t>
  </si>
  <si>
    <t>26210_平成21年度</t>
  </si>
  <si>
    <t>26210_平成22年度</t>
  </si>
  <si>
    <t>26210_平成23年度</t>
  </si>
  <si>
    <t>26210_平成24年度</t>
  </si>
  <si>
    <t>26210_平成25年度</t>
  </si>
  <si>
    <t>26210_平成26年度</t>
  </si>
  <si>
    <t>26210_平成27年度</t>
  </si>
  <si>
    <t>26210_平成28年度</t>
  </si>
  <si>
    <t>26210_平成29年度</t>
  </si>
  <si>
    <t>26210_平成30年度</t>
  </si>
  <si>
    <t>26210_令和元年度</t>
  </si>
  <si>
    <t>26210_令和2年度</t>
  </si>
  <si>
    <t>26210_令和3年度</t>
  </si>
  <si>
    <t>26210_令和4年度</t>
  </si>
  <si>
    <t>26210_令和5年度</t>
  </si>
  <si>
    <t>26210_令和6年度</t>
  </si>
  <si>
    <t>36204_平成2年度</t>
  </si>
  <si>
    <t>36204</t>
  </si>
  <si>
    <t>阿南市</t>
  </si>
  <si>
    <t>36204_平成17年度</t>
  </si>
  <si>
    <t>36204_平成18年度</t>
  </si>
  <si>
    <t>36204_平成19年度</t>
  </si>
  <si>
    <t>36204_平成20年度</t>
  </si>
  <si>
    <t>36204_平成21年度</t>
  </si>
  <si>
    <t>36204_平成22年度</t>
  </si>
  <si>
    <t>36204_平成23年度</t>
  </si>
  <si>
    <t>36204_平成24年度</t>
  </si>
  <si>
    <t>36204_平成25年度</t>
  </si>
  <si>
    <t>36204_平成26年度</t>
  </si>
  <si>
    <t>36204_平成27年度</t>
  </si>
  <si>
    <t>36204_平成28年度</t>
  </si>
  <si>
    <t>36204_平成29年度</t>
  </si>
  <si>
    <t>36204_平成30年度</t>
  </si>
  <si>
    <t>36204_令和元年度</t>
  </si>
  <si>
    <t>36204_令和2年度</t>
  </si>
  <si>
    <t>36204_令和3年度</t>
  </si>
  <si>
    <t>36204_令和4年度</t>
  </si>
  <si>
    <t>36204_令和5年度</t>
  </si>
  <si>
    <t>36204_令和6年度</t>
  </si>
  <si>
    <t>23233_平成2年度</t>
  </si>
  <si>
    <t>23233</t>
  </si>
  <si>
    <t>清須市</t>
  </si>
  <si>
    <t>23233_平成17年度</t>
  </si>
  <si>
    <t>23233_平成18年度</t>
  </si>
  <si>
    <t>23233_平成19年度</t>
  </si>
  <si>
    <t>23233_平成20年度</t>
  </si>
  <si>
    <t>23233_平成21年度</t>
  </si>
  <si>
    <t>23233_平成22年度</t>
  </si>
  <si>
    <t>23233_平成23年度</t>
  </si>
  <si>
    <t>23233_平成24年度</t>
  </si>
  <si>
    <t>23233_平成25年度</t>
  </si>
  <si>
    <t>23233_平成26年度</t>
  </si>
  <si>
    <t>23233_平成27年度</t>
  </si>
  <si>
    <t>23233_平成28年度</t>
  </si>
  <si>
    <t>23233_平成29年度</t>
  </si>
  <si>
    <t>23233_平成30年度</t>
  </si>
  <si>
    <t>23233_令和元年度</t>
  </si>
  <si>
    <t>23233_令和2年度</t>
  </si>
  <si>
    <t>23233_令和3年度</t>
  </si>
  <si>
    <t>23233_令和4年度</t>
  </si>
  <si>
    <t>23233_令和5年度</t>
  </si>
  <si>
    <t>23233_令和6年度</t>
  </si>
  <si>
    <t>09210_平成2年度</t>
  </si>
  <si>
    <t>09210</t>
  </si>
  <si>
    <t>大田原市</t>
  </si>
  <si>
    <t>09210_平成17年度</t>
  </si>
  <si>
    <t>09210_平成18年度</t>
  </si>
  <si>
    <t>09210_平成19年度</t>
  </si>
  <si>
    <t>09210_平成20年度</t>
  </si>
  <si>
    <t>09210_平成21年度</t>
  </si>
  <si>
    <t>09210_平成22年度</t>
  </si>
  <si>
    <t>09210_平成23年度</t>
  </si>
  <si>
    <t>09210_平成24年度</t>
  </si>
  <si>
    <t>09210_平成25年度</t>
  </si>
  <si>
    <t>09210_平成26年度</t>
  </si>
  <si>
    <t>09210_平成27年度</t>
  </si>
  <si>
    <t>09210_平成28年度</t>
  </si>
  <si>
    <t>09210_平成29年度</t>
  </si>
  <si>
    <t>09210_平成30年度</t>
  </si>
  <si>
    <t>09210_令和元年度</t>
  </si>
  <si>
    <t>09210_令和2年度</t>
  </si>
  <si>
    <t>09210_令和3年度</t>
  </si>
  <si>
    <t>09210_令和4年度</t>
  </si>
  <si>
    <t>09210_令和5年度</t>
  </si>
  <si>
    <t>09210_令和6年度</t>
  </si>
  <si>
    <t>40224_平成2年度</t>
  </si>
  <si>
    <t>40224</t>
  </si>
  <si>
    <t>福津市</t>
  </si>
  <si>
    <t>40224_平成17年度</t>
  </si>
  <si>
    <t>40224_平成18年度</t>
  </si>
  <si>
    <t>40224_平成19年度</t>
  </si>
  <si>
    <t>40224_平成20年度</t>
  </si>
  <si>
    <t>40224_平成21年度</t>
  </si>
  <si>
    <t>40224_平成22年度</t>
  </si>
  <si>
    <t>40224_平成23年度</t>
  </si>
  <si>
    <t>40224_平成24年度</t>
  </si>
  <si>
    <t>40224_平成25年度</t>
  </si>
  <si>
    <t>40224_平成26年度</t>
  </si>
  <si>
    <t>40224_平成27年度</t>
  </si>
  <si>
    <t>40224_平成28年度</t>
  </si>
  <si>
    <t>40224_平成29年度</t>
  </si>
  <si>
    <t>40224_平成30年度</t>
  </si>
  <si>
    <t>40224_令和元年度</t>
  </si>
  <si>
    <t>40224_令和2年度</t>
  </si>
  <si>
    <t>40224_令和3年度</t>
  </si>
  <si>
    <t>40224_令和4年度</t>
  </si>
  <si>
    <t>40224_令和5年度</t>
  </si>
  <si>
    <t>40224_令和6年度</t>
  </si>
  <si>
    <t>13101_平成2年度</t>
  </si>
  <si>
    <t>13101</t>
  </si>
  <si>
    <t>千代田区</t>
  </si>
  <si>
    <t>13101_平成17年度</t>
  </si>
  <si>
    <t>13101_平成18年度</t>
  </si>
  <si>
    <t>13101_平成19年度</t>
  </si>
  <si>
    <t>13101_平成20年度</t>
  </si>
  <si>
    <t>13101_平成21年度</t>
  </si>
  <si>
    <t>13101_平成22年度</t>
  </si>
  <si>
    <t>13101_平成23年度</t>
  </si>
  <si>
    <t>13101_平成24年度</t>
  </si>
  <si>
    <t>13101_平成25年度</t>
  </si>
  <si>
    <t>13101_平成26年度</t>
  </si>
  <si>
    <t>13101_平成27年度</t>
  </si>
  <si>
    <t>13101_平成28年度</t>
  </si>
  <si>
    <t>13101_平成29年度</t>
  </si>
  <si>
    <t>13101_平成30年度</t>
  </si>
  <si>
    <t>13101_令和元年度</t>
  </si>
  <si>
    <t>13101_令和2年度</t>
  </si>
  <si>
    <t>13101_令和3年度</t>
  </si>
  <si>
    <t>13101_令和4年度</t>
  </si>
  <si>
    <t>13101_令和5年度</t>
  </si>
  <si>
    <t>13101_令和6年度</t>
  </si>
  <si>
    <t>38203_平成2年度</t>
  </si>
  <si>
    <t>38203</t>
  </si>
  <si>
    <t>宇和島市</t>
  </si>
  <si>
    <t>38203_平成17年度</t>
  </si>
  <si>
    <t>38203_平成18年度</t>
  </si>
  <si>
    <t>38203_平成19年度</t>
  </si>
  <si>
    <t>38203_平成20年度</t>
  </si>
  <si>
    <t>38203_平成21年度</t>
  </si>
  <si>
    <t>38203_平成22年度</t>
  </si>
  <si>
    <t>38203_平成23年度</t>
  </si>
  <si>
    <t>38203_平成24年度</t>
  </si>
  <si>
    <t>38203_平成25年度</t>
  </si>
  <si>
    <t>38203_平成26年度</t>
  </si>
  <si>
    <t>38203_平成27年度</t>
  </si>
  <si>
    <t>38203_平成28年度</t>
  </si>
  <si>
    <t>38203_平成29年度</t>
  </si>
  <si>
    <t>38203_平成30年度</t>
  </si>
  <si>
    <t>38203_令和元年度</t>
  </si>
  <si>
    <t>38203_令和2年度</t>
  </si>
  <si>
    <t>38203_令和3年度</t>
  </si>
  <si>
    <t>38203_令和4年度</t>
  </si>
  <si>
    <t>38203_令和5年度</t>
  </si>
  <si>
    <t>38203_令和6年度</t>
  </si>
  <si>
    <t>30206_平成2年度</t>
  </si>
  <si>
    <t>30206</t>
  </si>
  <si>
    <t>田辺市</t>
  </si>
  <si>
    <t>30206_平成17年度</t>
  </si>
  <si>
    <t>30206_平成18年度</t>
  </si>
  <si>
    <t>30206_平成19年度</t>
  </si>
  <si>
    <t>30206_平成20年度</t>
  </si>
  <si>
    <t>30206_平成21年度</t>
  </si>
  <si>
    <t>30206_平成22年度</t>
  </si>
  <si>
    <t>30206_平成23年度</t>
  </si>
  <si>
    <t>30206_平成24年度</t>
  </si>
  <si>
    <t>30206_平成25年度</t>
  </si>
  <si>
    <t>30206_平成26年度</t>
  </si>
  <si>
    <t>30206_平成27年度</t>
  </si>
  <si>
    <t>30206_平成28年度</t>
  </si>
  <si>
    <t>30206_平成29年度</t>
  </si>
  <si>
    <t>30206_平成30年度</t>
  </si>
  <si>
    <t>30206_令和元年度</t>
  </si>
  <si>
    <t>30206_令和2年度</t>
  </si>
  <si>
    <t>30206_令和3年度</t>
  </si>
  <si>
    <t>30206_令和4年度</t>
  </si>
  <si>
    <t>30206_令和5年度</t>
  </si>
  <si>
    <t>30206_令和6年度</t>
  </si>
  <si>
    <t>08210</t>
  </si>
  <si>
    <t>下妻市</t>
  </si>
  <si>
    <t>08210_令和4年度</t>
  </si>
  <si>
    <t>08210_令和6年度</t>
  </si>
  <si>
    <t>08223</t>
  </si>
  <si>
    <t>潮来市</t>
  </si>
  <si>
    <t>08223_令和4年度</t>
  </si>
  <si>
    <t>08223_令和6年度</t>
  </si>
  <si>
    <t>08442</t>
  </si>
  <si>
    <t>美浦村</t>
  </si>
  <si>
    <t>08442_令和4年度</t>
  </si>
  <si>
    <t>08442_令和6年度</t>
  </si>
  <si>
    <t>08309</t>
  </si>
  <si>
    <t>大洗町</t>
  </si>
  <si>
    <t>08309_令和4年度</t>
  </si>
  <si>
    <t>08309_令和6年度</t>
  </si>
  <si>
    <t>08226</t>
  </si>
  <si>
    <t>那珂市</t>
  </si>
  <si>
    <t>08226_令和4年度</t>
  </si>
  <si>
    <t>08226_令和6年度</t>
  </si>
  <si>
    <t>08235</t>
  </si>
  <si>
    <t>つくばみらい市</t>
  </si>
  <si>
    <t>08235_令和4年度</t>
  </si>
  <si>
    <t>08235_令和6年度</t>
  </si>
  <si>
    <t>08228</t>
  </si>
  <si>
    <t>坂東市</t>
  </si>
  <si>
    <t>08228_令和4年度</t>
  </si>
  <si>
    <t>08228_令和6年度</t>
  </si>
  <si>
    <t>08207</t>
  </si>
  <si>
    <t>結城市</t>
  </si>
  <si>
    <t>08207_令和4年度</t>
  </si>
  <si>
    <t>08207_令和6年度</t>
  </si>
  <si>
    <t>08211</t>
  </si>
  <si>
    <t>常総市</t>
  </si>
  <si>
    <t>08211_令和4年度</t>
  </si>
  <si>
    <t>08211_令和6年度</t>
  </si>
  <si>
    <t>08232</t>
  </si>
  <si>
    <t>神栖市</t>
  </si>
  <si>
    <t>08232_令和4年度</t>
  </si>
  <si>
    <t>08232_令和6年度</t>
  </si>
  <si>
    <t>08219</t>
  </si>
  <si>
    <t>牛久市</t>
  </si>
  <si>
    <t>08219_令和4年度</t>
  </si>
  <si>
    <t>08219_令和6年度</t>
  </si>
  <si>
    <t>08222</t>
  </si>
  <si>
    <t>鹿嶋市</t>
  </si>
  <si>
    <t>08222_令和4年度</t>
  </si>
  <si>
    <t>08222_令和6年度</t>
  </si>
  <si>
    <t>08443</t>
  </si>
  <si>
    <t>阿見町</t>
  </si>
  <si>
    <t>08443_令和4年度</t>
  </si>
  <si>
    <t>08443_令和6年度</t>
  </si>
  <si>
    <t>08236</t>
  </si>
  <si>
    <t>小美玉市</t>
  </si>
  <si>
    <t>08236_令和4年度</t>
  </si>
  <si>
    <t>08236_令和6年度</t>
  </si>
  <si>
    <t>08212</t>
  </si>
  <si>
    <t>常陸太田市</t>
  </si>
  <si>
    <t>08212_令和4年度</t>
  </si>
  <si>
    <t>08212_令和6年度</t>
  </si>
  <si>
    <t>08215</t>
  </si>
  <si>
    <t>北茨城市</t>
  </si>
  <si>
    <t>08215_令和4年度</t>
  </si>
  <si>
    <t>08215_令和6年度</t>
  </si>
  <si>
    <t>08230</t>
  </si>
  <si>
    <t>かすみがうら市</t>
  </si>
  <si>
    <t>08230_令和4年度</t>
  </si>
  <si>
    <t>08230_令和6年度</t>
  </si>
  <si>
    <t>08225</t>
  </si>
  <si>
    <t>常陸大宮市</t>
  </si>
  <si>
    <t>08225_令和4年度</t>
  </si>
  <si>
    <t>08225_令和6年度</t>
  </si>
  <si>
    <t>08_平成2年度</t>
  </si>
  <si>
    <t>08</t>
  </si>
  <si>
    <t>茨城県</t>
  </si>
  <si>
    <t>08_平成17年度</t>
  </si>
  <si>
    <t>08_平成18年度</t>
  </si>
  <si>
    <t>08_平成19年度</t>
  </si>
  <si>
    <t>08_平成20年度</t>
  </si>
  <si>
    <t>08_平成21年度</t>
  </si>
  <si>
    <t>08_平成22年度</t>
  </si>
  <si>
    <t>08_平成23年度</t>
  </si>
  <si>
    <t>08_平成24年度</t>
  </si>
  <si>
    <t>08_平成25年度</t>
  </si>
  <si>
    <t>08_平成26年度</t>
  </si>
  <si>
    <t>08_平成27年度</t>
  </si>
  <si>
    <t>08_平成28年度</t>
  </si>
  <si>
    <t>08_平成29年度</t>
  </si>
  <si>
    <t>08_平成30年度</t>
  </si>
  <si>
    <t>08_令和元年度</t>
  </si>
  <si>
    <t>08_令和2年度</t>
  </si>
  <si>
    <t>08_令和3年度</t>
  </si>
  <si>
    <t>08_令和4年度</t>
  </si>
  <si>
    <t>08_令和5年度</t>
  </si>
  <si>
    <t>08_令和6年度</t>
  </si>
  <si>
    <t>08204_令和6年度</t>
  </si>
  <si>
    <t>08204</t>
  </si>
  <si>
    <t>古河市</t>
  </si>
  <si>
    <t>08203_令和6年度</t>
  </si>
  <si>
    <t>08203</t>
  </si>
  <si>
    <t>土浦市</t>
  </si>
  <si>
    <t>08204_令和4年度</t>
  </si>
  <si>
    <t>08203_令和4年度</t>
  </si>
  <si>
    <t>08216_令和7年度</t>
  </si>
  <si>
    <t>08216_令和8年度</t>
  </si>
  <si>
    <t>08216_令和9年度</t>
  </si>
  <si>
    <t>08216_令和10年度</t>
  </si>
  <si>
    <t>08216_令和11年度</t>
  </si>
  <si>
    <t>08216_令和12年度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</si>
</sst>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6.9441994061249783</c:v>
                </c:pt>
                <c:pt idx="1">
                  <c:v>6.5376619534754363</c:v>
                </c:pt>
                <c:pt idx="2">
                  <c:v>5.3960552586004367</c:v>
                </c:pt>
                <c:pt idx="3">
                  <c:v>7.4153344822323186</c:v>
                </c:pt>
                <c:pt idx="4">
                  <c:v>6.2338414589856121</c:v>
                </c:pt>
                <c:pt idx="5">
                  <c:v>5.9469363933820993</c:v>
                </c:pt>
                <c:pt idx="6">
                  <c:v>7.8149978507461082</c:v>
                </c:pt>
                <c:pt idx="7">
                  <c:v>8.2118545637148301</c:v>
                </c:pt>
                <c:pt idx="8">
                  <c:v>9.5031750195503335</c:v>
                </c:pt>
                <c:pt idx="9">
                  <c:v>9.9053416077203256</c:v>
                </c:pt>
                <c:pt idx="10">
                  <c:v>9.0922392163100092</c:v>
                </c:pt>
                <c:pt idx="11">
                  <c:v>6.7726638719999999</c:v>
                </c:pt>
                <c:pt idx="12">
                  <c:v>8.461160878680003</c:v>
                </c:pt>
                <c:pt idx="13">
                  <c:v>6.1713086220000006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182.70168194929775</c:v>
                </c:pt>
                <c:pt idx="1">
                  <c:v>184.95809071381194</c:v>
                </c:pt>
                <c:pt idx="2">
                  <c:v>182.23428902683506</c:v>
                </c:pt>
                <c:pt idx="3">
                  <c:v>183.66331975213959</c:v>
                </c:pt>
                <c:pt idx="4">
                  <c:v>181.3792369743459</c:v>
                </c:pt>
                <c:pt idx="5">
                  <c:v>177.10669371881775</c:v>
                </c:pt>
                <c:pt idx="6">
                  <c:v>176.06085618879865</c:v>
                </c:pt>
                <c:pt idx="7">
                  <c:v>172.80967235728369</c:v>
                </c:pt>
                <c:pt idx="8">
                  <c:v>170.29402345647398</c:v>
                </c:pt>
                <c:pt idx="9">
                  <c:v>167.46748313581261</c:v>
                </c:pt>
                <c:pt idx="10">
                  <c:v>164.57760138211574</c:v>
                </c:pt>
                <c:pt idx="11">
                  <c:v>148.73969632977958</c:v>
                </c:pt>
                <c:pt idx="12">
                  <c:v>148.31769560412744</c:v>
                </c:pt>
                <c:pt idx="13">
                  <c:v>151.19696502502558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91.612781065800263</c:v>
                </c:pt>
                <c:pt idx="1">
                  <c:v>102.7111291452387</c:v>
                </c:pt>
                <c:pt idx="2">
                  <c:v>110.28197367487751</c:v>
                </c:pt>
                <c:pt idx="3">
                  <c:v>122.3569480119927</c:v>
                </c:pt>
                <c:pt idx="4">
                  <c:v>121.6715134100381</c:v>
                </c:pt>
                <c:pt idx="5">
                  <c:v>119.35999025117439</c:v>
                </c:pt>
                <c:pt idx="6">
                  <c:v>113.4581610421463</c:v>
                </c:pt>
                <c:pt idx="7">
                  <c:v>100.63064386411685</c:v>
                </c:pt>
                <c:pt idx="8">
                  <c:v>109.35171534378654</c:v>
                </c:pt>
                <c:pt idx="9">
                  <c:v>104.80632868138872</c:v>
                </c:pt>
                <c:pt idx="10">
                  <c:v>100.75536715804554</c:v>
                </c:pt>
                <c:pt idx="11">
                  <c:v>97.088517267800455</c:v>
                </c:pt>
                <c:pt idx="12">
                  <c:v>103.06348878850119</c:v>
                </c:pt>
                <c:pt idx="13">
                  <c:v>108.61718044121369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104.15238200746511</c:v>
                </c:pt>
                <c:pt idx="1">
                  <c:v>99.642184920726336</c:v>
                </c:pt>
                <c:pt idx="2">
                  <c:v>121.3087642466935</c:v>
                </c:pt>
                <c:pt idx="3">
                  <c:v>132.61683944474859</c:v>
                </c:pt>
                <c:pt idx="4">
                  <c:v>129.4337103239551</c:v>
                </c:pt>
                <c:pt idx="5">
                  <c:v>115.8225461496675</c:v>
                </c:pt>
                <c:pt idx="6">
                  <c:v>128.87449673258661</c:v>
                </c:pt>
                <c:pt idx="7">
                  <c:v>94.268367292003177</c:v>
                </c:pt>
                <c:pt idx="8">
                  <c:v>85.73393464223598</c:v>
                </c:pt>
                <c:pt idx="9">
                  <c:v>90.987485892827408</c:v>
                </c:pt>
                <c:pt idx="10">
                  <c:v>88.940054775186852</c:v>
                </c:pt>
                <c:pt idx="11">
                  <c:v>83.045798351939027</c:v>
                </c:pt>
                <c:pt idx="12">
                  <c:v>88.329756825172467</c:v>
                </c:pt>
                <c:pt idx="13">
                  <c:v>84.905009608027129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392.57482222266543</c:v>
                </c:pt>
                <c:pt idx="1">
                  <c:v>362.3186153747248</c:v>
                </c:pt>
                <c:pt idx="2">
                  <c:v>366.74948155516637</c:v>
                </c:pt>
                <c:pt idx="3">
                  <c:v>336.38692497985528</c:v>
                </c:pt>
                <c:pt idx="4">
                  <c:v>384.09244279235679</c:v>
                </c:pt>
                <c:pt idx="5">
                  <c:v>334.97031255057647</c:v>
                </c:pt>
                <c:pt idx="6">
                  <c:v>295.17371893884604</c:v>
                </c:pt>
                <c:pt idx="7">
                  <c:v>354.1061054953081</c:v>
                </c:pt>
                <c:pt idx="8">
                  <c:v>307.9491102404611</c:v>
                </c:pt>
                <c:pt idx="9">
                  <c:v>319.84041493158094</c:v>
                </c:pt>
                <c:pt idx="10">
                  <c:v>321.76606037716323</c:v>
                </c:pt>
                <c:pt idx="11">
                  <c:v>271.54467493169403</c:v>
                </c:pt>
                <c:pt idx="12">
                  <c:v>306.80406479464204</c:v>
                </c:pt>
                <c:pt idx="13">
                  <c:v>282.1473356931071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50523</c:v>
                </c:pt>
                <c:pt idx="1">
                  <c:v>50949</c:v>
                </c:pt>
                <c:pt idx="2">
                  <c:v>51561</c:v>
                </c:pt>
                <c:pt idx="3">
                  <c:v>52353</c:v>
                </c:pt>
                <c:pt idx="4">
                  <c:v>52874</c:v>
                </c:pt>
                <c:pt idx="5">
                  <c:v>53271</c:v>
                </c:pt>
                <c:pt idx="6">
                  <c:v>53622</c:v>
                </c:pt>
                <c:pt idx="7">
                  <c:v>53917</c:v>
                </c:pt>
                <c:pt idx="8">
                  <c:v>54134</c:v>
                </c:pt>
                <c:pt idx="9">
                  <c:v>54315</c:v>
                </c:pt>
                <c:pt idx="10">
                  <c:v>54354</c:v>
                </c:pt>
                <c:pt idx="11">
                  <c:v>54402</c:v>
                </c:pt>
                <c:pt idx="12">
                  <c:v>54325</c:v>
                </c:pt>
                <c:pt idx="13">
                  <c:v>54276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15714</c:v>
                </c:pt>
                <c:pt idx="1">
                  <c:v>15656</c:v>
                </c:pt>
                <c:pt idx="2">
                  <c:v>15623</c:v>
                </c:pt>
                <c:pt idx="3">
                  <c:v>15579</c:v>
                </c:pt>
                <c:pt idx="4">
                  <c:v>15715</c:v>
                </c:pt>
                <c:pt idx="5">
                  <c:v>15674</c:v>
                </c:pt>
                <c:pt idx="6">
                  <c:v>15542</c:v>
                </c:pt>
                <c:pt idx="7">
                  <c:v>15573</c:v>
                </c:pt>
                <c:pt idx="8">
                  <c:v>15430</c:v>
                </c:pt>
                <c:pt idx="9">
                  <c:v>15375</c:v>
                </c:pt>
                <c:pt idx="10">
                  <c:v>15177</c:v>
                </c:pt>
                <c:pt idx="11">
                  <c:v>15049</c:v>
                </c:pt>
                <c:pt idx="12">
                  <c:v>15095</c:v>
                </c:pt>
                <c:pt idx="13">
                  <c:v>15122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28953</c:v>
                </c:pt>
                <c:pt idx="1">
                  <c:v>29176</c:v>
                </c:pt>
                <c:pt idx="2">
                  <c:v>29304</c:v>
                </c:pt>
                <c:pt idx="3">
                  <c:v>29773</c:v>
                </c:pt>
                <c:pt idx="4">
                  <c:v>29954</c:v>
                </c:pt>
                <c:pt idx="5">
                  <c:v>30262</c:v>
                </c:pt>
                <c:pt idx="6">
                  <c:v>30499</c:v>
                </c:pt>
                <c:pt idx="7">
                  <c:v>30724</c:v>
                </c:pt>
                <c:pt idx="8">
                  <c:v>30981</c:v>
                </c:pt>
                <c:pt idx="9">
                  <c:v>31265</c:v>
                </c:pt>
                <c:pt idx="10">
                  <c:v>31522</c:v>
                </c:pt>
                <c:pt idx="11">
                  <c:v>31834</c:v>
                </c:pt>
                <c:pt idx="12">
                  <c:v>32030</c:v>
                </c:pt>
                <c:pt idx="13">
                  <c:v>32299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160</c:v>
                </c:pt>
                <c:pt idx="1">
                  <c:v>160</c:v>
                </c:pt>
                <c:pt idx="2">
                  <c:v>160</c:v>
                </c:pt>
                <c:pt idx="3">
                  <c:v>160</c:v>
                </c:pt>
                <c:pt idx="4">
                  <c:v>160</c:v>
                </c:pt>
                <c:pt idx="5">
                  <c:v>129</c:v>
                </c:pt>
                <c:pt idx="6">
                  <c:v>129</c:v>
                </c:pt>
                <c:pt idx="7">
                  <c:v>129</c:v>
                </c:pt>
                <c:pt idx="8">
                  <c:v>129</c:v>
                </c:pt>
                <c:pt idx="9">
                  <c:v>129</c:v>
                </c:pt>
                <c:pt idx="10">
                  <c:v>129</c:v>
                </c:pt>
                <c:pt idx="11">
                  <c:v>559</c:v>
                </c:pt>
                <c:pt idx="12">
                  <c:v>559</c:v>
                </c:pt>
                <c:pt idx="13">
                  <c:v>559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2739</c:v>
                </c:pt>
                <c:pt idx="1">
                  <c:v>2739</c:v>
                </c:pt>
                <c:pt idx="2">
                  <c:v>2739</c:v>
                </c:pt>
                <c:pt idx="3">
                  <c:v>2739</c:v>
                </c:pt>
                <c:pt idx="4">
                  <c:v>2739</c:v>
                </c:pt>
                <c:pt idx="5">
                  <c:v>2200</c:v>
                </c:pt>
                <c:pt idx="6">
                  <c:v>2200</c:v>
                </c:pt>
                <c:pt idx="7">
                  <c:v>2200</c:v>
                </c:pt>
                <c:pt idx="8">
                  <c:v>2200</c:v>
                </c:pt>
                <c:pt idx="9">
                  <c:v>2200</c:v>
                </c:pt>
                <c:pt idx="10">
                  <c:v>2200</c:v>
                </c:pt>
                <c:pt idx="11">
                  <c:v>2048</c:v>
                </c:pt>
                <c:pt idx="12">
                  <c:v>2048</c:v>
                </c:pt>
                <c:pt idx="13">
                  <c:v>2048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1707.8820000000001</c:v>
                </c:pt>
                <c:pt idx="1">
                  <c:v>1717.0177000000001</c:v>
                </c:pt>
                <c:pt idx="2">
                  <c:v>1601.1296</c:v>
                </c:pt>
                <c:pt idx="3">
                  <c:v>1436.6086</c:v>
                </c:pt>
                <c:pt idx="4">
                  <c:v>1549.9811</c:v>
                </c:pt>
                <c:pt idx="5">
                  <c:v>1498.2029</c:v>
                </c:pt>
                <c:pt idx="6">
                  <c:v>1468.1586</c:v>
                </c:pt>
                <c:pt idx="7">
                  <c:v>1600.7440999999999</c:v>
                </c:pt>
                <c:pt idx="8">
                  <c:v>1634.0291</c:v>
                </c:pt>
                <c:pt idx="9">
                  <c:v>1697.6531</c:v>
                </c:pt>
                <c:pt idx="10">
                  <c:v>1715.2291</c:v>
                </c:pt>
                <c:pt idx="11">
                  <c:v>1601.2858000000001</c:v>
                </c:pt>
                <c:pt idx="12">
                  <c:v>1689.0947000000001</c:v>
                </c:pt>
                <c:pt idx="13">
                  <c:v>1792.9599000000001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46.018999999999998</c:v>
                </c:pt>
                <c:pt idx="2">
                  <c:v>49.62</c:v>
                </c:pt>
                <c:pt idx="3">
                  <c:v>59.283000000000001</c:v>
                </c:pt>
                <c:pt idx="4">
                  <c:v>55.423999999999999</c:v>
                </c:pt>
                <c:pt idx="5">
                  <c:v>58.65</c:v>
                </c:pt>
                <c:pt idx="6">
                  <c:v>67.433999999999997</c:v>
                </c:pt>
                <c:pt idx="7">
                  <c:v>71.790000000000006</c:v>
                </c:pt>
                <c:pt idx="8">
                  <c:v>67.858999999999995</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69.622</c:v>
                </c:pt>
                <c:pt idx="1">
                  <c:v>87.703999999999994</c:v>
                </c:pt>
                <c:pt idx="2">
                  <c:v>97.031000000000006</c:v>
                </c:pt>
                <c:pt idx="3">
                  <c:v>95.260999999999996</c:v>
                </c:pt>
                <c:pt idx="4">
                  <c:v>88.677000000000007</c:v>
                </c:pt>
                <c:pt idx="5">
                  <c:v>90.382000000000005</c:v>
                </c:pt>
                <c:pt idx="6">
                  <c:v>94.125</c:v>
                </c:pt>
                <c:pt idx="7">
                  <c:v>104.837</c:v>
                </c:pt>
                <c:pt idx="8">
                  <c:v>94.075999999999993</c:v>
                </c:pt>
                <c:pt idx="9">
                  <c:v>92.992999999999995</c:v>
                </c:pt>
                <c:pt idx="10">
                  <c:v>102.42700000000001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5.7809999999999997</c:v>
                </c:pt>
                <c:pt idx="1">
                  <c:v>65.346000000000004</c:v>
                </c:pt>
                <c:pt idx="2">
                  <c:v>67.251000000000005</c:v>
                </c:pt>
                <c:pt idx="3">
                  <c:v>75.284999999999997</c:v>
                </c:pt>
                <c:pt idx="4">
                  <c:v>70.228000000000009</c:v>
                </c:pt>
                <c:pt idx="5">
                  <c:v>71.426000000000002</c:v>
                </c:pt>
                <c:pt idx="6">
                  <c:v>80.128</c:v>
                </c:pt>
                <c:pt idx="7">
                  <c:v>85.804000000000002</c:v>
                </c:pt>
                <c:pt idx="8">
                  <c:v>76.524000000000001</c:v>
                </c:pt>
                <c:pt idx="9">
                  <c:v>8.7609999999999992</c:v>
                </c:pt>
                <c:pt idx="10">
                  <c:v>7.6920000000000002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63.841000000000001</c:v>
                </c:pt>
                <c:pt idx="1">
                  <c:v>68.376999999999995</c:v>
                </c:pt>
                <c:pt idx="2">
                  <c:v>79.400000000000006</c:v>
                </c:pt>
                <c:pt idx="3">
                  <c:v>79.259</c:v>
                </c:pt>
                <c:pt idx="4">
                  <c:v>73.873000000000005</c:v>
                </c:pt>
                <c:pt idx="5">
                  <c:v>77.605999999999995</c:v>
                </c:pt>
                <c:pt idx="6">
                  <c:v>81.430999999999997</c:v>
                </c:pt>
                <c:pt idx="7">
                  <c:v>90.822999999999993</c:v>
                </c:pt>
                <c:pt idx="8">
                  <c:v>85.411000000000001</c:v>
                </c:pt>
                <c:pt idx="9">
                  <c:v>84.231999999999999</c:v>
                </c:pt>
                <c:pt idx="10">
                  <c:v>94.734999999999999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121.3087642466935</c:v>
                </c:pt>
                <c:pt idx="1">
                  <c:v>132.61683944474859</c:v>
                </c:pt>
                <c:pt idx="2">
                  <c:v>129.4337103239551</c:v>
                </c:pt>
                <c:pt idx="3">
                  <c:v>115.8225461496675</c:v>
                </c:pt>
                <c:pt idx="4">
                  <c:v>128.87449673258661</c:v>
                </c:pt>
                <c:pt idx="5">
                  <c:v>94.268367292003177</c:v>
                </c:pt>
                <c:pt idx="6">
                  <c:v>85.73393464223598</c:v>
                </c:pt>
                <c:pt idx="7">
                  <c:v>90.987485892827408</c:v>
                </c:pt>
                <c:pt idx="8">
                  <c:v>88.940054775186852</c:v>
                </c:pt>
                <c:pt idx="9">
                  <c:v>83.045798351939027</c:v>
                </c:pt>
                <c:pt idx="10">
                  <c:v>88.329756825172467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366.74948155516637</c:v>
                </c:pt>
                <c:pt idx="1">
                  <c:v>336.38692497985528</c:v>
                </c:pt>
                <c:pt idx="2">
                  <c:v>384.09244279235679</c:v>
                </c:pt>
                <c:pt idx="3">
                  <c:v>334.97031255057647</c:v>
                </c:pt>
                <c:pt idx="4">
                  <c:v>295.17371893884604</c:v>
                </c:pt>
                <c:pt idx="5">
                  <c:v>354.1061054953081</c:v>
                </c:pt>
                <c:pt idx="6">
                  <c:v>307.9491102404611</c:v>
                </c:pt>
                <c:pt idx="7">
                  <c:v>319.84041493158094</c:v>
                </c:pt>
                <c:pt idx="8">
                  <c:v>321.76606037716323</c:v>
                </c:pt>
                <c:pt idx="9">
                  <c:v>271.54467493169403</c:v>
                </c:pt>
                <c:pt idx="10">
                  <c:v>306.80406479464204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0.1740725023776129</c:v>
                </c:pt>
                <c:pt idx="1">
                  <c:v>0.20326889936074297</c:v>
                </c:pt>
                <c:pt idx="2">
                  <c:v>0.20672106803966522</c:v>
                </c:pt>
                <c:pt idx="3">
                  <c:v>0.23661499849492737</c:v>
                </c:pt>
                <c:pt idx="4">
                  <c:v>0.25026957096849461</c:v>
                </c:pt>
                <c:pt idx="5">
                  <c:v>0.2191602991183903</c:v>
                </c:pt>
                <c:pt idx="6">
                  <c:v>0.2644300544866483</c:v>
                </c:pt>
                <c:pt idx="7">
                  <c:v>0.28396348853983483</c:v>
                </c:pt>
                <c:pt idx="8">
                  <c:v>0.26544440361386823</c:v>
                </c:pt>
                <c:pt idx="9">
                  <c:v>0.31019573490508778</c:v>
                </c:pt>
                <c:pt idx="10">
                  <c:v>0.30878013322088954</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4.7655254225850971E-2</c:v>
                </c:pt>
                <c:pt idx="1">
                  <c:v>0.49274285432827508</c:v>
                </c:pt>
                <c:pt idx="2">
                  <c:v>0.51957870814086871</c:v>
                </c:pt>
                <c:pt idx="3">
                  <c:v>0.65000297871811308</c:v>
                </c:pt>
                <c:pt idx="4">
                  <c:v>0.54493326282951438</c:v>
                </c:pt>
                <c:pt idx="5">
                  <c:v>0.75768788674097576</c:v>
                </c:pt>
                <c:pt idx="6">
                  <c:v>0.93461241845916321</c:v>
                </c:pt>
                <c:pt idx="7">
                  <c:v>0.94303078228875403</c:v>
                </c:pt>
                <c:pt idx="8">
                  <c:v>0.86039973995326602</c:v>
                </c:pt>
                <c:pt idx="9">
                  <c:v>0.10549600550375635</c:v>
                </c:pt>
                <c:pt idx="10">
                  <c:v>8.7082771157453387E-2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94.734999999999999</c:v>
                </c:pt>
                <c:pt idx="2">
                  <c:v>0</c:v>
                </c:pt>
                <c:pt idx="3">
                  <c:v>0</c:v>
                </c:pt>
                <c:pt idx="4">
                  <c:v>7.6920000000000002</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94.734999999999999</c:v>
                </c:pt>
                <c:pt idx="4" formatCode="#,##0">
                  <c:v>7.6920000000000002</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21：窯業・土石製品製造業(N=1)</c:v>
                </c:pt>
                <c:pt idx="4">
                  <c:v>22：鉄鋼業(N=0)</c:v>
                </c:pt>
                <c:pt idx="5">
                  <c:v>9：食料品製造業(N=3)</c:v>
                </c:pt>
                <c:pt idx="6">
                  <c:v>10：飲料・たばこ・飼料製造業(N=1)</c:v>
                </c:pt>
                <c:pt idx="7">
                  <c:v>11：繊維工業(N=1)</c:v>
                </c:pt>
                <c:pt idx="8">
                  <c:v>12：木材・木製品製造業(N=0)</c:v>
                </c:pt>
                <c:pt idx="9">
                  <c:v>13：家具・装備品製造業(N=0)</c:v>
                </c:pt>
                <c:pt idx="10">
                  <c:v>15：印刷・同関連業(N=0)</c:v>
                </c:pt>
                <c:pt idx="11">
                  <c:v>18：プラスチック製品製造業(N=3)</c:v>
                </c:pt>
                <c:pt idx="12">
                  <c:v>19：ゴム製品製造業(N=0)</c:v>
                </c:pt>
                <c:pt idx="13">
                  <c:v>20：なめし革・同製品・毛皮製造業(N=0)</c:v>
                </c:pt>
                <c:pt idx="14">
                  <c:v>23：非鉄金属製造業(N=1)</c:v>
                </c:pt>
                <c:pt idx="15">
                  <c:v>24：金属製品製造業(N=0)</c:v>
                </c:pt>
                <c:pt idx="16">
                  <c:v>25：はん用機械器具製造業(N=0)</c:v>
                </c:pt>
                <c:pt idx="17">
                  <c:v>26：生産用機械器具製造業(N=1)</c:v>
                </c:pt>
                <c:pt idx="18">
                  <c:v>27：業務用機械器具製造業(N=1)</c:v>
                </c:pt>
                <c:pt idx="19">
                  <c:v>28：電子部品等製造業(N=1)</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3.9079999999999999</c:v>
                </c:pt>
                <c:pt idx="2">
                  <c:v>0</c:v>
                </c:pt>
                <c:pt idx="3">
                  <c:v>4.1360000000000001</c:v>
                </c:pt>
                <c:pt idx="4">
                  <c:v>0</c:v>
                </c:pt>
                <c:pt idx="5">
                  <c:v>17.59</c:v>
                </c:pt>
                <c:pt idx="6">
                  <c:v>5.7430000000000003</c:v>
                </c:pt>
                <c:pt idx="7">
                  <c:v>4.242</c:v>
                </c:pt>
                <c:pt idx="8">
                  <c:v>0</c:v>
                </c:pt>
                <c:pt idx="9">
                  <c:v>0</c:v>
                </c:pt>
                <c:pt idx="10">
                  <c:v>0</c:v>
                </c:pt>
                <c:pt idx="11">
                  <c:v>20.282</c:v>
                </c:pt>
                <c:pt idx="12">
                  <c:v>0</c:v>
                </c:pt>
                <c:pt idx="13">
                  <c:v>0</c:v>
                </c:pt>
                <c:pt idx="14">
                  <c:v>3.8660000000000001</c:v>
                </c:pt>
                <c:pt idx="15">
                  <c:v>0</c:v>
                </c:pt>
                <c:pt idx="16">
                  <c:v>0</c:v>
                </c:pt>
                <c:pt idx="17">
                  <c:v>3.1829999999999998</c:v>
                </c:pt>
                <c:pt idx="18">
                  <c:v>28.532</c:v>
                </c:pt>
                <c:pt idx="19">
                  <c:v>3.2530000000000001</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1.95</c:v>
                </c:pt>
                <c:pt idx="35">
                  <c:v>0</c:v>
                </c:pt>
                <c:pt idx="36">
                  <c:v>5.742</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417.58722635089958</c:v>
                </c:pt>
                <c:pt idx="2">
                  <c:v>6.4526205642127277</c:v>
                </c:pt>
                <c:pt idx="3">
                  <c:v>8.344683664135701</c:v>
                </c:pt>
                <c:pt idx="4">
                  <c:v>101.2834730637378</c:v>
                </c:pt>
                <c:pt idx="5">
                  <c:v>103.1737741627792</c:v>
                </c:pt>
                <c:pt idx="7">
                  <c:v>186.61555871521242</c:v>
                </c:pt>
                <c:pt idx="8">
                  <c:v>4.8319755325070899</c:v>
                </c:pt>
                <c:pt idx="9">
                  <c:v>0</c:v>
                </c:pt>
                <c:pt idx="10">
                  <c:v>6.410579384296561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432.38453057924801</c:v>
                </c:pt>
                <c:pt idx="4" formatCode="#,##0">
                  <c:v>101.2834730637378</c:v>
                </c:pt>
                <c:pt idx="5" formatCode="#,##0">
                  <c:v>103.1737741627792</c:v>
                </c:pt>
                <c:pt idx="6" formatCode="#,##0">
                  <c:v>191.44753424771952</c:v>
                </c:pt>
                <c:pt idx="10" formatCode="#,##0">
                  <c:v>6.410579384296561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102.42700000000001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102.42700000000001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笠間市</c:v>
                </c:pt>
              </c:strCache>
            </c:strRef>
          </c:tx>
          <c:spPr>
            <a:solidFill>
              <a:srgbClr val="FF0066"/>
            </a:solidFill>
            <a:ln>
              <a:noFill/>
            </a:ln>
          </c:spPr>
          <c:invertIfNegative val="0"/>
          <c:cat>
            <c:strRef>
              <c:f>③特定事業所の現状把握!$BD$21:$BD$39</c:f>
              <c:strCache>
                <c:ptCount val="19"/>
                <c:pt idx="0">
                  <c:v>9：食料品製造業(N=3)</c:v>
                </c:pt>
                <c:pt idx="1">
                  <c:v>10：飲料・たばこ・飼料製造業(N=1)</c:v>
                </c:pt>
                <c:pt idx="2">
                  <c:v>11：繊維工業(N=1)</c:v>
                </c:pt>
                <c:pt idx="3">
                  <c:v>12：木材・木製品製造業(N=0)</c:v>
                </c:pt>
                <c:pt idx="4">
                  <c:v>13：家具・装備品製造業(N=0)</c:v>
                </c:pt>
                <c:pt idx="5">
                  <c:v>15：印刷・同関連業(N=0)</c:v>
                </c:pt>
                <c:pt idx="6">
                  <c:v>18：プラスチック製品製造業(N=3)</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26：生産用機械器具製造業(N=1)</c:v>
                </c:pt>
                <c:pt idx="13">
                  <c:v>27：業務用機械器具製造業(N=1)</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5.8633333333333333</c:v>
                </c:pt>
                <c:pt idx="1">
                  <c:v>5.7430000000000003</c:v>
                </c:pt>
                <c:pt idx="2">
                  <c:v>4.242</c:v>
                </c:pt>
                <c:pt idx="3">
                  <c:v>0</c:v>
                </c:pt>
                <c:pt idx="4">
                  <c:v>0</c:v>
                </c:pt>
                <c:pt idx="5">
                  <c:v>0</c:v>
                </c:pt>
                <c:pt idx="6">
                  <c:v>6.7606666666666664</c:v>
                </c:pt>
                <c:pt idx="7">
                  <c:v>0</c:v>
                </c:pt>
                <c:pt idx="8">
                  <c:v>0</c:v>
                </c:pt>
                <c:pt idx="9">
                  <c:v>3.8660000000000001</c:v>
                </c:pt>
                <c:pt idx="10">
                  <c:v>0</c:v>
                </c:pt>
                <c:pt idx="11">
                  <c:v>0</c:v>
                </c:pt>
                <c:pt idx="12">
                  <c:v>3.1829999999999998</c:v>
                </c:pt>
                <c:pt idx="13">
                  <c:v>28.532</c:v>
                </c:pt>
                <c:pt idx="14">
                  <c:v>3.2530000000000001</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9：食料品製造業(N=3)</c:v>
                </c:pt>
                <c:pt idx="1">
                  <c:v>10：飲料・たばこ・飼料製造業(N=1)</c:v>
                </c:pt>
                <c:pt idx="2">
                  <c:v>11：繊維工業(N=1)</c:v>
                </c:pt>
                <c:pt idx="3">
                  <c:v>12：木材・木製品製造業(N=0)</c:v>
                </c:pt>
                <c:pt idx="4">
                  <c:v>13：家具・装備品製造業(N=0)</c:v>
                </c:pt>
                <c:pt idx="5">
                  <c:v>15：印刷・同関連業(N=0)</c:v>
                </c:pt>
                <c:pt idx="6">
                  <c:v>18：プラスチック製品製造業(N=3)</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26：生産用機械器具製造業(N=1)</c:v>
                </c:pt>
                <c:pt idx="13">
                  <c:v>27：業務用機械器具製造業(N=1)</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笠間市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1.95</c:v>
                </c:pt>
                <c:pt idx="11">
                  <c:v>0</c:v>
                </c:pt>
                <c:pt idx="12">
                  <c:v>5.742</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笠間市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笠間市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0</c:v>
                </c:pt>
                <c:pt idx="1">
                  <c:v>3.9079999999999999</c:v>
                </c:pt>
                <c:pt idx="2">
                  <c:v>0</c:v>
                </c:pt>
                <c:pt idx="3">
                  <c:v>4.1360000000000001</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220,940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13484.599999999951</c:v>
                </c:pt>
                <c:pt idx="1">
                  <c:v>206985.79999999996</c:v>
                </c:pt>
                <c:pt idx="2">
                  <c:v>0</c:v>
                </c:pt>
                <c:pt idx="3">
                  <c:v>0</c:v>
                </c:pt>
                <c:pt idx="4">
                  <c:v>0</c:v>
                </c:pt>
                <c:pt idx="5">
                  <c:v>470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293,269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16183.138151999941</c:v>
                </c:pt>
                <c:pt idx="1">
                  <c:v>273792.53680799989</c:v>
                </c:pt>
                <c:pt idx="2">
                  <c:v>0</c:v>
                </c:pt>
                <c:pt idx="3">
                  <c:v>0</c:v>
                </c:pt>
                <c:pt idx="4">
                  <c:v>0</c:v>
                </c:pt>
                <c:pt idx="5">
                  <c:v>3293.76</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149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笠間市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84.291654851999994</c:v>
                </c:pt>
                <c:pt idx="1">
                  <c:v>3.4379184960000004</c:v>
                </c:pt>
                <c:pt idx="2">
                  <c:v>0</c:v>
                </c:pt>
                <c:pt idx="3">
                  <c:v>0</c:v>
                </c:pt>
                <c:pt idx="4">
                  <c:v>11.329029329999999</c:v>
                </c:pt>
                <c:pt idx="5">
                  <c:v>50.293202399999998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1,777,994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笠間市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1728694</c:v>
                </c:pt>
                <c:pt idx="1">
                  <c:v>49300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470</c:v>
                </c:pt>
                <c:pt idx="2">
                  <c:v>470</c:v>
                </c:pt>
                <c:pt idx="3">
                  <c:v>470</c:v>
                </c:pt>
                <c:pt idx="4">
                  <c:v>470</c:v>
                </c:pt>
                <c:pt idx="5">
                  <c:v>470</c:v>
                </c:pt>
                <c:pt idx="6">
                  <c:v>470</c:v>
                </c:pt>
                <c:pt idx="7">
                  <c:v>470</c:v>
                </c:pt>
                <c:pt idx="8">
                  <c:v>470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79807</c:v>
                </c:pt>
                <c:pt idx="1">
                  <c:v>94350.6</c:v>
                </c:pt>
                <c:pt idx="2">
                  <c:v>105870.39999999999</c:v>
                </c:pt>
                <c:pt idx="3">
                  <c:v>142232.1</c:v>
                </c:pt>
                <c:pt idx="4">
                  <c:v>128001.0000000001</c:v>
                </c:pt>
                <c:pt idx="5">
                  <c:v>133269.49999999991</c:v>
                </c:pt>
                <c:pt idx="6">
                  <c:v>151772.5</c:v>
                </c:pt>
                <c:pt idx="7">
                  <c:v>204351.79999999996</c:v>
                </c:pt>
                <c:pt idx="8">
                  <c:v>206985.79999999996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7481.2999999999993</c:v>
                </c:pt>
                <c:pt idx="1">
                  <c:v>8259.4</c:v>
                </c:pt>
                <c:pt idx="2">
                  <c:v>8843.7999999999993</c:v>
                </c:pt>
                <c:pt idx="3">
                  <c:v>9495.3999999999978</c:v>
                </c:pt>
                <c:pt idx="4">
                  <c:v>10079.79999999999</c:v>
                </c:pt>
                <c:pt idx="5">
                  <c:v>10732.099999999989</c:v>
                </c:pt>
                <c:pt idx="6">
                  <c:v>11373.799999999979</c:v>
                </c:pt>
                <c:pt idx="7">
                  <c:v>12293.999999999973</c:v>
                </c:pt>
                <c:pt idx="8">
                  <c:v>13484.599999999951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0.22931263735213528</c:v>
                </c:pt>
                <c:pt idx="1">
                  <c:v>0.27660293409368736</c:v>
                </c:pt>
                <c:pt idx="2">
                  <c:v>0.30885441467783287</c:v>
                </c:pt>
                <c:pt idx="3">
                  <c:v>0.40469996868374214</c:v>
                </c:pt>
                <c:pt idx="4">
                  <c:v>0.37046728040963267</c:v>
                </c:pt>
                <c:pt idx="5">
                  <c:v>0.40146963025364008</c:v>
                </c:pt>
                <c:pt idx="6">
                  <c:v>0.44846701822305723</c:v>
                </c:pt>
                <c:pt idx="7">
                  <c:v>0.59803440532125485</c:v>
                </c:pt>
                <c:pt idx="8">
                  <c:v>0.60822370720207009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370.63531298712888</c:v>
                </c:pt>
                <c:pt idx="2">
                  <c:v>5.7447587028566049</c:v>
                </c:pt>
                <c:pt idx="3">
                  <c:v>7.7123711023713097</c:v>
                </c:pt>
                <c:pt idx="4">
                  <c:v>129.4337103239551</c:v>
                </c:pt>
                <c:pt idx="5">
                  <c:v>121.6715134100381</c:v>
                </c:pt>
                <c:pt idx="7">
                  <c:v>175.27454346559523</c:v>
                </c:pt>
                <c:pt idx="8">
                  <c:v>6.10469350875068</c:v>
                </c:pt>
                <c:pt idx="9">
                  <c:v>0</c:v>
                </c:pt>
                <c:pt idx="10">
                  <c:v>6.2338414589856121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384.09244279235679</c:v>
                </c:pt>
                <c:pt idx="4" formatCode="#,##0">
                  <c:v>129.4337103239551</c:v>
                </c:pt>
                <c:pt idx="5" formatCode="#,##0">
                  <c:v>121.6715134100381</c:v>
                </c:pt>
                <c:pt idx="6" formatCode="#,##0">
                  <c:v>181.3792369743459</c:v>
                </c:pt>
                <c:pt idx="10" formatCode="#,##0">
                  <c:v>6.2338414589856121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1721</c:v>
                </c:pt>
                <c:pt idx="1">
                  <c:v>1855</c:v>
                </c:pt>
                <c:pt idx="2">
                  <c:v>1956</c:v>
                </c:pt>
                <c:pt idx="3">
                  <c:v>2084</c:v>
                </c:pt>
                <c:pt idx="4">
                  <c:v>2196</c:v>
                </c:pt>
                <c:pt idx="5">
                  <c:v>2316</c:v>
                </c:pt>
                <c:pt idx="6">
                  <c:v>2423</c:v>
                </c:pt>
                <c:pt idx="7">
                  <c:v>2571</c:v>
                </c:pt>
                <c:pt idx="8">
                  <c:v>2754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482173.63362748211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293269.43495999987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2436932.5929999999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2341434.8569999998</c:v>
                </c:pt>
                <c:pt idx="1">
                  <c:v>95497.736000000004</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289975.67495999986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排出量比較シート!$DN$21:$DN$50</c:f>
              <c:numCache>
                <c:formatCode>0.0%;;</c:formatCode>
                <c:ptCount val="30"/>
                <c:pt idx="0">
                  <c:v>0.91</c:v>
                </c:pt>
                <c:pt idx="1">
                  <c:v>0.92</c:v>
                </c:pt>
                <c:pt idx="2">
                  <c:v>0.89</c:v>
                </c:pt>
                <c:pt idx="3">
                  <c:v>0.92</c:v>
                </c:pt>
                <c:pt idx="4">
                  <c:v>1</c:v>
                </c:pt>
                <c:pt idx="5">
                  <c:v>0.83</c:v>
                </c:pt>
                <c:pt idx="6">
                  <c:v>0.72</c:v>
                </c:pt>
                <c:pt idx="7">
                  <c:v>0.92</c:v>
                </c:pt>
                <c:pt idx="8">
                  <c:v>0.95</c:v>
                </c:pt>
                <c:pt idx="9">
                  <c:v>0.83</c:v>
                </c:pt>
                <c:pt idx="10">
                  <c:v>0.69</c:v>
                </c:pt>
                <c:pt idx="11">
                  <c:v>1</c:v>
                </c:pt>
                <c:pt idx="12">
                  <c:v>0</c:v>
                </c:pt>
                <c:pt idx="13">
                  <c:v>0.34</c:v>
                </c:pt>
                <c:pt idx="14">
                  <c:v>0.97</c:v>
                </c:pt>
                <c:pt idx="15">
                  <c:v>0.67</c:v>
                </c:pt>
                <c:pt idx="16">
                  <c:v>0.95</c:v>
                </c:pt>
                <c:pt idx="17">
                  <c:v>0.94</c:v>
                </c:pt>
                <c:pt idx="18">
                  <c:v>0.87</c:v>
                </c:pt>
                <c:pt idx="19">
                  <c:v>1</c:v>
                </c:pt>
                <c:pt idx="20">
                  <c:v>1</c:v>
                </c:pt>
                <c:pt idx="21">
                  <c:v>0.76</c:v>
                </c:pt>
                <c:pt idx="22">
                  <c:v>0.6</c:v>
                </c:pt>
                <c:pt idx="23">
                  <c:v>1</c:v>
                </c:pt>
                <c:pt idx="24">
                  <c:v>0.83</c:v>
                </c:pt>
                <c:pt idx="25">
                  <c:v>0.45</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0.05</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0.09</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排出量比較シート!$DQ$21:$DQ$50</c:f>
              <c:numCache>
                <c:formatCode>0.0%;;</c:formatCode>
                <c:ptCount val="30"/>
                <c:pt idx="0">
                  <c:v>0.09</c:v>
                </c:pt>
                <c:pt idx="1">
                  <c:v>0.08</c:v>
                </c:pt>
                <c:pt idx="2">
                  <c:v>0.11</c:v>
                </c:pt>
                <c:pt idx="3">
                  <c:v>0.08</c:v>
                </c:pt>
                <c:pt idx="4">
                  <c:v>0</c:v>
                </c:pt>
                <c:pt idx="5">
                  <c:v>0.17</c:v>
                </c:pt>
                <c:pt idx="6">
                  <c:v>0.03</c:v>
                </c:pt>
                <c:pt idx="7">
                  <c:v>0.08</c:v>
                </c:pt>
                <c:pt idx="8">
                  <c:v>0.05</c:v>
                </c:pt>
                <c:pt idx="9">
                  <c:v>0.17</c:v>
                </c:pt>
                <c:pt idx="10">
                  <c:v>0.26</c:v>
                </c:pt>
                <c:pt idx="11">
                  <c:v>0</c:v>
                </c:pt>
                <c:pt idx="12">
                  <c:v>0</c:v>
                </c:pt>
                <c:pt idx="13">
                  <c:v>0.66</c:v>
                </c:pt>
                <c:pt idx="14">
                  <c:v>0.03</c:v>
                </c:pt>
                <c:pt idx="15">
                  <c:v>0.25</c:v>
                </c:pt>
                <c:pt idx="16">
                  <c:v>0.05</c:v>
                </c:pt>
                <c:pt idx="17">
                  <c:v>0.06</c:v>
                </c:pt>
                <c:pt idx="18">
                  <c:v>0.13</c:v>
                </c:pt>
                <c:pt idx="19">
                  <c:v>0</c:v>
                </c:pt>
                <c:pt idx="20">
                  <c:v>0</c:v>
                </c:pt>
                <c:pt idx="21">
                  <c:v>0.24</c:v>
                </c:pt>
                <c:pt idx="22">
                  <c:v>0</c:v>
                </c:pt>
                <c:pt idx="23">
                  <c:v>0</c:v>
                </c:pt>
                <c:pt idx="24">
                  <c:v>0.17</c:v>
                </c:pt>
                <c:pt idx="25">
                  <c:v>0.55000000000000004</c:v>
                </c:pt>
                <c:pt idx="26">
                  <c:v>0.99</c:v>
                </c:pt>
                <c:pt idx="27">
                  <c:v>1</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排出量比較シート!$DR$21:$DR$50</c:f>
              <c:numCache>
                <c:formatCode>0.0%;;</c:formatCode>
                <c:ptCount val="30"/>
                <c:pt idx="0">
                  <c:v>0</c:v>
                </c:pt>
                <c:pt idx="1">
                  <c:v>0</c:v>
                </c:pt>
                <c:pt idx="2">
                  <c:v>0</c:v>
                </c:pt>
                <c:pt idx="3">
                  <c:v>0</c:v>
                </c:pt>
                <c:pt idx="4">
                  <c:v>0</c:v>
                </c:pt>
                <c:pt idx="5">
                  <c:v>0</c:v>
                </c:pt>
                <c:pt idx="6">
                  <c:v>0.25</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0.4</c:v>
                </c:pt>
                <c:pt idx="23">
                  <c:v>0</c:v>
                </c:pt>
                <c:pt idx="24">
                  <c:v>0</c:v>
                </c:pt>
                <c:pt idx="25">
                  <c:v>0</c:v>
                </c:pt>
                <c:pt idx="26">
                  <c:v>0.01</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排出量比較シート!$DF$21:$DF$50</c:f>
              <c:numCache>
                <c:formatCode>#,##0;;</c:formatCode>
                <c:ptCount val="30"/>
                <c:pt idx="0">
                  <c:v>15</c:v>
                </c:pt>
                <c:pt idx="1">
                  <c:v>14</c:v>
                </c:pt>
                <c:pt idx="2">
                  <c:v>8</c:v>
                </c:pt>
                <c:pt idx="3">
                  <c:v>7</c:v>
                </c:pt>
                <c:pt idx="4">
                  <c:v>1</c:v>
                </c:pt>
                <c:pt idx="5">
                  <c:v>5</c:v>
                </c:pt>
                <c:pt idx="6">
                  <c:v>22</c:v>
                </c:pt>
                <c:pt idx="7">
                  <c:v>6</c:v>
                </c:pt>
                <c:pt idx="8">
                  <c:v>12</c:v>
                </c:pt>
                <c:pt idx="9">
                  <c:v>7</c:v>
                </c:pt>
                <c:pt idx="10">
                  <c:v>9</c:v>
                </c:pt>
                <c:pt idx="11">
                  <c:v>11</c:v>
                </c:pt>
                <c:pt idx="12">
                  <c:v>0</c:v>
                </c:pt>
                <c:pt idx="13">
                  <c:v>1</c:v>
                </c:pt>
                <c:pt idx="14">
                  <c:v>13</c:v>
                </c:pt>
                <c:pt idx="15">
                  <c:v>7</c:v>
                </c:pt>
                <c:pt idx="16">
                  <c:v>7</c:v>
                </c:pt>
                <c:pt idx="17">
                  <c:v>17</c:v>
                </c:pt>
                <c:pt idx="18">
                  <c:v>13</c:v>
                </c:pt>
                <c:pt idx="19">
                  <c:v>3</c:v>
                </c:pt>
                <c:pt idx="20">
                  <c:v>18</c:v>
                </c:pt>
                <c:pt idx="21">
                  <c:v>3</c:v>
                </c:pt>
                <c:pt idx="22">
                  <c:v>13</c:v>
                </c:pt>
                <c:pt idx="23">
                  <c:v>10</c:v>
                </c:pt>
                <c:pt idx="24">
                  <c:v>14</c:v>
                </c:pt>
                <c:pt idx="25">
                  <c:v>1</c:v>
                </c:pt>
                <c:pt idx="26">
                  <c:v>1</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排出量比較シート!$DI$21:$DI$50</c:f>
              <c:numCache>
                <c:formatCode>#,##0;;</c:formatCode>
                <c:ptCount val="30"/>
                <c:pt idx="0">
                  <c:v>2</c:v>
                </c:pt>
                <c:pt idx="1">
                  <c:v>2</c:v>
                </c:pt>
                <c:pt idx="2">
                  <c:v>2</c:v>
                </c:pt>
                <c:pt idx="3">
                  <c:v>3</c:v>
                </c:pt>
                <c:pt idx="4">
                  <c:v>0</c:v>
                </c:pt>
                <c:pt idx="5">
                  <c:v>2</c:v>
                </c:pt>
                <c:pt idx="6">
                  <c:v>3</c:v>
                </c:pt>
                <c:pt idx="7">
                  <c:v>1</c:v>
                </c:pt>
                <c:pt idx="8">
                  <c:v>1</c:v>
                </c:pt>
                <c:pt idx="9">
                  <c:v>3</c:v>
                </c:pt>
                <c:pt idx="10">
                  <c:v>5</c:v>
                </c:pt>
                <c:pt idx="11">
                  <c:v>0</c:v>
                </c:pt>
                <c:pt idx="12">
                  <c:v>0</c:v>
                </c:pt>
                <c:pt idx="13">
                  <c:v>4</c:v>
                </c:pt>
                <c:pt idx="14">
                  <c:v>1</c:v>
                </c:pt>
                <c:pt idx="15">
                  <c:v>1</c:v>
                </c:pt>
                <c:pt idx="16">
                  <c:v>1</c:v>
                </c:pt>
                <c:pt idx="17">
                  <c:v>2</c:v>
                </c:pt>
                <c:pt idx="18">
                  <c:v>4</c:v>
                </c:pt>
                <c:pt idx="19">
                  <c:v>0</c:v>
                </c:pt>
                <c:pt idx="20">
                  <c:v>0</c:v>
                </c:pt>
                <c:pt idx="21">
                  <c:v>1</c:v>
                </c:pt>
                <c:pt idx="22">
                  <c:v>0</c:v>
                </c:pt>
                <c:pt idx="23">
                  <c:v>0</c:v>
                </c:pt>
                <c:pt idx="24">
                  <c:v>4</c:v>
                </c:pt>
                <c:pt idx="25">
                  <c:v>2</c:v>
                </c:pt>
                <c:pt idx="26">
                  <c:v>175</c:v>
                </c:pt>
                <c:pt idx="27">
                  <c:v>2</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排出量比較シート!$DJ$21:$DJ$50</c:f>
              <c:numCache>
                <c:formatCode>#,##0;;</c:formatCode>
                <c:ptCount val="30"/>
                <c:pt idx="0">
                  <c:v>0</c:v>
                </c:pt>
                <c:pt idx="1">
                  <c:v>0</c:v>
                </c:pt>
                <c:pt idx="2">
                  <c:v>0</c:v>
                </c:pt>
                <c:pt idx="3">
                  <c:v>0</c:v>
                </c:pt>
                <c:pt idx="4">
                  <c:v>0</c:v>
                </c:pt>
                <c:pt idx="5">
                  <c:v>0</c:v>
                </c:pt>
                <c:pt idx="6">
                  <c:v>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3</c:v>
                </c:pt>
                <c:pt idx="23">
                  <c:v>0</c:v>
                </c:pt>
                <c:pt idx="24">
                  <c:v>0</c:v>
                </c:pt>
                <c:pt idx="25">
                  <c:v>0</c:v>
                </c:pt>
                <c:pt idx="26">
                  <c:v>8</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排出量比較シート!$DL$21:$DL$50</c:f>
              <c:numCache>
                <c:formatCode>#,##0;;</c:formatCode>
                <c:ptCount val="30"/>
                <c:pt idx="0">
                  <c:v>17</c:v>
                </c:pt>
                <c:pt idx="1">
                  <c:v>16</c:v>
                </c:pt>
                <c:pt idx="2">
                  <c:v>10</c:v>
                </c:pt>
                <c:pt idx="3">
                  <c:v>10</c:v>
                </c:pt>
                <c:pt idx="4">
                  <c:v>1</c:v>
                </c:pt>
                <c:pt idx="5">
                  <c:v>7</c:v>
                </c:pt>
                <c:pt idx="6">
                  <c:v>27</c:v>
                </c:pt>
                <c:pt idx="7">
                  <c:v>7</c:v>
                </c:pt>
                <c:pt idx="8">
                  <c:v>13</c:v>
                </c:pt>
                <c:pt idx="9">
                  <c:v>10</c:v>
                </c:pt>
                <c:pt idx="10">
                  <c:v>15</c:v>
                </c:pt>
                <c:pt idx="11">
                  <c:v>11</c:v>
                </c:pt>
                <c:pt idx="12">
                  <c:v>0</c:v>
                </c:pt>
                <c:pt idx="13">
                  <c:v>5</c:v>
                </c:pt>
                <c:pt idx="14">
                  <c:v>14</c:v>
                </c:pt>
                <c:pt idx="15">
                  <c:v>9</c:v>
                </c:pt>
                <c:pt idx="16">
                  <c:v>8</c:v>
                </c:pt>
                <c:pt idx="17">
                  <c:v>19</c:v>
                </c:pt>
                <c:pt idx="18">
                  <c:v>17</c:v>
                </c:pt>
                <c:pt idx="19">
                  <c:v>3</c:v>
                </c:pt>
                <c:pt idx="20">
                  <c:v>18</c:v>
                </c:pt>
                <c:pt idx="21">
                  <c:v>4</c:v>
                </c:pt>
                <c:pt idx="22">
                  <c:v>16</c:v>
                </c:pt>
                <c:pt idx="23">
                  <c:v>10</c:v>
                </c:pt>
                <c:pt idx="24">
                  <c:v>18</c:v>
                </c:pt>
                <c:pt idx="25">
                  <c:v>3</c:v>
                </c:pt>
                <c:pt idx="26">
                  <c:v>185</c:v>
                </c:pt>
                <c:pt idx="27">
                  <c:v>2</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排出量比較シート!$CX$21:$CX$50</c:f>
              <c:numCache>
                <c:formatCode>[=0]#;[&lt;1]0.00;#,##0</c:formatCode>
                <c:ptCount val="30"/>
                <c:pt idx="0">
                  <c:v>133.90799999999999</c:v>
                </c:pt>
                <c:pt idx="1">
                  <c:v>94.734999999999999</c:v>
                </c:pt>
                <c:pt idx="2">
                  <c:v>44.616999999999997</c:v>
                </c:pt>
                <c:pt idx="3">
                  <c:v>301.048</c:v>
                </c:pt>
                <c:pt idx="4">
                  <c:v>4.9550000000000001</c:v>
                </c:pt>
                <c:pt idx="5">
                  <c:v>26.183</c:v>
                </c:pt>
                <c:pt idx="6">
                  <c:v>442.80399999999997</c:v>
                </c:pt>
                <c:pt idx="7">
                  <c:v>32.453000000000003</c:v>
                </c:pt>
                <c:pt idx="8">
                  <c:v>278.14100000000002</c:v>
                </c:pt>
                <c:pt idx="9">
                  <c:v>91.581999999999994</c:v>
                </c:pt>
                <c:pt idx="10">
                  <c:v>67.144000000000005</c:v>
                </c:pt>
                <c:pt idx="11">
                  <c:v>115.866</c:v>
                </c:pt>
                <c:pt idx="12">
                  <c:v>0</c:v>
                </c:pt>
                <c:pt idx="13">
                  <c:v>9.407</c:v>
                </c:pt>
                <c:pt idx="14">
                  <c:v>178.774</c:v>
                </c:pt>
                <c:pt idx="15">
                  <c:v>37.331000000000003</c:v>
                </c:pt>
                <c:pt idx="16">
                  <c:v>98.468999999999994</c:v>
                </c:pt>
                <c:pt idx="17">
                  <c:v>119.53700000000001</c:v>
                </c:pt>
                <c:pt idx="18">
                  <c:v>125.321</c:v>
                </c:pt>
                <c:pt idx="19">
                  <c:v>17.155999999999999</c:v>
                </c:pt>
                <c:pt idx="20">
                  <c:v>113.69799999999999</c:v>
                </c:pt>
                <c:pt idx="21">
                  <c:v>29.189</c:v>
                </c:pt>
                <c:pt idx="22">
                  <c:v>1314.1020000000001</c:v>
                </c:pt>
                <c:pt idx="23">
                  <c:v>67.831000000000003</c:v>
                </c:pt>
                <c:pt idx="24">
                  <c:v>120.699</c:v>
                </c:pt>
                <c:pt idx="25">
                  <c:v>3.4620000000000002</c:v>
                </c:pt>
                <c:pt idx="26">
                  <c:v>2.286</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4.6980000000000004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2.6520000000000001</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4.9720000000000004</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排出量比較シート!$DA$21:$DA$50</c:f>
              <c:numCache>
                <c:formatCode>[=0]#;[&lt;1]0.00;#,##0</c:formatCode>
                <c:ptCount val="30"/>
                <c:pt idx="0">
                  <c:v>13.202</c:v>
                </c:pt>
                <c:pt idx="1">
                  <c:v>7.6920000000000002</c:v>
                </c:pt>
                <c:pt idx="2">
                  <c:v>5.657</c:v>
                </c:pt>
                <c:pt idx="3">
                  <c:v>25.585999999999999</c:v>
                </c:pt>
                <c:pt idx="4">
                  <c:v>0</c:v>
                </c:pt>
                <c:pt idx="5">
                  <c:v>5.3810000000000002</c:v>
                </c:pt>
                <c:pt idx="6">
                  <c:v>21.198</c:v>
                </c:pt>
                <c:pt idx="7">
                  <c:v>2.97</c:v>
                </c:pt>
                <c:pt idx="8">
                  <c:v>15.393000000000001</c:v>
                </c:pt>
                <c:pt idx="9">
                  <c:v>18.195999999999998</c:v>
                </c:pt>
                <c:pt idx="10">
                  <c:v>24.939</c:v>
                </c:pt>
                <c:pt idx="11">
                  <c:v>0</c:v>
                </c:pt>
                <c:pt idx="12">
                  <c:v>0</c:v>
                </c:pt>
                <c:pt idx="13">
                  <c:v>18.526</c:v>
                </c:pt>
                <c:pt idx="14">
                  <c:v>4.6479999999999997</c:v>
                </c:pt>
                <c:pt idx="15">
                  <c:v>13.747999999999999</c:v>
                </c:pt>
                <c:pt idx="16">
                  <c:v>4.8730000000000002</c:v>
                </c:pt>
                <c:pt idx="17">
                  <c:v>7.6890000000000001</c:v>
                </c:pt>
                <c:pt idx="18">
                  <c:v>18.533999999999999</c:v>
                </c:pt>
                <c:pt idx="19">
                  <c:v>0</c:v>
                </c:pt>
                <c:pt idx="20">
                  <c:v>0</c:v>
                </c:pt>
                <c:pt idx="21">
                  <c:v>9.282</c:v>
                </c:pt>
                <c:pt idx="22">
                  <c:v>0</c:v>
                </c:pt>
                <c:pt idx="23">
                  <c:v>0</c:v>
                </c:pt>
                <c:pt idx="24">
                  <c:v>24.457000000000001</c:v>
                </c:pt>
                <c:pt idx="25">
                  <c:v>4.2439999999999998</c:v>
                </c:pt>
                <c:pt idx="26">
                  <c:v>1003.552</c:v>
                </c:pt>
                <c:pt idx="27">
                  <c:v>29.835000000000001</c:v>
                </c:pt>
                <c:pt idx="28">
                  <c:v>4.4379999999999997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排出量比較シート!$DB$21:$DB$50</c:f>
              <c:numCache>
                <c:formatCode>[=0]#;[&lt;1]0.00;#,##0</c:formatCode>
                <c:ptCount val="30"/>
                <c:pt idx="0">
                  <c:v>0</c:v>
                </c:pt>
                <c:pt idx="1">
                  <c:v>0</c:v>
                </c:pt>
                <c:pt idx="2">
                  <c:v>0</c:v>
                </c:pt>
                <c:pt idx="3">
                  <c:v>0</c:v>
                </c:pt>
                <c:pt idx="4">
                  <c:v>0</c:v>
                </c:pt>
                <c:pt idx="5">
                  <c:v>0</c:v>
                </c:pt>
                <c:pt idx="6">
                  <c:v>152.697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864.63800000000003</c:v>
                </c:pt>
                <c:pt idx="23">
                  <c:v>0</c:v>
                </c:pt>
                <c:pt idx="24">
                  <c:v>0</c:v>
                </c:pt>
                <c:pt idx="25">
                  <c:v>0</c:v>
                </c:pt>
                <c:pt idx="26">
                  <c:v>9.2789999999999999</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排出量比較シート!$DD$21:$DD$50</c:f>
              <c:numCache>
                <c:formatCode>[=0]#;[&lt;1]0.00;#,##0</c:formatCode>
                <c:ptCount val="30"/>
                <c:pt idx="0">
                  <c:v>147.10999999999999</c:v>
                </c:pt>
                <c:pt idx="1">
                  <c:v>102.42699999999999</c:v>
                </c:pt>
                <c:pt idx="2">
                  <c:v>50.274000000000001</c:v>
                </c:pt>
                <c:pt idx="3">
                  <c:v>326.63400000000001</c:v>
                </c:pt>
                <c:pt idx="4">
                  <c:v>4.9550000000000001</c:v>
                </c:pt>
                <c:pt idx="5">
                  <c:v>31.564</c:v>
                </c:pt>
                <c:pt idx="6">
                  <c:v>616.69899999999996</c:v>
                </c:pt>
                <c:pt idx="7">
                  <c:v>35.423000000000002</c:v>
                </c:pt>
                <c:pt idx="8">
                  <c:v>293.53399999999999</c:v>
                </c:pt>
                <c:pt idx="9">
                  <c:v>109.77799999999999</c:v>
                </c:pt>
                <c:pt idx="10">
                  <c:v>96.781000000000006</c:v>
                </c:pt>
                <c:pt idx="11">
                  <c:v>115.866</c:v>
                </c:pt>
                <c:pt idx="12">
                  <c:v>0</c:v>
                </c:pt>
                <c:pt idx="13">
                  <c:v>27.933</c:v>
                </c:pt>
                <c:pt idx="14">
                  <c:v>183.422</c:v>
                </c:pt>
                <c:pt idx="15">
                  <c:v>56.051000000000002</c:v>
                </c:pt>
                <c:pt idx="16">
                  <c:v>103.342</c:v>
                </c:pt>
                <c:pt idx="17">
                  <c:v>127.226</c:v>
                </c:pt>
                <c:pt idx="18">
                  <c:v>143.85499999999999</c:v>
                </c:pt>
                <c:pt idx="19">
                  <c:v>17.155999999999999</c:v>
                </c:pt>
                <c:pt idx="20">
                  <c:v>113.69799999999999</c:v>
                </c:pt>
                <c:pt idx="21">
                  <c:v>38.471000000000004</c:v>
                </c:pt>
                <c:pt idx="22">
                  <c:v>2178.7400000000002</c:v>
                </c:pt>
                <c:pt idx="23">
                  <c:v>67.831000000000003</c:v>
                </c:pt>
                <c:pt idx="24">
                  <c:v>145.15600000000001</c:v>
                </c:pt>
                <c:pt idx="25">
                  <c:v>7.7059999999999995</c:v>
                </c:pt>
                <c:pt idx="26">
                  <c:v>1017.769</c:v>
                </c:pt>
                <c:pt idx="27">
                  <c:v>29.835000000000001</c:v>
                </c:pt>
                <c:pt idx="28">
                  <c:v>4.4379999999999997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排出量比較シート!$CU$21:$CU$50</c:f>
              <c:numCache>
                <c:formatCode>\(0%\);;</c:formatCode>
                <c:ptCount val="30"/>
                <c:pt idx="0">
                  <c:v>0.20751401842851133</c:v>
                </c:pt>
                <c:pt idx="1">
                  <c:v>8.7082771157453387E-2</c:v>
                </c:pt>
                <c:pt idx="2">
                  <c:v>8.1853774532447354E-2</c:v>
                </c:pt>
                <c:pt idx="3">
                  <c:v>0.26300082816475295</c:v>
                </c:pt>
                <c:pt idx="4">
                  <c:v>0</c:v>
                </c:pt>
                <c:pt idx="5">
                  <c:v>8.0075225646908013E-2</c:v>
                </c:pt>
                <c:pt idx="6">
                  <c:v>0.28890004468464531</c:v>
                </c:pt>
                <c:pt idx="7">
                  <c:v>4.0209247873476038E-2</c:v>
                </c:pt>
                <c:pt idx="8">
                  <c:v>0.1989721577110887</c:v>
                </c:pt>
                <c:pt idx="9">
                  <c:v>0.27699312845030777</c:v>
                </c:pt>
                <c:pt idx="10">
                  <c:v>0.25533371718488534</c:v>
                </c:pt>
                <c:pt idx="11">
                  <c:v>0</c:v>
                </c:pt>
                <c:pt idx="12">
                  <c:v>0</c:v>
                </c:pt>
                <c:pt idx="13">
                  <c:v>0.27973281042458398</c:v>
                </c:pt>
                <c:pt idx="14">
                  <c:v>5.6195264924350723E-2</c:v>
                </c:pt>
                <c:pt idx="15">
                  <c:v>0.14904861062443492</c:v>
                </c:pt>
                <c:pt idx="16">
                  <c:v>5.9394210576210159E-2</c:v>
                </c:pt>
                <c:pt idx="17">
                  <c:v>0.10004323289096403</c:v>
                </c:pt>
                <c:pt idx="18">
                  <c:v>0.19708977079779749</c:v>
                </c:pt>
                <c:pt idx="19">
                  <c:v>0</c:v>
                </c:pt>
                <c:pt idx="20">
                  <c:v>0</c:v>
                </c:pt>
                <c:pt idx="21">
                  <c:v>0.14654515123110232</c:v>
                </c:pt>
                <c:pt idx="22">
                  <c:v>0</c:v>
                </c:pt>
                <c:pt idx="23">
                  <c:v>0</c:v>
                </c:pt>
                <c:pt idx="24">
                  <c:v>0.27939530325440981</c:v>
                </c:pt>
                <c:pt idx="25">
                  <c:v>8.8157408292896214E-2</c:v>
                </c:pt>
                <c:pt idx="26">
                  <c:v>0.26875065500313983</c:v>
                </c:pt>
                <c:pt idx="27">
                  <c:v>0.30086600750642783</c:v>
                </c:pt>
                <c:pt idx="28">
                  <c:v>5.5833032423968407E-2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排出量比較シート!$CM$21:$CM$50</c:f>
              <c:numCache>
                <c:formatCode>\(0%\);;</c:formatCode>
                <c:ptCount val="30"/>
                <c:pt idx="0">
                  <c:v>0.1999956642253187</c:v>
                </c:pt>
                <c:pt idx="1">
                  <c:v>0.30878013322088954</c:v>
                </c:pt>
                <c:pt idx="2">
                  <c:v>0.61448017148135281</c:v>
                </c:pt>
                <c:pt idx="3">
                  <c:v>1</c:v>
                </c:pt>
                <c:pt idx="4">
                  <c:v>0.10170340819459907</c:v>
                </c:pt>
                <c:pt idx="5">
                  <c:v>0.12508646107615781</c:v>
                </c:pt>
                <c:pt idx="6">
                  <c:v>0.78484289129693308</c:v>
                </c:pt>
                <c:pt idx="7">
                  <c:v>0.39958465587313996</c:v>
                </c:pt>
                <c:pt idx="8">
                  <c:v>0.79428243118166519</c:v>
                </c:pt>
                <c:pt idx="9">
                  <c:v>1</c:v>
                </c:pt>
                <c:pt idx="10">
                  <c:v>0.19177609243571278</c:v>
                </c:pt>
                <c:pt idx="11">
                  <c:v>1</c:v>
                </c:pt>
                <c:pt idx="12">
                  <c:v>0</c:v>
                </c:pt>
                <c:pt idx="13">
                  <c:v>0.15979036453065018</c:v>
                </c:pt>
                <c:pt idx="14">
                  <c:v>0.37915172167570016</c:v>
                </c:pt>
                <c:pt idx="15">
                  <c:v>0.13284766813266874</c:v>
                </c:pt>
                <c:pt idx="16">
                  <c:v>0.24903429745395941</c:v>
                </c:pt>
                <c:pt idx="17">
                  <c:v>0.8757012197745313</c:v>
                </c:pt>
                <c:pt idx="18">
                  <c:v>0.37520107818236698</c:v>
                </c:pt>
                <c:pt idx="19">
                  <c:v>0.51686622793114811</c:v>
                </c:pt>
                <c:pt idx="20">
                  <c:v>0.13852626201647464</c:v>
                </c:pt>
                <c:pt idx="21">
                  <c:v>0.36939953892898542</c:v>
                </c:pt>
                <c:pt idx="22">
                  <c:v>1</c:v>
                </c:pt>
                <c:pt idx="23">
                  <c:v>0.33547291727313422</c:v>
                </c:pt>
                <c:pt idx="24">
                  <c:v>0.34381184069462017</c:v>
                </c:pt>
                <c:pt idx="25">
                  <c:v>6.9264841500806876E-2</c:v>
                </c:pt>
                <c:pt idx="26">
                  <c:v>4.3869148626589152E-2</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排出量比較シート!$BV$21:$BV$50</c:f>
              <c:numCache>
                <c:formatCode>0%</c:formatCode>
                <c:ptCount val="30"/>
                <c:pt idx="0">
                  <c:v>0.69856461827065841</c:v>
                </c:pt>
                <c:pt idx="1">
                  <c:v>0.46842019649493932</c:v>
                </c:pt>
                <c:pt idx="2">
                  <c:v>0.20257904167682797</c:v>
                </c:pt>
                <c:pt idx="3">
                  <c:v>0.24649607167821611</c:v>
                </c:pt>
                <c:pt idx="4">
                  <c:v>0.16621908521004164</c:v>
                </c:pt>
                <c:pt idx="5">
                  <c:v>0.46442464116681015</c:v>
                </c:pt>
                <c:pt idx="6">
                  <c:v>0.66859339581371491</c:v>
                </c:pt>
                <c:pt idx="7">
                  <c:v>0.23896154304051981</c:v>
                </c:pt>
                <c:pt idx="8">
                  <c:v>0.57174050398473497</c:v>
                </c:pt>
                <c:pt idx="9">
                  <c:v>0.22016645171194166</c:v>
                </c:pt>
                <c:pt idx="10">
                  <c:v>0.49791111417044659</c:v>
                </c:pt>
                <c:pt idx="11">
                  <c:v>0.25786556796236743</c:v>
                </c:pt>
                <c:pt idx="12">
                  <c:v>0.17416743630504597</c:v>
                </c:pt>
                <c:pt idx="13">
                  <c:v>0.19239660536860595</c:v>
                </c:pt>
                <c:pt idx="14">
                  <c:v>0.57709688947915572</c:v>
                </c:pt>
                <c:pt idx="15">
                  <c:v>0.47864634317686466</c:v>
                </c:pt>
                <c:pt idx="16">
                  <c:v>0.60355806948942436</c:v>
                </c:pt>
                <c:pt idx="17">
                  <c:v>0.34400800898987804</c:v>
                </c:pt>
                <c:pt idx="18">
                  <c:v>0.49290730189720328</c:v>
                </c:pt>
                <c:pt idx="19">
                  <c:v>0.12245977172520488</c:v>
                </c:pt>
                <c:pt idx="20">
                  <c:v>0.74038054807070341</c:v>
                </c:pt>
                <c:pt idx="21">
                  <c:v>0.24718637906014243</c:v>
                </c:pt>
                <c:pt idx="22">
                  <c:v>0.54952017781187579</c:v>
                </c:pt>
                <c:pt idx="23">
                  <c:v>0.45252180378181989</c:v>
                </c:pt>
                <c:pt idx="24">
                  <c:v>0.52197571404433918</c:v>
                </c:pt>
                <c:pt idx="25">
                  <c:v>0.20891545263249228</c:v>
                </c:pt>
                <c:pt idx="26">
                  <c:v>2.7893149692354031E-2</c:v>
                </c:pt>
                <c:pt idx="27">
                  <c:v>0.30309926326357634</c:v>
                </c:pt>
                <c:pt idx="28">
                  <c:v>0.36993382727544077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排出量比較シート!$BZ$21:$BZ$50</c:f>
              <c:numCache>
                <c:formatCode>0%</c:formatCode>
                <c:ptCount val="30"/>
                <c:pt idx="0">
                  <c:v>6.6376283209841846E-2</c:v>
                </c:pt>
                <c:pt idx="1">
                  <c:v>0.13485949762788171</c:v>
                </c:pt>
                <c:pt idx="2">
                  <c:v>0.19281884987537601</c:v>
                </c:pt>
                <c:pt idx="3">
                  <c:v>0.19908824128521269</c:v>
                </c:pt>
                <c:pt idx="4">
                  <c:v>0.23138810061321288</c:v>
                </c:pt>
                <c:pt idx="5">
                  <c:v>0.14909771066696367</c:v>
                </c:pt>
                <c:pt idx="6">
                  <c:v>8.6952196038956417E-2</c:v>
                </c:pt>
                <c:pt idx="7">
                  <c:v>0.21732639040697502</c:v>
                </c:pt>
                <c:pt idx="8">
                  <c:v>0.12631061935084237</c:v>
                </c:pt>
                <c:pt idx="9">
                  <c:v>0.23395058392431747</c:v>
                </c:pt>
                <c:pt idx="10">
                  <c:v>0.12981914341436682</c:v>
                </c:pt>
                <c:pt idx="11">
                  <c:v>0.15715376272996018</c:v>
                </c:pt>
                <c:pt idx="12">
                  <c:v>0.22957678034854231</c:v>
                </c:pt>
                <c:pt idx="13">
                  <c:v>0.21643879116171741</c:v>
                </c:pt>
                <c:pt idx="14">
                  <c:v>0.10123339572758061</c:v>
                </c:pt>
                <c:pt idx="15">
                  <c:v>0.13864656204605025</c:v>
                </c:pt>
                <c:pt idx="16">
                  <c:v>0.12523652061307747</c:v>
                </c:pt>
                <c:pt idx="17">
                  <c:v>0.19368870680144265</c:v>
                </c:pt>
                <c:pt idx="18">
                  <c:v>0.13877478145690042</c:v>
                </c:pt>
                <c:pt idx="19">
                  <c:v>0.26921533839501438</c:v>
                </c:pt>
                <c:pt idx="20">
                  <c:v>6.4095063575735564E-2</c:v>
                </c:pt>
                <c:pt idx="21">
                  <c:v>0.19813982674208186</c:v>
                </c:pt>
                <c:pt idx="22">
                  <c:v>0.11109504747572484</c:v>
                </c:pt>
                <c:pt idx="23">
                  <c:v>0.16458082539289737</c:v>
                </c:pt>
                <c:pt idx="24">
                  <c:v>0.13015220702743785</c:v>
                </c:pt>
                <c:pt idx="25">
                  <c:v>0.20122081635003716</c:v>
                </c:pt>
                <c:pt idx="26">
                  <c:v>0.92532868926624567</c:v>
                </c:pt>
                <c:pt idx="27">
                  <c:v>0.19682398015203498</c:v>
                </c:pt>
                <c:pt idx="28">
                  <c:v>0.16499938917934676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排出量比較シート!$CA$21:$CA$50</c:f>
              <c:numCache>
                <c:formatCode>0%</c:formatCode>
                <c:ptCount val="30"/>
                <c:pt idx="0">
                  <c:v>5.8180951591968927E-2</c:v>
                </c:pt>
                <c:pt idx="1">
                  <c:v>0.15735456341518067</c:v>
                </c:pt>
                <c:pt idx="2">
                  <c:v>0.18998353208593102</c:v>
                </c:pt>
                <c:pt idx="3">
                  <c:v>0.19028444409080036</c:v>
                </c:pt>
                <c:pt idx="4">
                  <c:v>0.26671351520266445</c:v>
                </c:pt>
                <c:pt idx="5">
                  <c:v>0.13435444237684813</c:v>
                </c:pt>
                <c:pt idx="6">
                  <c:v>8.9437671674813354E-2</c:v>
                </c:pt>
                <c:pt idx="7">
                  <c:v>0.24529914102985598</c:v>
                </c:pt>
                <c:pt idx="8">
                  <c:v>0.13078300351219468</c:v>
                </c:pt>
                <c:pt idx="9">
                  <c:v>0.23620420427700797</c:v>
                </c:pt>
                <c:pt idx="10">
                  <c:v>0.18015007400441163</c:v>
                </c:pt>
                <c:pt idx="11">
                  <c:v>0.19432442617090437</c:v>
                </c:pt>
                <c:pt idx="12">
                  <c:v>0.23498185849359515</c:v>
                </c:pt>
                <c:pt idx="13">
                  <c:v>0.24453894413804791</c:v>
                </c:pt>
                <c:pt idx="14">
                  <c:v>0.12377977543175239</c:v>
                </c:pt>
                <c:pt idx="15">
                  <c:v>0.11238681043718553</c:v>
                </c:pt>
                <c:pt idx="16">
                  <c:v>0.14332167820437361</c:v>
                </c:pt>
                <c:pt idx="17">
                  <c:v>0.16734811987896442</c:v>
                </c:pt>
                <c:pt idx="18">
                  <c:v>0.22340802188030123</c:v>
                </c:pt>
                <c:pt idx="19">
                  <c:v>0.2986800700465535</c:v>
                </c:pt>
                <c:pt idx="20">
                  <c:v>8.3095507324504922E-2</c:v>
                </c:pt>
                <c:pt idx="21">
                  <c:v>0.22801654922778231</c:v>
                </c:pt>
                <c:pt idx="22">
                  <c:v>0.13994978957895923</c:v>
                </c:pt>
                <c:pt idx="23">
                  <c:v>0.17217199616266179</c:v>
                </c:pt>
                <c:pt idx="24">
                  <c:v>0.12535878530286521</c:v>
                </c:pt>
                <c:pt idx="25">
                  <c:v>0.22044680624789159</c:v>
                </c:pt>
                <c:pt idx="26">
                  <c:v>2.1634924975615873E-2</c:v>
                </c:pt>
                <c:pt idx="27">
                  <c:v>0.2162692414832193</c:v>
                </c:pt>
                <c:pt idx="28">
                  <c:v>0.15364165381456926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排出量比較シート!$CB$21:$CB$50</c:f>
              <c:numCache>
                <c:formatCode>0%</c:formatCode>
                <c:ptCount val="30"/>
                <c:pt idx="0">
                  <c:v>0.1681759613248498</c:v>
                </c:pt>
                <c:pt idx="1">
                  <c:v>0.22644746954400607</c:v>
                </c:pt>
                <c:pt idx="2">
                  <c:v>0.38895361119825933</c:v>
                </c:pt>
                <c:pt idx="3">
                  <c:v>0.33568470998674454</c:v>
                </c:pt>
                <c:pt idx="4">
                  <c:v>0.30182125178930569</c:v>
                </c:pt>
                <c:pt idx="5">
                  <c:v>0.25212320578937814</c:v>
                </c:pt>
                <c:pt idx="6">
                  <c:v>0.14501893153658227</c:v>
                </c:pt>
                <c:pt idx="7">
                  <c:v>0.27128377276323362</c:v>
                </c:pt>
                <c:pt idx="8">
                  <c:v>0.16040322749566999</c:v>
                </c:pt>
                <c:pt idx="9">
                  <c:v>0.28142244951869533</c:v>
                </c:pt>
                <c:pt idx="10">
                  <c:v>0.18117593883612518</c:v>
                </c:pt>
                <c:pt idx="11">
                  <c:v>0.37328970846736781</c:v>
                </c:pt>
                <c:pt idx="12">
                  <c:v>0.33650245377352378</c:v>
                </c:pt>
                <c:pt idx="13">
                  <c:v>0.32666783385978942</c:v>
                </c:pt>
                <c:pt idx="14">
                  <c:v>0.18637397029463362</c:v>
                </c:pt>
                <c:pt idx="15">
                  <c:v>0.25851183713871961</c:v>
                </c:pt>
                <c:pt idx="16">
                  <c:v>0.12145120604950545</c:v>
                </c:pt>
                <c:pt idx="17">
                  <c:v>0.27834035201473939</c:v>
                </c:pt>
                <c:pt idx="18">
                  <c:v>0.13370194713377637</c:v>
                </c:pt>
                <c:pt idx="19">
                  <c:v>0.2891559729331612</c:v>
                </c:pt>
                <c:pt idx="20">
                  <c:v>0.10279335630708712</c:v>
                </c:pt>
                <c:pt idx="21">
                  <c:v>0.30475574596910643</c:v>
                </c:pt>
                <c:pt idx="22">
                  <c:v>0.18784298015903408</c:v>
                </c:pt>
                <c:pt idx="23">
                  <c:v>0.21072537466262087</c:v>
                </c:pt>
                <c:pt idx="24">
                  <c:v>0.21157587914840792</c:v>
                </c:pt>
                <c:pt idx="25">
                  <c:v>0.32454880711928868</c:v>
                </c:pt>
                <c:pt idx="26">
                  <c:v>1.8460458193684012E-2</c:v>
                </c:pt>
                <c:pt idx="27">
                  <c:v>0.26665562343294963</c:v>
                </c:pt>
                <c:pt idx="28">
                  <c:v>0.29639462099190489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排出量比較シート!$CH$21:$CH$50</c:f>
              <c:numCache>
                <c:formatCode>0%</c:formatCode>
                <c:ptCount val="30"/>
                <c:pt idx="0">
                  <c:v>8.7021856026808751E-3</c:v>
                </c:pt>
                <c:pt idx="1">
                  <c:v>1.2918272917992305E-2</c:v>
                </c:pt>
                <c:pt idx="2">
                  <c:v>2.5664965163605662E-2</c:v>
                </c:pt>
                <c:pt idx="3">
                  <c:v>2.8446532959026345E-2</c:v>
                </c:pt>
                <c:pt idx="4">
                  <c:v>3.3858047184775329E-2</c:v>
                </c:pt>
                <c:pt idx="5">
                  <c:v>0</c:v>
                </c:pt>
                <c:pt idx="6">
                  <c:v>9.9978049359330315E-3</c:v>
                </c:pt>
                <c:pt idx="7">
                  <c:v>2.7129152759415718E-2</c:v>
                </c:pt>
                <c:pt idx="8">
                  <c:v>1.0762645656557953E-2</c:v>
                </c:pt>
                <c:pt idx="9">
                  <c:v>2.8256310568037513E-2</c:v>
                </c:pt>
                <c:pt idx="10">
                  <c:v>1.0943729574649877E-2</c:v>
                </c:pt>
                <c:pt idx="11">
                  <c:v>1.7366534669400264E-2</c:v>
                </c:pt>
                <c:pt idx="12">
                  <c:v>2.477147107929269E-2</c:v>
                </c:pt>
                <c:pt idx="13">
                  <c:v>1.9957825471839188E-2</c:v>
                </c:pt>
                <c:pt idx="14">
                  <c:v>1.1515969066877846E-2</c:v>
                </c:pt>
                <c:pt idx="15">
                  <c:v>1.1808447201179927E-2</c:v>
                </c:pt>
                <c:pt idx="16">
                  <c:v>6.4325256436191369E-3</c:v>
                </c:pt>
                <c:pt idx="17">
                  <c:v>1.6614812314975396E-2</c:v>
                </c:pt>
                <c:pt idx="18">
                  <c:v>1.1207947631818815E-2</c:v>
                </c:pt>
                <c:pt idx="19">
                  <c:v>2.0488846900066089E-2</c:v>
                </c:pt>
                <c:pt idx="20">
                  <c:v>9.6355247219690257E-3</c:v>
                </c:pt>
                <c:pt idx="21">
                  <c:v>2.1901499000886952E-2</c:v>
                </c:pt>
                <c:pt idx="22">
                  <c:v>1.1592004974405903E-2</c:v>
                </c:pt>
                <c:pt idx="23">
                  <c:v>0</c:v>
                </c:pt>
                <c:pt idx="24">
                  <c:v>1.0937414476949993E-2</c:v>
                </c:pt>
                <c:pt idx="25">
                  <c:v>4.4868117650290223E-2</c:v>
                </c:pt>
                <c:pt idx="26">
                  <c:v>6.6827778721003832E-3</c:v>
                </c:pt>
                <c:pt idx="27">
                  <c:v>1.7151891668219812E-2</c:v>
                </c:pt>
                <c:pt idx="28">
                  <c:v>1.5030508738738421E-2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c:ext uri="{02D57815-91ED-43cb-92C2-25804820EDAC}">
                        <c15:formulaRef>
                          <c15:sqref>排出量比較シート!$BW$21:$BW$50</c15:sqref>
                        </c15:formulaRef>
                      </c:ext>
                    </c:extLst>
                    <c:numCache>
                      <c:formatCode>0%</c:formatCode>
                      <c:ptCount val="30"/>
                      <c:pt idx="0">
                        <c:v>0.67612605649384372</c:v>
                      </c:pt>
                      <c:pt idx="1">
                        <c:v>0.42623621667112616</c:v>
                      </c:pt>
                      <c:pt idx="2">
                        <c:v>0.19616411656163504</c:v>
                      </c:pt>
                      <c:pt idx="3">
                        <c:v>0.21807171279219215</c:v>
                      </c:pt>
                      <c:pt idx="4">
                        <c:v>0.14402754360122122</c:v>
                      </c:pt>
                      <c:pt idx="5">
                        <c:v>0.44455718881537543</c:v>
                      </c:pt>
                      <c:pt idx="6">
                        <c:v>0.65637661655521695</c:v>
                      </c:pt>
                      <c:pt idx="7">
                        <c:v>0.22844776992504756</c:v>
                      </c:pt>
                      <c:pt idx="8">
                        <c:v>0.56050223173033531</c:v>
                      </c:pt>
                      <c:pt idx="9">
                        <c:v>0.21080086537344875</c:v>
                      </c:pt>
                      <c:pt idx="10">
                        <c:v>0.4413175366780297</c:v>
                      </c:pt>
                      <c:pt idx="11">
                        <c:v>0.23671776757278065</c:v>
                      </c:pt>
                      <c:pt idx="12">
                        <c:v>0.1622929469392061</c:v>
                      </c:pt>
                      <c:pt idx="13">
                        <c:v>0.17502807509276891</c:v>
                      </c:pt>
                      <c:pt idx="14">
                        <c:v>0.55662283654499423</c:v>
                      </c:pt>
                      <c:pt idx="15">
                        <c:v>0.36199372648690714</c:v>
                      </c:pt>
                      <c:pt idx="16">
                        <c:v>0.59710964255362942</c:v>
                      </c:pt>
                      <c:pt idx="17">
                        <c:v>0.32391420480352057</c:v>
                      </c:pt>
                      <c:pt idx="18">
                        <c:v>0.45990812712384499</c:v>
                      </c:pt>
                      <c:pt idx="19">
                        <c:v>0.10981490967434512</c:v>
                      </c:pt>
                      <c:pt idx="20">
                        <c:v>0.73213916313954619</c:v>
                      </c:pt>
                      <c:pt idx="21">
                        <c:v>0.22551274692482018</c:v>
                      </c:pt>
                      <c:pt idx="22">
                        <c:v>0.52209093722551025</c:v>
                      </c:pt>
                      <c:pt idx="23">
                        <c:v>0.44340650871193465</c:v>
                      </c:pt>
                      <c:pt idx="24">
                        <c:v>0.48214450634636458</c:v>
                      </c:pt>
                      <c:pt idx="25">
                        <c:v>0.19624481691704532</c:v>
                      </c:pt>
                      <c:pt idx="26">
                        <c:v>9.3786033590676707E-3</c:v>
                      </c:pt>
                      <c:pt idx="27">
                        <c:v>0.19170843687428046</c:v>
                      </c:pt>
                      <c:pt idx="28">
                        <c:v>0.30497342338804501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2.8849287473723317E-3</c:v>
                      </c:pt>
                      <c:pt idx="1">
                        <c:v>7.2286271156123596E-3</c:v>
                      </c:pt>
                      <c:pt idx="2">
                        <c:v>5.4927368509210418E-3</c:v>
                      </c:pt>
                      <c:pt idx="3">
                        <c:v>1.449548258860547E-2</c:v>
                      </c:pt>
                      <c:pt idx="4">
                        <c:v>1.2453569776154024E-2</c:v>
                      </c:pt>
                      <c:pt idx="5">
                        <c:v>5.5209670440938743E-3</c:v>
                      </c:pt>
                      <c:pt idx="6">
                        <c:v>4.5156009644613908E-3</c:v>
                      </c:pt>
                      <c:pt idx="7">
                        <c:v>6.7158076520356449E-3</c:v>
                      </c:pt>
                      <c:pt idx="8">
                        <c:v>4.4795764578581705E-3</c:v>
                      </c:pt>
                      <c:pt idx="9">
                        <c:v>6.989496643384845E-3</c:v>
                      </c:pt>
                      <c:pt idx="10">
                        <c:v>1.2194685766962412E-2</c:v>
                      </c:pt>
                      <c:pt idx="11">
                        <c:v>1.1620821536113903E-2</c:v>
                      </c:pt>
                      <c:pt idx="12">
                        <c:v>1.1771587382041544E-2</c:v>
                      </c:pt>
                      <c:pt idx="13">
                        <c:v>1.458510936257185E-2</c:v>
                      </c:pt>
                      <c:pt idx="14">
                        <c:v>5.0846007016413803E-3</c:v>
                      </c:pt>
                      <c:pt idx="15">
                        <c:v>8.2702359882813846E-3</c:v>
                      </c:pt>
                      <c:pt idx="16">
                        <c:v>4.3228100502326937E-3</c:v>
                      </c:pt>
                      <c:pt idx="17">
                        <c:v>1.1801846466993301E-2</c:v>
                      </c:pt>
                      <c:pt idx="18">
                        <c:v>6.1055191741592983E-3</c:v>
                      </c:pt>
                      <c:pt idx="19">
                        <c:v>9.6133380719750569E-3</c:v>
                      </c:pt>
                      <c:pt idx="20">
                        <c:v>2.8672572595795404E-3</c:v>
                      </c:pt>
                      <c:pt idx="21">
                        <c:v>6.4945818333511669E-3</c:v>
                      </c:pt>
                      <c:pt idx="22">
                        <c:v>7.5238999115702469E-3</c:v>
                      </c:pt>
                      <c:pt idx="23">
                        <c:v>8.6172027954372257E-3</c:v>
                      </c:pt>
                      <c:pt idx="24">
                        <c:v>1.0198763351245262E-2</c:v>
                      </c:pt>
                      <c:pt idx="25">
                        <c:v>6.5330602756075145E-3</c:v>
                      </c:pt>
                      <c:pt idx="26">
                        <c:v>1.6952767850293302E-2</c:v>
                      </c:pt>
                      <c:pt idx="27">
                        <c:v>8.710917135886188E-3</c:v>
                      </c:pt>
                      <c:pt idx="28">
                        <c:v>9.8710477812202178E-3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1.9553633029442321E-2</c:v>
                      </c:pt>
                      <c:pt idx="1">
                        <c:v>3.4955352708200868E-2</c:v>
                      </c:pt>
                      <c:pt idx="2">
                        <c:v>9.2218826427188823E-4</c:v>
                      </c:pt>
                      <c:pt idx="3">
                        <c:v>1.3928876297418473E-2</c:v>
                      </c:pt>
                      <c:pt idx="4">
                        <c:v>9.7379718326664078E-3</c:v>
                      </c:pt>
                      <c:pt idx="5">
                        <c:v>1.4346485307340872E-2</c:v>
                      </c:pt>
                      <c:pt idx="6">
                        <c:v>7.7011782940364822E-3</c:v>
                      </c:pt>
                      <c:pt idx="7">
                        <c:v>3.7979654634366193E-3</c:v>
                      </c:pt>
                      <c:pt idx="8">
                        <c:v>6.7586957965415214E-3</c:v>
                      </c:pt>
                      <c:pt idx="9">
                        <c:v>2.3760896951080654E-3</c:v>
                      </c:pt>
                      <c:pt idx="10">
                        <c:v>4.439889172545447E-2</c:v>
                      </c:pt>
                      <c:pt idx="11">
                        <c:v>9.5269788534728967E-3</c:v>
                      </c:pt>
                      <c:pt idx="12">
                        <c:v>1.0290198379833828E-4</c:v>
                      </c:pt>
                      <c:pt idx="13">
                        <c:v>2.7834209132651818E-3</c:v>
                      </c:pt>
                      <c:pt idx="14">
                        <c:v>1.5389452232520069E-2</c:v>
                      </c:pt>
                      <c:pt idx="15">
                        <c:v>0.10838238070167618</c:v>
                      </c:pt>
                      <c:pt idx="16">
                        <c:v>2.1256168855623083E-3</c:v>
                      </c:pt>
                      <c:pt idx="17">
                        <c:v>8.2919577193642062E-3</c:v>
                      </c:pt>
                      <c:pt idx="18">
                        <c:v>2.6893655599199033E-2</c:v>
                      </c:pt>
                      <c:pt idx="19">
                        <c:v>3.0315239788846963E-3</c:v>
                      </c:pt>
                      <c:pt idx="20">
                        <c:v>5.3741276715777251E-3</c:v>
                      </c:pt>
                      <c:pt idx="21">
                        <c:v>1.5179050301971107E-2</c:v>
                      </c:pt>
                      <c:pt idx="22">
                        <c:v>1.9905340674795331E-2</c:v>
                      </c:pt>
                      <c:pt idx="23">
                        <c:v>4.9809227444799114E-4</c:v>
                      </c:pt>
                      <c:pt idx="24">
                        <c:v>2.9632444346729358E-2</c:v>
                      </c:pt>
                      <c:pt idx="25">
                        <c:v>6.1375754398394636E-3</c:v>
                      </c:pt>
                      <c:pt idx="26">
                        <c:v>1.5617784829930572E-3</c:v>
                      </c:pt>
                      <c:pt idx="27">
                        <c:v>0.10267990925340964</c:v>
                      </c:pt>
                      <c:pt idx="28">
                        <c:v>5.5089356106175484E-2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0.13551536323377261</c:v>
                      </c:pt>
                      <c:pt idx="1">
                        <c:v>0.2198181076903756</c:v>
                      </c:pt>
                      <c:pt idx="2">
                        <c:v>0.20847752249546297</c:v>
                      </c:pt>
                      <c:pt idx="3">
                        <c:v>0.32674046045018185</c:v>
                      </c:pt>
                      <c:pt idx="4">
                        <c:v>0.28724338524366311</c:v>
                      </c:pt>
                      <c:pt idx="5">
                        <c:v>0.2426951263991928</c:v>
                      </c:pt>
                      <c:pt idx="6">
                        <c:v>0.13250310126815734</c:v>
                      </c:pt>
                      <c:pt idx="7">
                        <c:v>0.25889991716557803</c:v>
                      </c:pt>
                      <c:pt idx="8">
                        <c:v>0.15344133735864723</c:v>
                      </c:pt>
                      <c:pt idx="9">
                        <c:v>0.26669044797717412</c:v>
                      </c:pt>
                      <c:pt idx="10">
                        <c:v>0.1754370390207298</c:v>
                      </c:pt>
                      <c:pt idx="11">
                        <c:v>0.36334126675369216</c:v>
                      </c:pt>
                      <c:pt idx="12">
                        <c:v>0.31974897053188472</c:v>
                      </c:pt>
                      <c:pt idx="13">
                        <c:v>0.31295353722357616</c:v>
                      </c:pt>
                      <c:pt idx="14">
                        <c:v>0.18118012167907535</c:v>
                      </c:pt>
                      <c:pt idx="15">
                        <c:v>0.25209377217944912</c:v>
                      </c:pt>
                      <c:pt idx="16">
                        <c:v>0.11521554210251689</c:v>
                      </c:pt>
                      <c:pt idx="17">
                        <c:v>0.26798679364873018</c:v>
                      </c:pt>
                      <c:pt idx="18">
                        <c:v>0.12766120891066693</c:v>
                      </c:pt>
                      <c:pt idx="19">
                        <c:v>0.27406217805429095</c:v>
                      </c:pt>
                      <c:pt idx="20">
                        <c:v>9.9115143728478794E-2</c:v>
                      </c:pt>
                      <c:pt idx="21">
                        <c:v>0.29197904400822783</c:v>
                      </c:pt>
                      <c:pt idx="22">
                        <c:v>0.17372568708747899</c:v>
                      </c:pt>
                      <c:pt idx="23">
                        <c:v>0.20166973881779982</c:v>
                      </c:pt>
                      <c:pt idx="24">
                        <c:v>0.20548213233419391</c:v>
                      </c:pt>
                      <c:pt idx="25">
                        <c:v>0.30798998052467258</c:v>
                      </c:pt>
                      <c:pt idx="26">
                        <c:v>1.7490361681753296E-2</c:v>
                      </c:pt>
                      <c:pt idx="27">
                        <c:v>0.25091133382177283</c:v>
                      </c:pt>
                      <c:pt idx="28">
                        <c:v>0.28608027757696003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7.0790573006975679E-2</c:v>
                      </c:pt>
                      <c:pt idx="1">
                        <c:v>0.11272936154866547</c:v>
                      </c:pt>
                      <c:pt idx="2">
                        <c:v>0.1119996096869869</c:v>
                      </c:pt>
                      <c:pt idx="3">
                        <c:v>0.1606841446800048</c:v>
                      </c:pt>
                      <c:pt idx="4">
                        <c:v>0.15452283636751582</c:v>
                      </c:pt>
                      <c:pt idx="5">
                        <c:v>0.14103203152874844</c:v>
                      </c:pt>
                      <c:pt idx="6">
                        <c:v>7.6783617315796207E-2</c:v>
                      </c:pt>
                      <c:pt idx="7">
                        <c:v>0.17398583692071351</c:v>
                      </c:pt>
                      <c:pt idx="8">
                        <c:v>9.7111100625772939E-2</c:v>
                      </c:pt>
                      <c:pt idx="9">
                        <c:v>0.15652840758665015</c:v>
                      </c:pt>
                      <c:pt idx="10">
                        <c:v>8.5953634774527055E-2</c:v>
                      </c:pt>
                      <c:pt idx="11">
                        <c:v>0.17090259029738059</c:v>
                      </c:pt>
                      <c:pt idx="12">
                        <c:v>0.20073777103431925</c:v>
                      </c:pt>
                      <c:pt idx="13">
                        <c:v>0.15836373550668248</c:v>
                      </c:pt>
                      <c:pt idx="14">
                        <c:v>8.9793531595667206E-2</c:v>
                      </c:pt>
                      <c:pt idx="15">
                        <c:v>0.11268366402189052</c:v>
                      </c:pt>
                      <c:pt idx="16">
                        <c:v>7.991490442765993E-2</c:v>
                      </c:pt>
                      <c:pt idx="17">
                        <c:v>0.14979736235882563</c:v>
                      </c:pt>
                      <c:pt idx="18">
                        <c:v>7.8756235639470637E-2</c:v>
                      </c:pt>
                      <c:pt idx="19">
                        <c:v>0.17802599687484907</c:v>
                      </c:pt>
                      <c:pt idx="20">
                        <c:v>5.3695941674905122E-2</c:v>
                      </c:pt>
                      <c:pt idx="21">
                        <c:v>0.13779818867469212</c:v>
                      </c:pt>
                      <c:pt idx="22">
                        <c:v>8.4879314128395222E-2</c:v>
                      </c:pt>
                      <c:pt idx="23">
                        <c:v>0.11097726355285747</c:v>
                      </c:pt>
                      <c:pt idx="24">
                        <c:v>0.10546319349920691</c:v>
                      </c:pt>
                      <c:pt idx="25">
                        <c:v>0.20245117051797795</c:v>
                      </c:pt>
                      <c:pt idx="26">
                        <c:v>9.9173307022479042E-3</c:v>
                      </c:pt>
                      <c:pt idx="27">
                        <c:v>0.10627987934634134</c:v>
                      </c:pt>
                      <c:pt idx="28">
                        <c:v>0.12105628337094146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6.4724790226796947E-2</c:v>
                      </c:pt>
                      <c:pt idx="1">
                        <c:v>0.10708874614171014</c:v>
                      </c:pt>
                      <c:pt idx="2">
                        <c:v>9.6477912808476077E-2</c:v>
                      </c:pt>
                      <c:pt idx="3">
                        <c:v>0.16605631577017707</c:v>
                      </c:pt>
                      <c:pt idx="4">
                        <c:v>0.13272054887614729</c:v>
                      </c:pt>
                      <c:pt idx="5">
                        <c:v>0.10166309487044439</c:v>
                      </c:pt>
                      <c:pt idx="6">
                        <c:v>5.5719483952361142E-2</c:v>
                      </c:pt>
                      <c:pt idx="7">
                        <c:v>8.491408024486452E-2</c:v>
                      </c:pt>
                      <c:pt idx="8">
                        <c:v>5.6330236732874302E-2</c:v>
                      </c:pt>
                      <c:pt idx="9">
                        <c:v>0.11016204039052398</c:v>
                      </c:pt>
                      <c:pt idx="10">
                        <c:v>8.9483404246202741E-2</c:v>
                      </c:pt>
                      <c:pt idx="11">
                        <c:v>0.19243867645631157</c:v>
                      </c:pt>
                      <c:pt idx="12">
                        <c:v>0.11901119949756551</c:v>
                      </c:pt>
                      <c:pt idx="13">
                        <c:v>0.15458980171689368</c:v>
                      </c:pt>
                      <c:pt idx="14">
                        <c:v>9.1386590083408145E-2</c:v>
                      </c:pt>
                      <c:pt idx="15">
                        <c:v>0.13941010815755864</c:v>
                      </c:pt>
                      <c:pt idx="16">
                        <c:v>3.5300637674856958E-2</c:v>
                      </c:pt>
                      <c:pt idx="17">
                        <c:v>0.11818943128990454</c:v>
                      </c:pt>
                      <c:pt idx="18">
                        <c:v>4.8904973271196264E-2</c:v>
                      </c:pt>
                      <c:pt idx="19">
                        <c:v>9.6036181179441862E-2</c:v>
                      </c:pt>
                      <c:pt idx="20">
                        <c:v>4.5419202053573679E-2</c:v>
                      </c:pt>
                      <c:pt idx="21">
                        <c:v>0.15418085533353573</c:v>
                      </c:pt>
                      <c:pt idx="22">
                        <c:v>8.8846372959083736E-2</c:v>
                      </c:pt>
                      <c:pt idx="23">
                        <c:v>9.0692475264942327E-2</c:v>
                      </c:pt>
                      <c:pt idx="24">
                        <c:v>0.100018938834987</c:v>
                      </c:pt>
                      <c:pt idx="25">
                        <c:v>0.10553881000669461</c:v>
                      </c:pt>
                      <c:pt idx="26">
                        <c:v>7.5730309795053923E-3</c:v>
                      </c:pt>
                      <c:pt idx="27">
                        <c:v>0.14463145447543146</c:v>
                      </c:pt>
                      <c:pt idx="28">
                        <c:v>0.1650239942060186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4.5535362592909389E-3</c:v>
                      </c:pt>
                      <c:pt idx="1">
                        <c:v>6.6293618536304765E-3</c:v>
                      </c:pt>
                      <c:pt idx="2">
                        <c:v>1.2023102050618146E-2</c:v>
                      </c:pt>
                      <c:pt idx="3">
                        <c:v>8.9442495365626411E-3</c:v>
                      </c:pt>
                      <c:pt idx="4">
                        <c:v>1.4577866545642576E-2</c:v>
                      </c:pt>
                      <c:pt idx="5">
                        <c:v>9.4280793901853274E-3</c:v>
                      </c:pt>
                      <c:pt idx="6">
                        <c:v>5.0320611421011963E-3</c:v>
                      </c:pt>
                      <c:pt idx="7">
                        <c:v>1.238385559765556E-2</c:v>
                      </c:pt>
                      <c:pt idx="8">
                        <c:v>6.9618901370227622E-3</c:v>
                      </c:pt>
                      <c:pt idx="9">
                        <c:v>1.4732001541521239E-2</c:v>
                      </c:pt>
                      <c:pt idx="10">
                        <c:v>5.7381269409359451E-3</c:v>
                      </c:pt>
                      <c:pt idx="11">
                        <c:v>9.9484417136756313E-3</c:v>
                      </c:pt>
                      <c:pt idx="12">
                        <c:v>1.6753483241639024E-2</c:v>
                      </c:pt>
                      <c:pt idx="13">
                        <c:v>1.3714296636213244E-2</c:v>
                      </c:pt>
                      <c:pt idx="14">
                        <c:v>5.1938486155582598E-3</c:v>
                      </c:pt>
                      <c:pt idx="15">
                        <c:v>6.4180649592704654E-3</c:v>
                      </c:pt>
                      <c:pt idx="16">
                        <c:v>6.2356639469885672E-3</c:v>
                      </c:pt>
                      <c:pt idx="17">
                        <c:v>1.0353558366009229E-2</c:v>
                      </c:pt>
                      <c:pt idx="18">
                        <c:v>6.0407382231094306E-3</c:v>
                      </c:pt>
                      <c:pt idx="19">
                        <c:v>1.509379487887026E-2</c:v>
                      </c:pt>
                      <c:pt idx="20">
                        <c:v>3.6782125786083198E-3</c:v>
                      </c:pt>
                      <c:pt idx="21">
                        <c:v>1.2776701960878564E-2</c:v>
                      </c:pt>
                      <c:pt idx="22">
                        <c:v>5.4642848236853003E-3</c:v>
                      </c:pt>
                      <c:pt idx="23">
                        <c:v>9.0556358448210458E-3</c:v>
                      </c:pt>
                      <c:pt idx="24">
                        <c:v>6.0937468142139928E-3</c:v>
                      </c:pt>
                      <c:pt idx="25">
                        <c:v>1.6558826594616088E-2</c:v>
                      </c:pt>
                      <c:pt idx="26">
                        <c:v>9.7009651193071314E-4</c:v>
                      </c:pt>
                      <c:pt idx="27">
                        <c:v>8.2800341317013255E-3</c:v>
                      </c:pt>
                      <c:pt idx="28">
                        <c:v>8.5906677666587328E-3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2.8107061831786261E-2</c:v>
                      </c:pt>
                      <c:pt idx="1">
                        <c:v>0</c:v>
                      </c:pt>
                      <c:pt idx="2">
                        <c:v>0.16845298665217825</c:v>
                      </c:pt>
                      <c:pt idx="3">
                        <c:v>0</c:v>
                      </c:pt>
                      <c:pt idx="4">
                        <c:v>0</c:v>
                      </c:pt>
                      <c:pt idx="5">
                        <c:v>0</c:v>
                      </c:pt>
                      <c:pt idx="6">
                        <c:v>7.4837691263237348E-3</c:v>
                      </c:pt>
                      <c:pt idx="7">
                        <c:v>0</c:v>
                      </c:pt>
                      <c:pt idx="8">
                        <c:v>0</c:v>
                      </c:pt>
                      <c:pt idx="9">
                        <c:v>0</c:v>
                      </c:pt>
                      <c:pt idx="10">
                        <c:v>7.728744594495361E-7</c:v>
                      </c:pt>
                      <c:pt idx="11">
                        <c:v>0</c:v>
                      </c:pt>
                      <c:pt idx="12">
                        <c:v>0</c:v>
                      </c:pt>
                      <c:pt idx="13">
                        <c:v>0</c:v>
                      </c:pt>
                      <c:pt idx="14">
                        <c:v>0</c:v>
                      </c:pt>
                      <c:pt idx="15">
                        <c:v>0</c:v>
                      </c:pt>
                      <c:pt idx="16">
                        <c:v>0</c:v>
                      </c:pt>
                      <c:pt idx="17">
                        <c:v>0</c:v>
                      </c:pt>
                      <c:pt idx="18">
                        <c:v>0</c:v>
                      </c:pt>
                      <c:pt idx="19">
                        <c:v>0</c:v>
                      </c:pt>
                      <c:pt idx="20">
                        <c:v>0</c:v>
                      </c:pt>
                      <c:pt idx="21">
                        <c:v>0</c:v>
                      </c:pt>
                      <c:pt idx="22">
                        <c:v>8.6530082478697909E-3</c:v>
                      </c:pt>
                      <c:pt idx="23">
                        <c:v>0</c:v>
                      </c:pt>
                      <c:pt idx="24">
                        <c:v>0</c:v>
                      </c:pt>
                      <c:pt idx="25">
                        <c:v>0</c:v>
                      </c:pt>
                      <c:pt idx="26">
                        <c:v>0</c:v>
                      </c:pt>
                      <c:pt idx="27">
                        <c:v>7.4642554794754398E-3</c:v>
                      </c:pt>
                      <c:pt idx="28">
                        <c:v>1.723675648286119E-3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排出量比較シート!$BE$21:$BE$50</c:f>
              <c:numCache>
                <c:formatCode>#,##0_);[Red]\(#,##0\)</c:formatCode>
                <c:ptCount val="30"/>
                <c:pt idx="0">
                  <c:v>669.55451518757343</c:v>
                </c:pt>
                <c:pt idx="1">
                  <c:v>306.80406479464204</c:v>
                </c:pt>
                <c:pt idx="2">
                  <c:v>72.609340497415801</c:v>
                </c:pt>
                <c:pt idx="3">
                  <c:v>120.45079529806272</c:v>
                </c:pt>
                <c:pt idx="4">
                  <c:v>48.720097860625422</c:v>
                </c:pt>
                <c:pt idx="5">
                  <c:v>209.31921628239769</c:v>
                </c:pt>
                <c:pt idx="6">
                  <c:v>564.19444567851986</c:v>
                </c:pt>
                <c:pt idx="7">
                  <c:v>81.216832335782115</c:v>
                </c:pt>
                <c:pt idx="8">
                  <c:v>350.17896541688037</c:v>
                </c:pt>
                <c:pt idx="9">
                  <c:v>61.820703445491702</c:v>
                </c:pt>
                <c:pt idx="10">
                  <c:v>374.61395259204636</c:v>
                </c:pt>
                <c:pt idx="11">
                  <c:v>108.20242672661684</c:v>
                </c:pt>
                <c:pt idx="12">
                  <c:v>43.60224531475815</c:v>
                </c:pt>
                <c:pt idx="13">
                  <c:v>58.870883908620144</c:v>
                </c:pt>
                <c:pt idx="14">
                  <c:v>471.51045288648527</c:v>
                </c:pt>
                <c:pt idx="15">
                  <c:v>318.43238646653538</c:v>
                </c:pt>
                <c:pt idx="16">
                  <c:v>395.40336815737038</c:v>
                </c:pt>
                <c:pt idx="17">
                  <c:v>136.50432053843372</c:v>
                </c:pt>
                <c:pt idx="18">
                  <c:v>334.01023421123421</c:v>
                </c:pt>
                <c:pt idx="19">
                  <c:v>33.192340828051456</c:v>
                </c:pt>
                <c:pt idx="20">
                  <c:v>820.76855568713836</c:v>
                </c:pt>
                <c:pt idx="21">
                  <c:v>79.017424019068386</c:v>
                </c:pt>
                <c:pt idx="22">
                  <c:v>415.63155463445742</c:v>
                </c:pt>
                <c:pt idx="23">
                  <c:v>202.19515945239056</c:v>
                </c:pt>
                <c:pt idx="24">
                  <c:v>351.06120765400573</c:v>
                </c:pt>
                <c:pt idx="25">
                  <c:v>49.982067741534799</c:v>
                </c:pt>
                <c:pt idx="26">
                  <c:v>112.5620203398949</c:v>
                </c:pt>
                <c:pt idx="27">
                  <c:v>152.70729705217809</c:v>
                </c:pt>
                <c:pt idx="28">
                  <c:v>178.21234751131101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排出量比較シート!$BI$21:$BI$50</c:f>
              <c:numCache>
                <c:formatCode>#,##0_);[Red]\(#,##0\)</c:formatCode>
                <c:ptCount val="30"/>
                <c:pt idx="0">
                  <c:v>63.619798315206808</c:v>
                </c:pt>
                <c:pt idx="1">
                  <c:v>88.329756825172467</c:v>
                </c:pt>
                <c:pt idx="2">
                  <c:v>69.111046281164832</c:v>
                </c:pt>
                <c:pt idx="3">
                  <c:v>97.284864760851747</c:v>
                </c:pt>
                <c:pt idx="4">
                  <c:v>67.821639683641649</c:v>
                </c:pt>
                <c:pt idx="5">
                  <c:v>67.199311104380001</c:v>
                </c:pt>
                <c:pt idx="6">
                  <c:v>73.374858848288184</c:v>
                </c:pt>
                <c:pt idx="7">
                  <c:v>73.863604943457688</c:v>
                </c:pt>
                <c:pt idx="8">
                  <c:v>77.362582670239348</c:v>
                </c:pt>
                <c:pt idx="9">
                  <c:v>65.691160289069543</c:v>
                </c:pt>
                <c:pt idx="10">
                  <c:v>97.672176925783162</c:v>
                </c:pt>
                <c:pt idx="11">
                  <c:v>65.942958693431478</c:v>
                </c:pt>
                <c:pt idx="12">
                  <c:v>57.473792505031426</c:v>
                </c:pt>
                <c:pt idx="13">
                  <c:v>66.227483189694027</c:v>
                </c:pt>
                <c:pt idx="14">
                  <c:v>82.71159511850459</c:v>
                </c:pt>
                <c:pt idx="15">
                  <c:v>92.238363996840647</c:v>
                </c:pt>
                <c:pt idx="16">
                  <c:v>82.045033560086381</c:v>
                </c:pt>
                <c:pt idx="17">
                  <c:v>76.856772595305401</c:v>
                </c:pt>
                <c:pt idx="18">
                  <c:v>94.038365994218907</c:v>
                </c:pt>
                <c:pt idx="19">
                  <c:v>72.969981425396739</c:v>
                </c:pt>
                <c:pt idx="20">
                  <c:v>71.054288088492584</c:v>
                </c:pt>
                <c:pt idx="21">
                  <c:v>63.338840773805245</c:v>
                </c:pt>
                <c:pt idx="22">
                  <c:v>84.02713705324922</c:v>
                </c:pt>
                <c:pt idx="23">
                  <c:v>73.537774213344676</c:v>
                </c:pt>
                <c:pt idx="24">
                  <c:v>87.535472912836042</c:v>
                </c:pt>
                <c:pt idx="25">
                  <c:v>48.141161159135216</c:v>
                </c:pt>
                <c:pt idx="26">
                  <c:v>3734.137875824993</c:v>
                </c:pt>
                <c:pt idx="27">
                  <c:v>99.163744842004434</c:v>
                </c:pt>
                <c:pt idx="28">
                  <c:v>79.486995553098836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排出量比較シート!$BJ$21:$BJ$50</c:f>
              <c:numCache>
                <c:formatCode>#,##0_);[Red]\(#,##0\)</c:formatCode>
                <c:ptCount val="30"/>
                <c:pt idx="0">
                  <c:v>55.764803738197941</c:v>
                </c:pt>
                <c:pt idx="1">
                  <c:v>103.06348878850119</c:v>
                </c:pt>
                <c:pt idx="2">
                  <c:v>68.094798237496946</c:v>
                </c:pt>
                <c:pt idx="3">
                  <c:v>92.982871765628161</c:v>
                </c:pt>
                <c:pt idx="4">
                  <c:v>78.175791576551191</c:v>
                </c:pt>
                <c:pt idx="5">
                  <c:v>60.55442388182697</c:v>
                </c:pt>
                <c:pt idx="6">
                  <c:v>75.472234558847077</c:v>
                </c:pt>
                <c:pt idx="7">
                  <c:v>83.370817561866076</c:v>
                </c:pt>
                <c:pt idx="8">
                  <c:v>80.101823370616614</c:v>
                </c:pt>
                <c:pt idx="9">
                  <c:v>66.323956041642631</c:v>
                </c:pt>
                <c:pt idx="10">
                  <c:v>135.53971655157716</c:v>
                </c:pt>
                <c:pt idx="11">
                  <c:v>81.540062328203916</c:v>
                </c:pt>
                <c:pt idx="12">
                  <c:v>58.826936056006488</c:v>
                </c:pt>
                <c:pt idx="13">
                  <c:v>74.825768177699089</c:v>
                </c:pt>
                <c:pt idx="14">
                  <c:v>101.13285833976248</c:v>
                </c:pt>
                <c:pt idx="15">
                  <c:v>74.768356146515529</c:v>
                </c:pt>
                <c:pt idx="16">
                  <c:v>93.892994156992344</c:v>
                </c:pt>
                <c:pt idx="17">
                  <c:v>66.40467896238583</c:v>
                </c:pt>
                <c:pt idx="18">
                  <c:v>151.38863925466904</c:v>
                </c:pt>
                <c:pt idx="19">
                  <c:v>80.956305437004119</c:v>
                </c:pt>
                <c:pt idx="20">
                  <c:v>92.11773554633001</c:v>
                </c:pt>
                <c:pt idx="21">
                  <c:v>72.889454597790376</c:v>
                </c:pt>
                <c:pt idx="22">
                  <c:v>105.851524588386</c:v>
                </c:pt>
                <c:pt idx="23">
                  <c:v>76.929650519404134</c:v>
                </c:pt>
                <c:pt idx="24">
                  <c:v>84.311597981213311</c:v>
                </c:pt>
                <c:pt idx="25">
                  <c:v>52.740891420175601</c:v>
                </c:pt>
                <c:pt idx="26">
                  <c:v>87.307130676064233</c:v>
                </c:pt>
                <c:pt idx="27">
                  <c:v>108.9606452580116</c:v>
                </c:pt>
                <c:pt idx="28">
                  <c:v>74.015507052907793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排出量比較シート!$BK$21:$BK$50</c:f>
              <c:numCache>
                <c:formatCode>#,##0_);[Red]\(#,##0\)</c:formatCode>
                <c:ptCount val="30"/>
                <c:pt idx="0">
                  <c:v>161.19192313206443</c:v>
                </c:pt>
                <c:pt idx="1">
                  <c:v>148.31769560412744</c:v>
                </c:pt>
                <c:pt idx="2">
                  <c:v>139.41059726330178</c:v>
                </c:pt>
                <c:pt idx="3">
                  <c:v>164.03300065603517</c:v>
                </c:pt>
                <c:pt idx="4">
                  <c:v>88.466140365348934</c:v>
                </c:pt>
                <c:pt idx="5">
                  <c:v>113.63357402796177</c:v>
                </c:pt>
                <c:pt idx="6">
                  <c:v>122.37463935998828</c:v>
                </c:pt>
                <c:pt idx="7">
                  <c:v>92.202320120580822</c:v>
                </c:pt>
                <c:pt idx="8">
                  <c:v>98.24358404291381</c:v>
                </c:pt>
                <c:pt idx="9">
                  <c:v>79.020821107485219</c:v>
                </c:pt>
                <c:pt idx="10">
                  <c:v>136.3115476445096</c:v>
                </c:pt>
                <c:pt idx="11">
                  <c:v>156.63530671196517</c:v>
                </c:pt>
                <c:pt idx="12">
                  <c:v>84.242283458507586</c:v>
                </c:pt>
                <c:pt idx="13">
                  <c:v>99.956150925821404</c:v>
                </c:pt>
                <c:pt idx="14">
                  <c:v>152.2747336572659</c:v>
                </c:pt>
                <c:pt idx="15">
                  <c:v>171.98197041173941</c:v>
                </c:pt>
                <c:pt idx="16">
                  <c:v>79.565195738950692</c:v>
                </c:pt>
                <c:pt idx="17">
                  <c:v>110.44702343345269</c:v>
                </c:pt>
                <c:pt idx="18">
                  <c:v>90.600846253976101</c:v>
                </c:pt>
                <c:pt idx="19">
                  <c:v>78.374828491443935</c:v>
                </c:pt>
                <c:pt idx="20">
                  <c:v>113.9543101318004</c:v>
                </c:pt>
                <c:pt idx="21">
                  <c:v>97.420473138729335</c:v>
                </c:pt>
                <c:pt idx="22">
                  <c:v>142.07571081656761</c:v>
                </c:pt>
                <c:pt idx="23">
                  <c:v>94.156017178602823</c:v>
                </c:pt>
                <c:pt idx="24">
                  <c:v>142.29796836484365</c:v>
                </c:pt>
                <c:pt idx="25">
                  <c:v>77.646819603174123</c:v>
                </c:pt>
                <c:pt idx="26">
                  <c:v>74.49665934467194</c:v>
                </c:pt>
                <c:pt idx="27">
                  <c:v>134.34628332566641</c:v>
                </c:pt>
                <c:pt idx="28">
                  <c:v>142.78548567920967</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排出量比較シート!$BQ$21:$BQ$50</c:f>
              <c:numCache>
                <c:formatCode>#,##0_);[Red]\(#,##0\)</c:formatCode>
                <c:ptCount val="30"/>
                <c:pt idx="0">
                  <c:v>8.3407998485514003</c:v>
                </c:pt>
                <c:pt idx="1">
                  <c:v>8.461160878680003</c:v>
                </c:pt>
                <c:pt idx="2">
                  <c:v>9.1989584855051518</c:v>
                </c:pt>
                <c:pt idx="3">
                  <c:v>13.900454863476361</c:v>
                </c:pt>
                <c:pt idx="4">
                  <c:v>9.9240551716877885</c:v>
                </c:pt>
                <c:pt idx="5">
                  <c:v>0</c:v>
                </c:pt>
                <c:pt idx="6">
                  <c:v>8.4366762357346605</c:v>
                </c:pt>
                <c:pt idx="7">
                  <c:v>9.2204955786533169</c:v>
                </c:pt>
                <c:pt idx="8">
                  <c:v>6.5918928165750001</c:v>
                </c:pt>
                <c:pt idx="9">
                  <c:v>7.934110680839999</c:v>
                </c:pt>
                <c:pt idx="10">
                  <c:v>8.2337462960400014</c:v>
                </c:pt>
                <c:pt idx="11">
                  <c:v>7.2871349591554093</c:v>
                </c:pt>
                <c:pt idx="12">
                  <c:v>6.2014563785335133</c:v>
                </c:pt>
                <c:pt idx="13">
                  <c:v>6.1068376137413143</c:v>
                </c:pt>
                <c:pt idx="14">
                  <c:v>9.4089916080659322</c:v>
                </c:pt>
                <c:pt idx="15">
                  <c:v>7.8558879146108413</c:v>
                </c:pt>
                <c:pt idx="16">
                  <c:v>4.2140805231835774</c:v>
                </c:pt>
                <c:pt idx="17">
                  <c:v>6.5928513484000018</c:v>
                </c:pt>
                <c:pt idx="18">
                  <c:v>7.5948747342999976</c:v>
                </c:pt>
                <c:pt idx="19">
                  <c:v>5.5534383242753131</c:v>
                </c:pt>
                <c:pt idx="20">
                  <c:v>10.68171730057797</c:v>
                </c:pt>
                <c:pt idx="21">
                  <c:v>7.0011949678878462</c:v>
                </c:pt>
                <c:pt idx="22">
                  <c:v>8.7676544799999991</c:v>
                </c:pt>
                <c:pt idx="23">
                  <c:v>0</c:v>
                </c:pt>
                <c:pt idx="24">
                  <c:v>7.3560930740243347</c:v>
                </c:pt>
                <c:pt idx="25">
                  <c:v>10.73449219563939</c:v>
                </c:pt>
                <c:pt idx="26">
                  <c:v>26.96816197034072</c:v>
                </c:pt>
                <c:pt idx="27">
                  <c:v>8.6414562271896322</c:v>
                </c:pt>
                <c:pt idx="28">
                  <c:v>7.2408145704000004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排出量比較シート!$BR$21:$BR$50</c:f>
              <c:numCache>
                <c:formatCode>#,##0_);[Red]\(#,##0\)</c:formatCode>
                <c:ptCount val="30"/>
                <c:pt idx="0">
                  <c:v>958.47184022159411</c:v>
                </c:pt>
                <c:pt idx="1">
                  <c:v>654.97616689112306</c:v>
                </c:pt>
                <c:pt idx="2">
                  <c:v>358.42474076488452</c:v>
                </c:pt>
                <c:pt idx="3">
                  <c:v>488.65198734405413</c:v>
                </c:pt>
                <c:pt idx="4">
                  <c:v>293.10772465785499</c:v>
                </c:pt>
                <c:pt idx="5">
                  <c:v>450.70652529656638</c:v>
                </c:pt>
                <c:pt idx="6">
                  <c:v>843.85285468137806</c:v>
                </c:pt>
                <c:pt idx="7">
                  <c:v>339.87407054033997</c:v>
                </c:pt>
                <c:pt idx="8">
                  <c:v>612.47884831722513</c:v>
                </c:pt>
                <c:pt idx="9">
                  <c:v>280.7907515645291</c:v>
                </c:pt>
                <c:pt idx="10">
                  <c:v>752.37114000995621</c:v>
                </c:pt>
                <c:pt idx="11">
                  <c:v>419.60788941937278</c:v>
                </c:pt>
                <c:pt idx="12">
                  <c:v>250.34671371283719</c:v>
                </c:pt>
                <c:pt idx="13">
                  <c:v>305.98712381557601</c:v>
                </c:pt>
                <c:pt idx="14">
                  <c:v>817.03863161008405</c:v>
                </c:pt>
                <c:pt idx="15">
                  <c:v>665.27696493624182</c:v>
                </c:pt>
                <c:pt idx="16">
                  <c:v>655.12067213658338</c:v>
                </c:pt>
                <c:pt idx="17">
                  <c:v>396.80564687797767</c:v>
                </c:pt>
                <c:pt idx="18">
                  <c:v>677.63296044839819</c:v>
                </c:pt>
                <c:pt idx="19">
                  <c:v>271.04689450617155</c:v>
                </c:pt>
                <c:pt idx="20">
                  <c:v>1108.5766067543393</c:v>
                </c:pt>
                <c:pt idx="21">
                  <c:v>319.6673874972812</c:v>
                </c:pt>
                <c:pt idx="22">
                  <c:v>756.35358157266035</c:v>
                </c:pt>
                <c:pt idx="23">
                  <c:v>446.81860136374223</c:v>
                </c:pt>
                <c:pt idx="24">
                  <c:v>672.56233998692301</c:v>
                </c:pt>
                <c:pt idx="25">
                  <c:v>239.24543211965914</c:v>
                </c:pt>
                <c:pt idx="26">
                  <c:v>4035.4718481559648</c:v>
                </c:pt>
                <c:pt idx="27">
                  <c:v>503.81942670505015</c:v>
                </c:pt>
                <c:pt idx="28">
                  <c:v>481.74115036692729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c:ext uri="{02D57815-91ED-43cb-92C2-25804820EDAC}">
                        <c15:formulaRef>
                          <c15:sqref>排出量比較シート!$BF$21:$BF$68</c15:sqref>
                        </c15:formulaRef>
                      </c:ext>
                    </c:extLst>
                    <c:numCache>
                      <c:formatCode>#,##0_);[Red]\(#,##0\)</c:formatCode>
                      <c:ptCount val="48"/>
                      <c:pt idx="0">
                        <c:v>648.04778558942394</c:v>
                      </c:pt>
                      <c:pt idx="1">
                        <c:v>279.17456338542843</c:v>
                      </c:pt>
                      <c:pt idx="2">
                        <c:v>70.31007262597663</c:v>
                      </c:pt>
                      <c:pt idx="3">
                        <c:v>106.56117583942648</c:v>
                      </c:pt>
                      <c:pt idx="4">
                        <c:v>42.215585593013955</c:v>
                      </c:pt>
                      <c:pt idx="5">
                        <c:v>200.36482586658744</c:v>
                      </c:pt>
                      <c:pt idx="6">
                        <c:v>553.88528162622413</c:v>
                      </c:pt>
                      <c:pt idx="7">
                        <c:v>77.643473470288967</c:v>
                      </c:pt>
                      <c:pt idx="8">
                        <c:v>343.29576136943024</c:v>
                      </c:pt>
                      <c:pt idx="9">
                        <c:v>59.190933418663796</c:v>
                      </c:pt>
                      <c:pt idx="10">
                        <c:v>332.03457817683488</c:v>
                      </c:pt>
                      <c:pt idx="11">
                        <c:v>99.328642839280135</c:v>
                      </c:pt>
                      <c:pt idx="12">
                        <c:v>40.629505925002107</c:v>
                      </c:pt>
                      <c:pt idx="13">
                        <c:v>53.556337284613015</c:v>
                      </c:pt>
                      <c:pt idx="14">
                        <c:v>454.78236069364556</c:v>
                      </c:pt>
                      <c:pt idx="15">
                        <c:v>240.82608768316965</c:v>
                      </c:pt>
                      <c:pt idx="16">
                        <c:v>391.17887036896872</c:v>
                      </c:pt>
                      <c:pt idx="17">
                        <c:v>128.53098557002673</c:v>
                      </c:pt>
                      <c:pt idx="18">
                        <c:v>311.64890571720935</c:v>
                      </c:pt>
                      <c:pt idx="19">
                        <c:v>29.764990237706982</c:v>
                      </c:pt>
                      <c:pt idx="20">
                        <c:v>811.63234914519978</c:v>
                      </c:pt>
                      <c:pt idx="21">
                        <c:v>72.089070656792799</c:v>
                      </c:pt>
                      <c:pt idx="22">
                        <c:v>394.88535027714164</c:v>
                      </c:pt>
                      <c:pt idx="23">
                        <c:v>198.12227605824663</c:v>
                      </c:pt>
                      <c:pt idx="24">
                        <c:v>324.2722374001508</c:v>
                      </c:pt>
                      <c:pt idx="25">
                        <c:v>46.950676024561901</c:v>
                      </c:pt>
                      <c:pt idx="26">
                        <c:v>37.84708983053855</c:v>
                      </c:pt>
                      <c:pt idx="27">
                        <c:v>96.586434760521286</c:v>
                      </c:pt>
                      <c:pt idx="28">
                        <c:v>146.91824781429676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2.7651229654021372</c:v>
                      </c:pt>
                      <c:pt idx="1">
                        <c:v>4.7345784800690183</c:v>
                      </c:pt>
                      <c:pt idx="2">
                        <c:v>1.9687327818811027</c:v>
                      </c:pt>
                      <c:pt idx="3">
                        <c:v>7.0832463744331973</c:v>
                      </c:pt>
                      <c:pt idx="4">
                        <c:v>3.6502375009563384</c:v>
                      </c:pt>
                      <c:pt idx="5">
                        <c:v>2.488335872720405</c:v>
                      </c:pt>
                      <c:pt idx="6">
                        <c:v>3.8105027644627287</c:v>
                      </c:pt>
                      <c:pt idx="7">
                        <c:v>2.2825288836633177</c:v>
                      </c:pt>
                      <c:pt idx="8">
                        <c:v>2.7436458298579272</c:v>
                      </c:pt>
                      <c:pt idx="9">
                        <c:v>1.962586015553784</c:v>
                      </c:pt>
                      <c:pt idx="10">
                        <c:v>9.174929632552697</c:v>
                      </c:pt>
                      <c:pt idx="11">
                        <c:v>4.8761883980879484</c:v>
                      </c:pt>
                      <c:pt idx="12">
                        <c:v>2.9469782162776013</c:v>
                      </c:pt>
                      <c:pt idx="13">
                        <c:v>4.4628556643889894</c:v>
                      </c:pt>
                      <c:pt idx="14">
                        <c:v>4.1543151995527463</c:v>
                      </c:pt>
                      <c:pt idx="15">
                        <c:v>5.5019974975903194</c:v>
                      </c:pt>
                      <c:pt idx="16">
                        <c:v>2.8319622256272203</c:v>
                      </c:pt>
                      <c:pt idx="17">
                        <c:v>4.6830393216898525</c:v>
                      </c:pt>
                      <c:pt idx="18">
                        <c:v>4.1373010330600248</c:v>
                      </c:pt>
                      <c:pt idx="19">
                        <c:v>2.6056654302467859</c:v>
                      </c:pt>
                      <c:pt idx="20">
                        <c:v>3.1785743235164325</c:v>
                      </c:pt>
                      <c:pt idx="21">
                        <c:v>2.0761060075546705</c:v>
                      </c:pt>
                      <c:pt idx="22">
                        <c:v>5.6907286455103785</c:v>
                      </c:pt>
                      <c:pt idx="23">
                        <c:v>3.8503265007249907</c:v>
                      </c:pt>
                      <c:pt idx="24">
                        <c:v>6.8593041444863863</c:v>
                      </c:pt>
                      <c:pt idx="25">
                        <c:v>1.5630048287014993</c:v>
                      </c:pt>
                      <c:pt idx="26">
                        <c:v>68.412417408182137</c:v>
                      </c:pt>
                      <c:pt idx="27">
                        <c:v>4.3887292774773767</c:v>
                      </c:pt>
                      <c:pt idx="28">
                        <c:v>4.7552899134519331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18.741606632747324</c:v>
                      </c:pt>
                      <c:pt idx="1">
                        <c:v>22.894922929144641</c:v>
                      </c:pt>
                      <c:pt idx="2">
                        <c:v>0.33053508955807037</c:v>
                      </c:pt>
                      <c:pt idx="3">
                        <c:v>6.8063730842030274</c:v>
                      </c:pt>
                      <c:pt idx="4">
                        <c:v>2.8542747666551329</c:v>
                      </c:pt>
                      <c:pt idx="5">
                        <c:v>6.4660545430898466</c:v>
                      </c:pt>
                      <c:pt idx="6">
                        <c:v>6.4986612878329506</c:v>
                      </c:pt>
                      <c:pt idx="7">
                        <c:v>1.2908299818298326</c:v>
                      </c:pt>
                      <c:pt idx="8">
                        <c:v>4.1395582175922216</c:v>
                      </c:pt>
                      <c:pt idx="9">
                        <c:v>0.66718401127412652</c:v>
                      </c:pt>
                      <c:pt idx="10">
                        <c:v>33.404444782658793</c:v>
                      </c:pt>
                      <c:pt idx="11">
                        <c:v>3.9975954892487584</c:v>
                      </c:pt>
                      <c:pt idx="12">
                        <c:v>2.5761173478445604E-2</c:v>
                      </c:pt>
                      <c:pt idx="13">
                        <c:v>0.85169095961813679</c:v>
                      </c:pt>
                      <c:pt idx="14">
                        <c:v>12.57377699328695</c:v>
                      </c:pt>
                      <c:pt idx="15">
                        <c:v>72.104301285775435</c:v>
                      </c:pt>
                      <c:pt idx="16">
                        <c:v>1.3925355627744505</c:v>
                      </c:pt>
                      <c:pt idx="17">
                        <c:v>3.2902956467171545</c:v>
                      </c:pt>
                      <c:pt idx="18">
                        <c:v>18.22402746096488</c:v>
                      </c:pt>
                      <c:pt idx="19">
                        <c:v>0.82168516009768977</c:v>
                      </c:pt>
                      <c:pt idx="20">
                        <c:v>5.9576322184222326</c:v>
                      </c:pt>
                      <c:pt idx="21">
                        <c:v>4.8522473547209213</c:v>
                      </c:pt>
                      <c:pt idx="22">
                        <c:v>15.055475711805403</c:v>
                      </c:pt>
                      <c:pt idx="23">
                        <c:v>0.22255689341893664</c:v>
                      </c:pt>
                      <c:pt idx="24">
                        <c:v>19.929666109368565</c:v>
                      </c:pt>
                      <c:pt idx="25">
                        <c:v>1.4683868882713995</c:v>
                      </c:pt>
                      <c:pt idx="26">
                        <c:v>6.3025131011742115</c:v>
                      </c:pt>
                      <c:pt idx="27">
                        <c:v>51.732133014179418</c:v>
                      </c:pt>
                      <c:pt idx="28">
                        <c:v>26.538809783562289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129.8876595769718</c:v>
                      </c:pt>
                      <c:pt idx="1">
                        <c:v>143.97562158830232</c:v>
                      </c:pt>
                      <c:pt idx="2">
                        <c:v>74.723501955741696</c:v>
                      </c:pt>
                      <c:pt idx="3">
                        <c:v>159.66237534469269</c:v>
                      </c:pt>
                      <c:pt idx="4">
                        <c:v>84.193255071789778</c:v>
                      </c:pt>
                      <c:pt idx="5">
                        <c:v>109.38427712579117</c:v>
                      </c:pt>
                      <c:pt idx="6">
                        <c:v>111.81312025927031</c:v>
                      </c:pt>
                      <c:pt idx="7">
                        <c:v>87.993368709621848</c:v>
                      </c:pt>
                      <c:pt idx="8">
                        <c:v>93.979573589679063</c:v>
                      </c:pt>
                      <c:pt idx="9">
                        <c:v>74.884211322591668</c:v>
                      </c:pt>
                      <c:pt idx="10">
                        <c:v>131.99376504799764</c:v>
                      </c:pt>
                      <c:pt idx="11">
                        <c:v>152.4608620814781</c:v>
                      </c:pt>
                      <c:pt idx="12">
                        <c:v>80.048103985720161</c:v>
                      </c:pt>
                      <c:pt idx="13">
                        <c:v>95.759752742952884</c:v>
                      </c:pt>
                      <c:pt idx="14">
                        <c:v>148.03115869162025</c:v>
                      </c:pt>
                      <c:pt idx="15">
                        <c:v>167.71217963487231</c:v>
                      </c:pt>
                      <c:pt idx="16">
                        <c:v>75.480083382781686</c:v>
                      </c:pt>
                      <c:pt idx="17">
                        <c:v>106.3386730085395</c:v>
                      </c:pt>
                      <c:pt idx="18">
                        <c:v>86.507442928556657</c:v>
                      </c:pt>
                      <c:pt idx="19">
                        <c:v>74.283702263213002</c:v>
                      </c:pt>
                      <c:pt idx="20">
                        <c:v>109.87672971248566</c:v>
                      </c:pt>
                      <c:pt idx="21">
                        <c:v>93.336178202063891</c:v>
                      </c:pt>
                      <c:pt idx="22">
                        <c:v>131.39804563978601</c:v>
                      </c:pt>
                      <c:pt idx="23">
                        <c:v>90.109790635960508</c:v>
                      </c:pt>
                      <c:pt idx="24">
                        <c:v>138.19954374818803</c:v>
                      </c:pt>
                      <c:pt idx="25">
                        <c:v>73.685195979150691</c:v>
                      </c:pt>
                      <c:pt idx="26">
                        <c:v>70.581862180781243</c:v>
                      </c:pt>
                      <c:pt idx="27">
                        <c:v>126.41400435988504</c:v>
                      </c:pt>
                      <c:pt idx="28">
                        <c:v>137.8166420172146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256.83923243003636</c:v>
                </c:pt>
                <c:pt idx="2">
                  <c:v>4.2477416246607262</c:v>
                </c:pt>
                <c:pt idx="3">
                  <c:v>21.060361638410026</c:v>
                </c:pt>
                <c:pt idx="4">
                  <c:v>84.905009608027129</c:v>
                </c:pt>
                <c:pt idx="5">
                  <c:v>108.61718044121369</c:v>
                </c:pt>
                <c:pt idx="7">
                  <c:v>146.85313595595534</c:v>
                </c:pt>
                <c:pt idx="8">
                  <c:v>4.3438290690702264</c:v>
                </c:pt>
                <c:pt idx="9">
                  <c:v>0</c:v>
                </c:pt>
                <c:pt idx="10">
                  <c:v>6.1713086220000006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282.1473356931071</c:v>
                </c:pt>
                <c:pt idx="4">
                  <c:v>84.905009608027129</c:v>
                </c:pt>
                <c:pt idx="5">
                  <c:v>108.61718044121369</c:v>
                </c:pt>
                <c:pt idx="6">
                  <c:v>151.19696502502558</c:v>
                </c:pt>
                <c:pt idx="10">
                  <c:v>6.1713086220000006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-77425.364339639666</c:v>
                </c:pt>
                <c:pt idx="10">
                  <c:v>0</c:v>
                </c:pt>
                <c:pt idx="11">
                  <c:v>-585889.39021120151</c:v>
                </c:pt>
                <c:pt idx="12">
                  <c:v>0</c:v>
                </c:pt>
                <c:pt idx="13">
                  <c:v>0</c:v>
                </c:pt>
                <c:pt idx="14">
                  <c:v>0</c:v>
                </c:pt>
                <c:pt idx="15">
                  <c:v>-82086.330923501082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-64636.853598814225</c:v>
                </c:pt>
                <c:pt idx="30">
                  <c:v>0</c:v>
                </c:pt>
                <c:pt idx="31">
                  <c:v>0</c:v>
                </c:pt>
                <c:pt idx="32">
                  <c:v>0</c:v>
                </c:pt>
                <c:pt idx="33">
                  <c:v>0</c:v>
                </c:pt>
                <c:pt idx="34">
                  <c:v>0</c:v>
                </c:pt>
                <c:pt idx="35">
                  <c:v>0</c:v>
                </c:pt>
                <c:pt idx="36">
                  <c:v>-131773.05470861821</c:v>
                </c:pt>
                <c:pt idx="37">
                  <c:v>0</c:v>
                </c:pt>
                <c:pt idx="38">
                  <c:v>0</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再エネ比較シート!$BM$72:$BM$161</c:f>
              <c:numCache>
                <c:formatCode>#,##0_);[Red]\(#,##0\)</c:formatCode>
                <c:ptCount val="90"/>
                <c:pt idx="0">
                  <c:v>347696.33133193827</c:v>
                </c:pt>
                <c:pt idx="1">
                  <c:v>2108975.6942030471</c:v>
                </c:pt>
                <c:pt idx="2">
                  <c:v>467770.51062548184</c:v>
                </c:pt>
                <c:pt idx="3">
                  <c:v>1129154.4970566232</c:v>
                </c:pt>
                <c:pt idx="4">
                  <c:v>1917048.3343005441</c:v>
                </c:pt>
                <c:pt idx="5">
                  <c:v>391680.38962134236</c:v>
                </c:pt>
                <c:pt idx="6">
                  <c:v>103960.24009608693</c:v>
                </c:pt>
                <c:pt idx="7">
                  <c:v>2038245.8163437885</c:v>
                </c:pt>
                <c:pt idx="8">
                  <c:v>1954758.9593725177</c:v>
                </c:pt>
                <c:pt idx="9">
                  <c:v>0</c:v>
                </c:pt>
                <c:pt idx="10">
                  <c:v>1396554.1891775972</c:v>
                </c:pt>
                <c:pt idx="11">
                  <c:v>0</c:v>
                </c:pt>
                <c:pt idx="12">
                  <c:v>256380.60116495076</c:v>
                </c:pt>
                <c:pt idx="13">
                  <c:v>1622241.9140412956</c:v>
                </c:pt>
                <c:pt idx="14">
                  <c:v>462772.4068114711</c:v>
                </c:pt>
                <c:pt idx="15">
                  <c:v>0</c:v>
                </c:pt>
                <c:pt idx="16">
                  <c:v>199423.50078769441</c:v>
                </c:pt>
                <c:pt idx="17">
                  <c:v>2075530.1697018461</c:v>
                </c:pt>
                <c:pt idx="18">
                  <c:v>533591.57323199045</c:v>
                </c:pt>
                <c:pt idx="19">
                  <c:v>619593.37350994861</c:v>
                </c:pt>
                <c:pt idx="20">
                  <c:v>733648.71501257271</c:v>
                </c:pt>
                <c:pt idx="21">
                  <c:v>914116.93878938362</c:v>
                </c:pt>
                <c:pt idx="22">
                  <c:v>2101271.7330752918</c:v>
                </c:pt>
                <c:pt idx="23">
                  <c:v>2645877.9589123218</c:v>
                </c:pt>
                <c:pt idx="24">
                  <c:v>2809711.4666674985</c:v>
                </c:pt>
                <c:pt idx="25">
                  <c:v>269411.59609611798</c:v>
                </c:pt>
                <c:pt idx="26">
                  <c:v>36973.133424377535</c:v>
                </c:pt>
                <c:pt idx="27">
                  <c:v>288155.66339748097</c:v>
                </c:pt>
                <c:pt idx="28">
                  <c:v>133839.04949615966</c:v>
                </c:pt>
                <c:pt idx="29">
                  <c:v>0</c:v>
                </c:pt>
                <c:pt idx="30">
                  <c:v>1199846.3813694473</c:v>
                </c:pt>
                <c:pt idx="31">
                  <c:v>2098404.4302618778</c:v>
                </c:pt>
                <c:pt idx="32">
                  <c:v>931809.92419110588</c:v>
                </c:pt>
                <c:pt idx="33">
                  <c:v>1881416.3539476003</c:v>
                </c:pt>
                <c:pt idx="34">
                  <c:v>1008703.6181756498</c:v>
                </c:pt>
                <c:pt idx="35">
                  <c:v>285462.43818528275</c:v>
                </c:pt>
                <c:pt idx="36">
                  <c:v>0</c:v>
                </c:pt>
                <c:pt idx="37">
                  <c:v>3235313.4169508517</c:v>
                </c:pt>
                <c:pt idx="38">
                  <c:v>1247974.036159561</c:v>
                </c:pt>
                <c:pt idx="39">
                  <c:v>220566.68955522543</c:v>
                </c:pt>
                <c:pt idx="40">
                  <c:v>29134.90706929547</c:v>
                </c:pt>
                <c:pt idx="41">
                  <c:v>710162.03083301987</c:v>
                </c:pt>
                <c:pt idx="42">
                  <c:v>791993.15802593529</c:v>
                </c:pt>
                <c:pt idx="43">
                  <c:v>207343.58558506635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再エネ比較シート!$BK$72:$BK$161</c:f>
              <c:numCache>
                <c:formatCode>#,##0_);[Red]\(#,##0\)</c:formatCode>
                <c:ptCount val="90"/>
                <c:pt idx="0">
                  <c:v>347696.33133193827</c:v>
                </c:pt>
                <c:pt idx="1">
                  <c:v>2108975.6942030471</c:v>
                </c:pt>
                <c:pt idx="2">
                  <c:v>467770.51062548184</c:v>
                </c:pt>
                <c:pt idx="3">
                  <c:v>1129154.4970566232</c:v>
                </c:pt>
                <c:pt idx="4">
                  <c:v>1917048.3343005441</c:v>
                </c:pt>
                <c:pt idx="5">
                  <c:v>391680.38962134236</c:v>
                </c:pt>
                <c:pt idx="6">
                  <c:v>103960.24009608693</c:v>
                </c:pt>
                <c:pt idx="7">
                  <c:v>2038245.8163437885</c:v>
                </c:pt>
                <c:pt idx="8">
                  <c:v>1954758.9593725177</c:v>
                </c:pt>
                <c:pt idx="9">
                  <c:v>-77425.364339639666</c:v>
                </c:pt>
                <c:pt idx="10">
                  <c:v>1396554.1891775972</c:v>
                </c:pt>
                <c:pt idx="11">
                  <c:v>-585889.39021120151</c:v>
                </c:pt>
                <c:pt idx="12">
                  <c:v>256380.60116495076</c:v>
                </c:pt>
                <c:pt idx="13">
                  <c:v>1622241.9140412956</c:v>
                </c:pt>
                <c:pt idx="14">
                  <c:v>462772.4068114711</c:v>
                </c:pt>
                <c:pt idx="15">
                  <c:v>-82086.330923501082</c:v>
                </c:pt>
                <c:pt idx="16">
                  <c:v>199423.50078769441</c:v>
                </c:pt>
                <c:pt idx="17">
                  <c:v>2075530.1697018461</c:v>
                </c:pt>
                <c:pt idx="18">
                  <c:v>533591.57323199045</c:v>
                </c:pt>
                <c:pt idx="19">
                  <c:v>619593.37350994861</c:v>
                </c:pt>
                <c:pt idx="20">
                  <c:v>733648.71501257271</c:v>
                </c:pt>
                <c:pt idx="21">
                  <c:v>914116.93878938362</c:v>
                </c:pt>
                <c:pt idx="22">
                  <c:v>2101271.7330752918</c:v>
                </c:pt>
                <c:pt idx="23">
                  <c:v>2645877.9589123218</c:v>
                </c:pt>
                <c:pt idx="24">
                  <c:v>2809711.4666674985</c:v>
                </c:pt>
                <c:pt idx="25">
                  <c:v>269411.59609611798</c:v>
                </c:pt>
                <c:pt idx="26">
                  <c:v>36973.133424377535</c:v>
                </c:pt>
                <c:pt idx="27">
                  <c:v>288155.66339748097</c:v>
                </c:pt>
                <c:pt idx="28">
                  <c:v>133839.04949615966</c:v>
                </c:pt>
                <c:pt idx="29">
                  <c:v>-64636.853598814225</c:v>
                </c:pt>
                <c:pt idx="30">
                  <c:v>1199846.3813694473</c:v>
                </c:pt>
                <c:pt idx="31">
                  <c:v>2098404.4302618778</c:v>
                </c:pt>
                <c:pt idx="32">
                  <c:v>931809.92419110588</c:v>
                </c:pt>
                <c:pt idx="33">
                  <c:v>1881416.3539476003</c:v>
                </c:pt>
                <c:pt idx="34">
                  <c:v>1008703.6181756498</c:v>
                </c:pt>
                <c:pt idx="35">
                  <c:v>285462.43818528275</c:v>
                </c:pt>
                <c:pt idx="36">
                  <c:v>-131773.05470861821</c:v>
                </c:pt>
                <c:pt idx="37">
                  <c:v>3235313.4169508517</c:v>
                </c:pt>
                <c:pt idx="38">
                  <c:v>1247974.036159561</c:v>
                </c:pt>
                <c:pt idx="39">
                  <c:v>220566.68955522543</c:v>
                </c:pt>
                <c:pt idx="40">
                  <c:v>29134.90706929547</c:v>
                </c:pt>
                <c:pt idx="41">
                  <c:v>710162.03083301987</c:v>
                </c:pt>
                <c:pt idx="42">
                  <c:v>791993.15802593529</c:v>
                </c:pt>
                <c:pt idx="43">
                  <c:v>207343.58558506635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再エネ比較シート!$BJ$72:$BJ$161</c:f>
              <c:numCache>
                <c:formatCode>#,##0_);[Red]\(#,##0\)</c:formatCode>
                <c:ptCount val="90"/>
                <c:pt idx="0">
                  <c:v>540635.82966806181</c:v>
                </c:pt>
                <c:pt idx="1">
                  <c:v>576473.22579695308</c:v>
                </c:pt>
                <c:pt idx="2">
                  <c:v>169198.47937451815</c:v>
                </c:pt>
                <c:pt idx="3">
                  <c:v>310432.60594337684</c:v>
                </c:pt>
                <c:pt idx="4">
                  <c:v>197801.88269945612</c:v>
                </c:pt>
                <c:pt idx="5">
                  <c:v>498258.61737865763</c:v>
                </c:pt>
                <c:pt idx="6">
                  <c:v>103639.59090391308</c:v>
                </c:pt>
                <c:pt idx="7">
                  <c:v>459525.01965621155</c:v>
                </c:pt>
                <c:pt idx="8">
                  <c:v>482173.63362748211</c:v>
                </c:pt>
                <c:pt idx="9">
                  <c:v>1255626.2623396399</c:v>
                </c:pt>
                <c:pt idx="10">
                  <c:v>382309.14282240282</c:v>
                </c:pt>
                <c:pt idx="11">
                  <c:v>2265137.9012112017</c:v>
                </c:pt>
                <c:pt idx="12">
                  <c:v>44099.479835049249</c:v>
                </c:pt>
                <c:pt idx="13">
                  <c:v>436300.27695870458</c:v>
                </c:pt>
                <c:pt idx="14">
                  <c:v>1498829.213188529</c:v>
                </c:pt>
                <c:pt idx="15">
                  <c:v>251966.93192350108</c:v>
                </c:pt>
                <c:pt idx="16">
                  <c:v>215936.63421230559</c:v>
                </c:pt>
                <c:pt idx="17">
                  <c:v>251882.26929815364</c:v>
                </c:pt>
                <c:pt idx="18">
                  <c:v>362144.5957680096</c:v>
                </c:pt>
                <c:pt idx="19">
                  <c:v>722496.46749005117</c:v>
                </c:pt>
                <c:pt idx="20">
                  <c:v>93540.850987427286</c:v>
                </c:pt>
                <c:pt idx="21">
                  <c:v>84345.289210616364</c:v>
                </c:pt>
                <c:pt idx="22">
                  <c:v>255074.94592470847</c:v>
                </c:pt>
                <c:pt idx="23">
                  <c:v>1022509.4280876784</c:v>
                </c:pt>
                <c:pt idx="24">
                  <c:v>1828896.6463325012</c:v>
                </c:pt>
                <c:pt idx="25">
                  <c:v>587092.70490388211</c:v>
                </c:pt>
                <c:pt idx="26">
                  <c:v>1665446.2545756227</c:v>
                </c:pt>
                <c:pt idx="27">
                  <c:v>218342.94860251903</c:v>
                </c:pt>
                <c:pt idx="28">
                  <c:v>56715.318503840324</c:v>
                </c:pt>
                <c:pt idx="29">
                  <c:v>738763.5515988142</c:v>
                </c:pt>
                <c:pt idx="30">
                  <c:v>272323.6516305526</c:v>
                </c:pt>
                <c:pt idx="31">
                  <c:v>171444.69373812198</c:v>
                </c:pt>
                <c:pt idx="32">
                  <c:v>675075.88880889397</c:v>
                </c:pt>
                <c:pt idx="33">
                  <c:v>224505.73805239971</c:v>
                </c:pt>
                <c:pt idx="34">
                  <c:v>281285.53182435007</c:v>
                </c:pt>
                <c:pt idx="35">
                  <c:v>2038256.585814717</c:v>
                </c:pt>
                <c:pt idx="36">
                  <c:v>1712465.6427086184</c:v>
                </c:pt>
                <c:pt idx="37">
                  <c:v>244948.51404914854</c:v>
                </c:pt>
                <c:pt idx="38">
                  <c:v>1782560.6978404387</c:v>
                </c:pt>
                <c:pt idx="39">
                  <c:v>131395.98644477461</c:v>
                </c:pt>
                <c:pt idx="40">
                  <c:v>518976.78493070457</c:v>
                </c:pt>
                <c:pt idx="41">
                  <c:v>189904.14916697991</c:v>
                </c:pt>
                <c:pt idx="42">
                  <c:v>423757.74597406486</c:v>
                </c:pt>
                <c:pt idx="43">
                  <c:v>638648.57141493366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再エネ比較シート!$BJ$72:$BJ$161</c:f>
              <c:numCache>
                <c:formatCode>#,##0_);[Red]\(#,##0\)</c:formatCode>
                <c:ptCount val="90"/>
                <c:pt idx="0">
                  <c:v>540635.82966806181</c:v>
                </c:pt>
                <c:pt idx="1">
                  <c:v>576473.22579695308</c:v>
                </c:pt>
                <c:pt idx="2">
                  <c:v>169198.47937451815</c:v>
                </c:pt>
                <c:pt idx="3">
                  <c:v>310432.60594337684</c:v>
                </c:pt>
                <c:pt idx="4">
                  <c:v>197801.88269945612</c:v>
                </c:pt>
                <c:pt idx="5">
                  <c:v>498258.61737865763</c:v>
                </c:pt>
                <c:pt idx="6">
                  <c:v>103639.59090391308</c:v>
                </c:pt>
                <c:pt idx="7">
                  <c:v>459525.01965621155</c:v>
                </c:pt>
                <c:pt idx="8">
                  <c:v>482173.63362748211</c:v>
                </c:pt>
                <c:pt idx="9">
                  <c:v>1255626.2623396399</c:v>
                </c:pt>
                <c:pt idx="10">
                  <c:v>382309.14282240282</c:v>
                </c:pt>
                <c:pt idx="11">
                  <c:v>2265137.9012112017</c:v>
                </c:pt>
                <c:pt idx="12">
                  <c:v>44099.479835049249</c:v>
                </c:pt>
                <c:pt idx="13">
                  <c:v>436300.27695870458</c:v>
                </c:pt>
                <c:pt idx="14">
                  <c:v>1498829.213188529</c:v>
                </c:pt>
                <c:pt idx="15">
                  <c:v>251966.93192350108</c:v>
                </c:pt>
                <c:pt idx="16">
                  <c:v>215936.63421230559</c:v>
                </c:pt>
                <c:pt idx="17">
                  <c:v>251882.26929815364</c:v>
                </c:pt>
                <c:pt idx="18">
                  <c:v>362144.5957680096</c:v>
                </c:pt>
                <c:pt idx="19">
                  <c:v>722496.46749005117</c:v>
                </c:pt>
                <c:pt idx="20">
                  <c:v>93540.850987427286</c:v>
                </c:pt>
                <c:pt idx="21">
                  <c:v>84345.289210616364</c:v>
                </c:pt>
                <c:pt idx="22">
                  <c:v>255074.94592470847</c:v>
                </c:pt>
                <c:pt idx="23">
                  <c:v>1022509.4280876784</c:v>
                </c:pt>
                <c:pt idx="24">
                  <c:v>1828896.6463325012</c:v>
                </c:pt>
                <c:pt idx="25">
                  <c:v>587092.70490388211</c:v>
                </c:pt>
                <c:pt idx="26">
                  <c:v>1665446.2545756227</c:v>
                </c:pt>
                <c:pt idx="27">
                  <c:v>218342.94860251903</c:v>
                </c:pt>
                <c:pt idx="28">
                  <c:v>56715.318503840324</c:v>
                </c:pt>
                <c:pt idx="29">
                  <c:v>738763.5515988142</c:v>
                </c:pt>
                <c:pt idx="30">
                  <c:v>272323.6516305526</c:v>
                </c:pt>
                <c:pt idx="31">
                  <c:v>171444.69373812198</c:v>
                </c:pt>
                <c:pt idx="32">
                  <c:v>675075.88880889397</c:v>
                </c:pt>
                <c:pt idx="33">
                  <c:v>224505.73805239971</c:v>
                </c:pt>
                <c:pt idx="34">
                  <c:v>281285.53182435007</c:v>
                </c:pt>
                <c:pt idx="35">
                  <c:v>2038256.585814717</c:v>
                </c:pt>
                <c:pt idx="36">
                  <c:v>1712465.6427086184</c:v>
                </c:pt>
                <c:pt idx="37">
                  <c:v>244948.51404914854</c:v>
                </c:pt>
                <c:pt idx="38">
                  <c:v>1782560.6978404387</c:v>
                </c:pt>
                <c:pt idx="39">
                  <c:v>131395.98644477461</c:v>
                </c:pt>
                <c:pt idx="40">
                  <c:v>518976.78493070457</c:v>
                </c:pt>
                <c:pt idx="41">
                  <c:v>189904.14916697991</c:v>
                </c:pt>
                <c:pt idx="42">
                  <c:v>423757.74597406486</c:v>
                </c:pt>
                <c:pt idx="43">
                  <c:v>638648.57141493366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再エネ比較シート!$BE$72:$BE$161</c:f>
              <c:numCache>
                <c:formatCode>#,##0_);[Red]\(#,##0\)</c:formatCode>
                <c:ptCount val="90"/>
                <c:pt idx="0">
                  <c:v>888332.16100000008</c:v>
                </c:pt>
                <c:pt idx="1">
                  <c:v>2545711.344</c:v>
                </c:pt>
                <c:pt idx="2">
                  <c:v>636968.99</c:v>
                </c:pt>
                <c:pt idx="3">
                  <c:v>1439587.1030000001</c:v>
                </c:pt>
                <c:pt idx="4">
                  <c:v>2114850.2170000002</c:v>
                </c:pt>
                <c:pt idx="5">
                  <c:v>889939.00699999998</c:v>
                </c:pt>
                <c:pt idx="6">
                  <c:v>204482.549</c:v>
                </c:pt>
                <c:pt idx="7">
                  <c:v>2497770.8360000001</c:v>
                </c:pt>
                <c:pt idx="8">
                  <c:v>2341434.8569999998</c:v>
                </c:pt>
                <c:pt idx="9">
                  <c:v>1170883.5460000003</c:v>
                </c:pt>
                <c:pt idx="10">
                  <c:v>1774840.068</c:v>
                </c:pt>
                <c:pt idx="11">
                  <c:v>1675003.7540000002</c:v>
                </c:pt>
                <c:pt idx="12">
                  <c:v>300480.08100000001</c:v>
                </c:pt>
                <c:pt idx="13">
                  <c:v>627891.88199999998</c:v>
                </c:pt>
                <c:pt idx="14">
                  <c:v>1961601.62</c:v>
                </c:pt>
                <c:pt idx="15">
                  <c:v>169880.601</c:v>
                </c:pt>
                <c:pt idx="16">
                  <c:v>415360.13500000001</c:v>
                </c:pt>
                <c:pt idx="17">
                  <c:v>2167176.1579999998</c:v>
                </c:pt>
                <c:pt idx="18">
                  <c:v>895330.64899999998</c:v>
                </c:pt>
                <c:pt idx="19">
                  <c:v>1342089.8409999998</c:v>
                </c:pt>
                <c:pt idx="20">
                  <c:v>724116.16899999999</c:v>
                </c:pt>
                <c:pt idx="21">
                  <c:v>523893.67</c:v>
                </c:pt>
                <c:pt idx="22">
                  <c:v>396077.69</c:v>
                </c:pt>
                <c:pt idx="23">
                  <c:v>3667665.2369999997</c:v>
                </c:pt>
                <c:pt idx="24">
                  <c:v>4604213.4450000003</c:v>
                </c:pt>
                <c:pt idx="25">
                  <c:v>856504.30100000009</c:v>
                </c:pt>
                <c:pt idx="26">
                  <c:v>1682459.3220000002</c:v>
                </c:pt>
                <c:pt idx="27">
                  <c:v>501308.05700000003</c:v>
                </c:pt>
                <c:pt idx="28">
                  <c:v>190410.14299999998</c:v>
                </c:pt>
                <c:pt idx="29">
                  <c:v>673996.20900000003</c:v>
                </c:pt>
                <c:pt idx="30">
                  <c:v>1472170.0330000001</c:v>
                </c:pt>
                <c:pt idx="31">
                  <c:v>2269849.1239999998</c:v>
                </c:pt>
                <c:pt idx="32">
                  <c:v>1606861.2849999999</c:v>
                </c:pt>
                <c:pt idx="33">
                  <c:v>1129796.4909999999</c:v>
                </c:pt>
                <c:pt idx="34">
                  <c:v>1196688.0159999998</c:v>
                </c:pt>
                <c:pt idx="35">
                  <c:v>1191264.6200000001</c:v>
                </c:pt>
                <c:pt idx="36">
                  <c:v>1548388.2600000002</c:v>
                </c:pt>
                <c:pt idx="37">
                  <c:v>3480123.1030000001</c:v>
                </c:pt>
                <c:pt idx="38">
                  <c:v>3024538.5839999998</c:v>
                </c:pt>
                <c:pt idx="39">
                  <c:v>351962.67600000004</c:v>
                </c:pt>
                <c:pt idx="40">
                  <c:v>548111.69200000004</c:v>
                </c:pt>
                <c:pt idx="41">
                  <c:v>900066.17999999982</c:v>
                </c:pt>
                <c:pt idx="42">
                  <c:v>1215655</c:v>
                </c:pt>
                <c:pt idx="43">
                  <c:v>845961.00600000005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再エネ比較シート!$BF$72:$BF$161</c:f>
              <c:numCache>
                <c:formatCode>#,##0_);[Red]\(#,##0\)</c:formatCode>
                <c:ptCount val="90"/>
                <c:pt idx="0">
                  <c:v>0</c:v>
                </c:pt>
                <c:pt idx="1">
                  <c:v>139737.576</c:v>
                </c:pt>
                <c:pt idx="2">
                  <c:v>0</c:v>
                </c:pt>
                <c:pt idx="3">
                  <c:v>0</c:v>
                </c:pt>
                <c:pt idx="4">
                  <c:v>0</c:v>
                </c:pt>
                <c:pt idx="5">
                  <c:v>0</c:v>
                </c:pt>
                <c:pt idx="6">
                  <c:v>3117.2820000000006</c:v>
                </c:pt>
                <c:pt idx="7">
                  <c:v>0</c:v>
                </c:pt>
                <c:pt idx="8">
                  <c:v>95497.736000000004</c:v>
                </c:pt>
                <c:pt idx="9">
                  <c:v>7317.3519999999999</c:v>
                </c:pt>
                <c:pt idx="10">
                  <c:v>4023.2640000000001</c:v>
                </c:pt>
                <c:pt idx="11">
                  <c:v>4244.7569999999996</c:v>
                </c:pt>
                <c:pt idx="12">
                  <c:v>0</c:v>
                </c:pt>
                <c:pt idx="13">
                  <c:v>1404908.841</c:v>
                </c:pt>
                <c:pt idx="14">
                  <c:v>0</c:v>
                </c:pt>
                <c:pt idx="15">
                  <c:v>0</c:v>
                </c:pt>
                <c:pt idx="16">
                  <c:v>0</c:v>
                </c:pt>
                <c:pt idx="17">
                  <c:v>160236.28099999999</c:v>
                </c:pt>
                <c:pt idx="18">
                  <c:v>0</c:v>
                </c:pt>
                <c:pt idx="19">
                  <c:v>0</c:v>
                </c:pt>
                <c:pt idx="20">
                  <c:v>72516.597999999998</c:v>
                </c:pt>
                <c:pt idx="21">
                  <c:v>472785.52100000001</c:v>
                </c:pt>
                <c:pt idx="22">
                  <c:v>1940698.0290000003</c:v>
                </c:pt>
                <c:pt idx="23">
                  <c:v>0</c:v>
                </c:pt>
                <c:pt idx="24">
                  <c:v>34394.667999999991</c:v>
                </c:pt>
                <c:pt idx="25">
                  <c:v>0</c:v>
                </c:pt>
                <c:pt idx="26">
                  <c:v>19960.065999999995</c:v>
                </c:pt>
                <c:pt idx="27">
                  <c:v>5190.5550000000012</c:v>
                </c:pt>
                <c:pt idx="28">
                  <c:v>0</c:v>
                </c:pt>
                <c:pt idx="29">
                  <c:v>0</c:v>
                </c:pt>
                <c:pt idx="30">
                  <c:v>0</c:v>
                </c:pt>
                <c:pt idx="31">
                  <c:v>0</c:v>
                </c:pt>
                <c:pt idx="32">
                  <c:v>0</c:v>
                </c:pt>
                <c:pt idx="33">
                  <c:v>975070.90099999984</c:v>
                </c:pt>
                <c:pt idx="34">
                  <c:v>93301.134000000005</c:v>
                </c:pt>
                <c:pt idx="35">
                  <c:v>1131958.6229999999</c:v>
                </c:pt>
                <c:pt idx="36">
                  <c:v>32304.328000000001</c:v>
                </c:pt>
                <c:pt idx="37">
                  <c:v>0</c:v>
                </c:pt>
                <c:pt idx="38">
                  <c:v>5996.1499999999987</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25741.468000000001</c:v>
                </c:pt>
                <c:pt idx="14">
                  <c:v>0</c:v>
                </c:pt>
                <c:pt idx="15">
                  <c:v>0</c:v>
                </c:pt>
                <c:pt idx="16">
                  <c:v>0</c:v>
                </c:pt>
                <c:pt idx="17">
                  <c:v>0</c:v>
                </c:pt>
                <c:pt idx="18">
                  <c:v>405.52</c:v>
                </c:pt>
                <c:pt idx="19">
                  <c:v>0</c:v>
                </c:pt>
                <c:pt idx="20">
                  <c:v>30556.798999999995</c:v>
                </c:pt>
                <c:pt idx="21">
                  <c:v>1783.037</c:v>
                </c:pt>
                <c:pt idx="22">
                  <c:v>19570.96</c:v>
                </c:pt>
                <c:pt idx="23">
                  <c:v>678.49</c:v>
                </c:pt>
                <c:pt idx="24">
                  <c:v>0</c:v>
                </c:pt>
                <c:pt idx="25">
                  <c:v>0</c:v>
                </c:pt>
                <c:pt idx="26">
                  <c:v>0</c:v>
                </c:pt>
                <c:pt idx="27">
                  <c:v>0</c:v>
                </c:pt>
                <c:pt idx="28">
                  <c:v>0</c:v>
                </c:pt>
                <c:pt idx="29">
                  <c:v>0</c:v>
                </c:pt>
                <c:pt idx="30">
                  <c:v>0</c:v>
                </c:pt>
                <c:pt idx="31">
                  <c:v>0</c:v>
                </c:pt>
                <c:pt idx="32">
                  <c:v>0</c:v>
                </c:pt>
                <c:pt idx="33">
                  <c:v>1054.7</c:v>
                </c:pt>
                <c:pt idx="34">
                  <c:v>0</c:v>
                </c:pt>
                <c:pt idx="35">
                  <c:v>495.78100000000001</c:v>
                </c:pt>
                <c:pt idx="36">
                  <c:v>0</c:v>
                </c:pt>
                <c:pt idx="37">
                  <c:v>0</c:v>
                </c:pt>
                <c:pt idx="38">
                  <c:v>0</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43.66</c:v>
                </c:pt>
                <c:pt idx="24">
                  <c:v>0</c:v>
                </c:pt>
                <c:pt idx="25">
                  <c:v>0</c:v>
                </c:pt>
                <c:pt idx="26">
                  <c:v>0</c:v>
                </c:pt>
                <c:pt idx="27">
                  <c:v>0</c:v>
                </c:pt>
                <c:pt idx="28">
                  <c:v>144.22499999999999</c:v>
                </c:pt>
                <c:pt idx="29">
                  <c:v>130.489</c:v>
                </c:pt>
                <c:pt idx="30">
                  <c:v>0</c:v>
                </c:pt>
                <c:pt idx="31">
                  <c:v>0</c:v>
                </c:pt>
                <c:pt idx="32">
                  <c:v>24.527999999999995</c:v>
                </c:pt>
                <c:pt idx="33">
                  <c:v>0</c:v>
                </c:pt>
                <c:pt idx="34">
                  <c:v>0</c:v>
                </c:pt>
                <c:pt idx="35">
                  <c:v>0</c:v>
                </c:pt>
                <c:pt idx="36">
                  <c:v>0</c:v>
                </c:pt>
                <c:pt idx="37">
                  <c:v>138.828</c:v>
                </c:pt>
                <c:pt idx="38">
                  <c:v>0</c:v>
                </c:pt>
                <c:pt idx="39">
                  <c:v>0</c:v>
                </c:pt>
                <c:pt idx="40">
                  <c:v>0</c:v>
                </c:pt>
                <c:pt idx="41">
                  <c:v>0</c:v>
                </c:pt>
                <c:pt idx="42">
                  <c:v>95.903999999999996</c:v>
                </c:pt>
                <c:pt idx="43">
                  <c:v>31.150999999999996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再エネ比較シート!$BI$72:$BI$161</c:f>
              <c:numCache>
                <c:formatCode>#,##0_);[Red]\(#,##0\)</c:formatCode>
                <c:ptCount val="90"/>
                <c:pt idx="0">
                  <c:v>888332.16100000008</c:v>
                </c:pt>
                <c:pt idx="1">
                  <c:v>2685448.92</c:v>
                </c:pt>
                <c:pt idx="2">
                  <c:v>636968.99</c:v>
                </c:pt>
                <c:pt idx="3">
                  <c:v>1439587.1030000001</c:v>
                </c:pt>
                <c:pt idx="4">
                  <c:v>2114850.2170000002</c:v>
                </c:pt>
                <c:pt idx="5">
                  <c:v>889939.00699999998</c:v>
                </c:pt>
                <c:pt idx="6">
                  <c:v>207599.83100000001</c:v>
                </c:pt>
                <c:pt idx="7">
                  <c:v>2497770.8360000001</c:v>
                </c:pt>
                <c:pt idx="8">
                  <c:v>2436932.5929999999</c:v>
                </c:pt>
                <c:pt idx="9">
                  <c:v>1178200.8980000003</c:v>
                </c:pt>
                <c:pt idx="10">
                  <c:v>1778863.3319999999</c:v>
                </c:pt>
                <c:pt idx="11">
                  <c:v>1679248.5110000002</c:v>
                </c:pt>
                <c:pt idx="12">
                  <c:v>300480.08100000001</c:v>
                </c:pt>
                <c:pt idx="13">
                  <c:v>2058542.1910000001</c:v>
                </c:pt>
                <c:pt idx="14">
                  <c:v>1961601.62</c:v>
                </c:pt>
                <c:pt idx="15">
                  <c:v>169880.601</c:v>
                </c:pt>
                <c:pt idx="16">
                  <c:v>415360.13500000001</c:v>
                </c:pt>
                <c:pt idx="17">
                  <c:v>2327412.4389999998</c:v>
                </c:pt>
                <c:pt idx="18">
                  <c:v>895736.16899999999</c:v>
                </c:pt>
                <c:pt idx="19">
                  <c:v>1342089.8409999998</c:v>
                </c:pt>
                <c:pt idx="20">
                  <c:v>827189.56599999999</c:v>
                </c:pt>
                <c:pt idx="21">
                  <c:v>998462.228</c:v>
                </c:pt>
                <c:pt idx="22">
                  <c:v>2356346.6790000005</c:v>
                </c:pt>
                <c:pt idx="23">
                  <c:v>3668387.3870000001</c:v>
                </c:pt>
                <c:pt idx="24">
                  <c:v>4638608.1129999999</c:v>
                </c:pt>
                <c:pt idx="25">
                  <c:v>856504.30100000009</c:v>
                </c:pt>
                <c:pt idx="26">
                  <c:v>1702419.3880000003</c:v>
                </c:pt>
                <c:pt idx="27">
                  <c:v>506498.61200000002</c:v>
                </c:pt>
                <c:pt idx="28">
                  <c:v>190554.36799999999</c:v>
                </c:pt>
                <c:pt idx="29">
                  <c:v>674126.69799999997</c:v>
                </c:pt>
                <c:pt idx="30">
                  <c:v>1472170.0330000001</c:v>
                </c:pt>
                <c:pt idx="31">
                  <c:v>2269849.1239999998</c:v>
                </c:pt>
                <c:pt idx="32">
                  <c:v>1606885.8129999998</c:v>
                </c:pt>
                <c:pt idx="33">
                  <c:v>2105922.0920000002</c:v>
                </c:pt>
                <c:pt idx="34">
                  <c:v>1289989.1499999999</c:v>
                </c:pt>
                <c:pt idx="35">
                  <c:v>2323719.0239999997</c:v>
                </c:pt>
                <c:pt idx="36">
                  <c:v>1580692.5880000002</c:v>
                </c:pt>
                <c:pt idx="37">
                  <c:v>3480261.9310000003</c:v>
                </c:pt>
                <c:pt idx="38">
                  <c:v>3030534.7339999997</c:v>
                </c:pt>
                <c:pt idx="39">
                  <c:v>351962.67600000004</c:v>
                </c:pt>
                <c:pt idx="40">
                  <c:v>548111.69200000004</c:v>
                </c:pt>
                <c:pt idx="41">
                  <c:v>900066.17999999982</c:v>
                </c:pt>
                <c:pt idx="42">
                  <c:v>1215750.9040000001</c:v>
                </c:pt>
                <c:pt idx="43">
                  <c:v>845992.15700000001</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再エネ比較シート!$CO$13:$CO$42</c:f>
              <c:numCache>
                <c:formatCode>0.0%</c:formatCode>
                <c:ptCount val="30"/>
                <c:pt idx="0">
                  <c:v>0.10691783669683692</c:v>
                </c:pt>
                <c:pt idx="1">
                  <c:v>8.5265797702715251E-2</c:v>
                </c:pt>
                <c:pt idx="2">
                  <c:v>4.1340432195427497E-2</c:v>
                </c:pt>
                <c:pt idx="3">
                  <c:v>8.7060409263570643E-2</c:v>
                </c:pt>
                <c:pt idx="4">
                  <c:v>8.9727370485166671E-2</c:v>
                </c:pt>
                <c:pt idx="5">
                  <c:v>9.9548446123424728E-2</c:v>
                </c:pt>
                <c:pt idx="6">
                  <c:v>0.12013768212805774</c:v>
                </c:pt>
                <c:pt idx="7">
                  <c:v>8.6346661808907918E-2</c:v>
                </c:pt>
                <c:pt idx="8">
                  <c:v>9.4086529378424336E-2</c:v>
                </c:pt>
                <c:pt idx="9">
                  <c:v>0.1117465621385426</c:v>
                </c:pt>
                <c:pt idx="10">
                  <c:v>2.9568321973385263E-2</c:v>
                </c:pt>
                <c:pt idx="11">
                  <c:v>0.14248361574247004</c:v>
                </c:pt>
                <c:pt idx="12">
                  <c:v>7.1944427443540002E-2</c:v>
                </c:pt>
                <c:pt idx="13">
                  <c:v>6.8204212341421364E-2</c:v>
                </c:pt>
                <c:pt idx="14">
                  <c:v>7.0126182965299683E-2</c:v>
                </c:pt>
                <c:pt idx="15">
                  <c:v>6.9781592262857878E-2</c:v>
                </c:pt>
                <c:pt idx="16">
                  <c:v>0.11458613276001076</c:v>
                </c:pt>
                <c:pt idx="17">
                  <c:v>0.11351681542064004</c:v>
                </c:pt>
                <c:pt idx="18">
                  <c:v>2.8210200395630859E-2</c:v>
                </c:pt>
                <c:pt idx="19">
                  <c:v>5.3384117771530487E-2</c:v>
                </c:pt>
                <c:pt idx="20">
                  <c:v>0.12403074295473954</c:v>
                </c:pt>
                <c:pt idx="21">
                  <c:v>5.5389088319933548E-2</c:v>
                </c:pt>
                <c:pt idx="22">
                  <c:v>8.9217907399725585E-2</c:v>
                </c:pt>
                <c:pt idx="23">
                  <c:v>8.2755902926012287E-2</c:v>
                </c:pt>
                <c:pt idx="24">
                  <c:v>9.6606007602004773E-2</c:v>
                </c:pt>
                <c:pt idx="25">
                  <c:v>0.12506298498437973</c:v>
                </c:pt>
                <c:pt idx="26">
                  <c:v>1.2452007886271661E-3</c:v>
                </c:pt>
                <c:pt idx="27">
                  <c:v>4.7030193270890516E-2</c:v>
                </c:pt>
                <c:pt idx="28">
                  <c:v>5.8927856284684478E-2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再エネ比較シート!$CC$13:$CC$42</c:f>
              <c:numCache>
                <c:formatCode>0.0%</c:formatCode>
                <c:ptCount val="30"/>
                <c:pt idx="0">
                  <c:v>3.4502805815681152E-2</c:v>
                </c:pt>
                <c:pt idx="1">
                  <c:v>3.3562884868364069E-2</c:v>
                </c:pt>
                <c:pt idx="2">
                  <c:v>1.7430916839234936E-2</c:v>
                </c:pt>
                <c:pt idx="3">
                  <c:v>3.4243537925921309E-2</c:v>
                </c:pt>
                <c:pt idx="4">
                  <c:v>4.3896238866575073E-2</c:v>
                </c:pt>
                <c:pt idx="5">
                  <c:v>4.7002578693354953E-2</c:v>
                </c:pt>
                <c:pt idx="6">
                  <c:v>3.3762982133640367E-2</c:v>
                </c:pt>
                <c:pt idx="7">
                  <c:v>4.9345806133501022E-2</c:v>
                </c:pt>
                <c:pt idx="8">
                  <c:v>3.2440726599533287E-2</c:v>
                </c:pt>
                <c:pt idx="9">
                  <c:v>4.3385116691433148E-2</c:v>
                </c:pt>
                <c:pt idx="10">
                  <c:v>7.3831996240552988E-3</c:v>
                </c:pt>
                <c:pt idx="11">
                  <c:v>6.0819763780325879E-2</c:v>
                </c:pt>
                <c:pt idx="12">
                  <c:v>4.4946706852601527E-2</c:v>
                </c:pt>
                <c:pt idx="13">
                  <c:v>2.7987367669835051E-2</c:v>
                </c:pt>
                <c:pt idx="14">
                  <c:v>2.1991633027663469E-2</c:v>
                </c:pt>
                <c:pt idx="15">
                  <c:v>3.4714628750077525E-2</c:v>
                </c:pt>
                <c:pt idx="16">
                  <c:v>3.1475537670112144E-2</c:v>
                </c:pt>
                <c:pt idx="17">
                  <c:v>3.2896791881604111E-2</c:v>
                </c:pt>
                <c:pt idx="18">
                  <c:v>1.485513019839904E-2</c:v>
                </c:pt>
                <c:pt idx="19">
                  <c:v>2.996840910501896E-2</c:v>
                </c:pt>
                <c:pt idx="20">
                  <c:v>4.1778422406834825E-2</c:v>
                </c:pt>
                <c:pt idx="21">
                  <c:v>2.2998927211357798E-2</c:v>
                </c:pt>
                <c:pt idx="22">
                  <c:v>2.1189230256321752E-2</c:v>
                </c:pt>
                <c:pt idx="23">
                  <c:v>3.7856711509160944E-2</c:v>
                </c:pt>
                <c:pt idx="24">
                  <c:v>2.3731881727850082E-2</c:v>
                </c:pt>
                <c:pt idx="25">
                  <c:v>7.6134095992931861E-2</c:v>
                </c:pt>
                <c:pt idx="26">
                  <c:v>2.9853502633990842E-5</c:v>
                </c:pt>
                <c:pt idx="27">
                  <c:v>2.4591841868667356E-2</c:v>
                </c:pt>
                <c:pt idx="28">
                  <c:v>2.7450111786005298E-2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再エネ比較シート!$CD$13:$CD$42</c:f>
              <c:numCache>
                <c:formatCode>0.0%</c:formatCode>
                <c:ptCount val="30"/>
                <c:pt idx="0">
                  <c:v>0.17509507300458713</c:v>
                </c:pt>
                <c:pt idx="1">
                  <c:v>0.56782975615694209</c:v>
                </c:pt>
                <c:pt idx="2">
                  <c:v>7.972629475509059E-2</c:v>
                </c:pt>
                <c:pt idx="3">
                  <c:v>0.28537395524092579</c:v>
                </c:pt>
                <c:pt idx="4">
                  <c:v>2.0367308401840152E-2</c:v>
                </c:pt>
                <c:pt idx="5">
                  <c:v>0.11758479920326824</c:v>
                </c:pt>
                <c:pt idx="6">
                  <c:v>2.814073016979296E-2</c:v>
                </c:pt>
                <c:pt idx="7">
                  <c:v>2.9716617906728193E-2</c:v>
                </c:pt>
                <c:pt idx="8">
                  <c:v>4.8344637219293995E-2</c:v>
                </c:pt>
                <c:pt idx="9">
                  <c:v>4.0387538814545411E-2</c:v>
                </c:pt>
                <c:pt idx="10">
                  <c:v>6.6239940929677069E-2</c:v>
                </c:pt>
                <c:pt idx="11">
                  <c:v>0.18737432776767887</c:v>
                </c:pt>
                <c:pt idx="12">
                  <c:v>2.3137626770095149E-2</c:v>
                </c:pt>
                <c:pt idx="13">
                  <c:v>9.415754347283355E-3</c:v>
                </c:pt>
                <c:pt idx="14">
                  <c:v>0.19582851195896181</c:v>
                </c:pt>
                <c:pt idx="15">
                  <c:v>0.60722793105906947</c:v>
                </c:pt>
                <c:pt idx="16">
                  <c:v>2.9470830865858836E-2</c:v>
                </c:pt>
                <c:pt idx="17">
                  <c:v>4.3233543950954294E-2</c:v>
                </c:pt>
                <c:pt idx="18">
                  <c:v>5.9812592517907597E-2</c:v>
                </c:pt>
                <c:pt idx="19">
                  <c:v>2.8042996434874484E-2</c:v>
                </c:pt>
                <c:pt idx="20">
                  <c:v>9.6253246379856702E-2</c:v>
                </c:pt>
                <c:pt idx="21">
                  <c:v>1.9900239677025536E-2</c:v>
                </c:pt>
                <c:pt idx="22">
                  <c:v>0.12614671226367236</c:v>
                </c:pt>
                <c:pt idx="23">
                  <c:v>2.1832537661471949E-2</c:v>
                </c:pt>
                <c:pt idx="24">
                  <c:v>0.37186541049601846</c:v>
                </c:pt>
                <c:pt idx="25">
                  <c:v>0.16431499970793681</c:v>
                </c:pt>
                <c:pt idx="26">
                  <c:v>5.8022118683879389E-5</c:v>
                </c:pt>
                <c:pt idx="27">
                  <c:v>7.3228518192671913E-2</c:v>
                </c:pt>
                <c:pt idx="28">
                  <c:v>8.4449436626239244E-2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0.5311850568833214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0.15313544472468277</c:v>
                </c:pt>
                <c:pt idx="28">
                  <c:v>9.8314456041800576E-5</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2.2875836900824998E-2</c:v>
                </c:pt>
                <c:pt idx="11">
                  <c:v>1.287566001357986E-3</c:v>
                </c:pt>
                <c:pt idx="12">
                  <c:v>0</c:v>
                </c:pt>
                <c:pt idx="13">
                  <c:v>0</c:v>
                </c:pt>
                <c:pt idx="14">
                  <c:v>0</c:v>
                </c:pt>
                <c:pt idx="15">
                  <c:v>0</c:v>
                </c:pt>
                <c:pt idx="16">
                  <c:v>0</c:v>
                </c:pt>
                <c:pt idx="17">
                  <c:v>0</c:v>
                </c:pt>
                <c:pt idx="18">
                  <c:v>5.3334606304301167E-2</c:v>
                </c:pt>
                <c:pt idx="19">
                  <c:v>0</c:v>
                </c:pt>
                <c:pt idx="20">
                  <c:v>0</c:v>
                </c:pt>
                <c:pt idx="21">
                  <c:v>0</c:v>
                </c:pt>
                <c:pt idx="22">
                  <c:v>6.6476108868483231E-4</c:v>
                </c:pt>
                <c:pt idx="23">
                  <c:v>0</c:v>
                </c:pt>
                <c:pt idx="24">
                  <c:v>0</c:v>
                </c:pt>
                <c:pt idx="25">
                  <c:v>0</c:v>
                </c:pt>
                <c:pt idx="26">
                  <c:v>0</c:v>
                </c:pt>
                <c:pt idx="27">
                  <c:v>0</c:v>
                </c:pt>
                <c:pt idx="28">
                  <c:v>2.4787260988467548E-4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再エネ比較シート!$CH$13:$CH$42</c:f>
              <c:numCache>
                <c:formatCode>0.0%</c:formatCode>
                <c:ptCount val="30"/>
                <c:pt idx="0">
                  <c:v>6.1089835730158693E-3</c:v>
                </c:pt>
                <c:pt idx="1">
                  <c:v>6.8310661767638139E-3</c:v>
                </c:pt>
                <c:pt idx="2">
                  <c:v>0</c:v>
                </c:pt>
                <c:pt idx="3">
                  <c:v>5.904165148838289E-4</c:v>
                </c:pt>
                <c:pt idx="4">
                  <c:v>0</c:v>
                </c:pt>
                <c:pt idx="5">
                  <c:v>0</c:v>
                </c:pt>
                <c:pt idx="6">
                  <c:v>7.9995460371382054E-3</c:v>
                </c:pt>
                <c:pt idx="7">
                  <c:v>0</c:v>
                </c:pt>
                <c:pt idx="8">
                  <c:v>0</c:v>
                </c:pt>
                <c:pt idx="9">
                  <c:v>0</c:v>
                </c:pt>
                <c:pt idx="10">
                  <c:v>0</c:v>
                </c:pt>
                <c:pt idx="11">
                  <c:v>8.4120978755388418E-4</c:v>
                </c:pt>
                <c:pt idx="12">
                  <c:v>0</c:v>
                </c:pt>
                <c:pt idx="13">
                  <c:v>0</c:v>
                </c:pt>
                <c:pt idx="14">
                  <c:v>0</c:v>
                </c:pt>
                <c:pt idx="15">
                  <c:v>0</c:v>
                </c:pt>
                <c:pt idx="16">
                  <c:v>2.5859191373640969E-2</c:v>
                </c:pt>
                <c:pt idx="17">
                  <c:v>7.8942138625392577E-3</c:v>
                </c:pt>
                <c:pt idx="18">
                  <c:v>8.5228834044326473E-3</c:v>
                </c:pt>
                <c:pt idx="19">
                  <c:v>0</c:v>
                </c:pt>
                <c:pt idx="20">
                  <c:v>0</c:v>
                </c:pt>
                <c:pt idx="21">
                  <c:v>0</c:v>
                </c:pt>
                <c:pt idx="22">
                  <c:v>0.70308721596928958</c:v>
                </c:pt>
                <c:pt idx="23">
                  <c:v>0</c:v>
                </c:pt>
                <c:pt idx="24">
                  <c:v>7.1750140690891809E-3</c:v>
                </c:pt>
                <c:pt idx="25">
                  <c:v>0</c:v>
                </c:pt>
                <c:pt idx="26">
                  <c:v>0</c:v>
                </c:pt>
                <c:pt idx="27">
                  <c:v>2.1861449693845417E-2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再エネ比較シート!$CI$13:$CI$42</c:f>
              <c:numCache>
                <c:formatCode>0.0%</c:formatCode>
                <c:ptCount val="30"/>
                <c:pt idx="0">
                  <c:v>0.21570686239328415</c:v>
                </c:pt>
                <c:pt idx="1">
                  <c:v>0.60822370720207009</c:v>
                </c:pt>
                <c:pt idx="2">
                  <c:v>9.7157211594325527E-2</c:v>
                </c:pt>
                <c:pt idx="3">
                  <c:v>0.32020790968173096</c:v>
                </c:pt>
                <c:pt idx="4">
                  <c:v>6.4263547268415225E-2</c:v>
                </c:pt>
                <c:pt idx="5">
                  <c:v>0.1645873778966232</c:v>
                </c:pt>
                <c:pt idx="6">
                  <c:v>6.9903258340571525E-2</c:v>
                </c:pt>
                <c:pt idx="7">
                  <c:v>7.9062424040229215E-2</c:v>
                </c:pt>
                <c:pt idx="8">
                  <c:v>8.0785363818827283E-2</c:v>
                </c:pt>
                <c:pt idx="9">
                  <c:v>8.3772655505978566E-2</c:v>
                </c:pt>
                <c:pt idx="10">
                  <c:v>0.62768403433787878</c:v>
                </c:pt>
                <c:pt idx="11">
                  <c:v>0.25032286733691667</c:v>
                </c:pt>
                <c:pt idx="12">
                  <c:v>6.8084333622696669E-2</c:v>
                </c:pt>
                <c:pt idx="13">
                  <c:v>3.7403122017118401E-2</c:v>
                </c:pt>
                <c:pt idx="14">
                  <c:v>0.21782014498662527</c:v>
                </c:pt>
                <c:pt idx="15">
                  <c:v>0.64194255980914705</c:v>
                </c:pt>
                <c:pt idx="16">
                  <c:v>8.6805559909611946E-2</c:v>
                </c:pt>
                <c:pt idx="17">
                  <c:v>8.4024549695097664E-2</c:v>
                </c:pt>
                <c:pt idx="18">
                  <c:v>0.13652521242504045</c:v>
                </c:pt>
                <c:pt idx="19">
                  <c:v>5.8011405539893444E-2</c:v>
                </c:pt>
                <c:pt idx="20">
                  <c:v>0.13803166878669154</c:v>
                </c:pt>
                <c:pt idx="21">
                  <c:v>4.2899166888383335E-2</c:v>
                </c:pt>
                <c:pt idx="22">
                  <c:v>0.85108791957796848</c:v>
                </c:pt>
                <c:pt idx="23">
                  <c:v>5.9689249170632896E-2</c:v>
                </c:pt>
                <c:pt idx="24">
                  <c:v>0.40277230629295768</c:v>
                </c:pt>
                <c:pt idx="25">
                  <c:v>0.24044909570086867</c:v>
                </c:pt>
                <c:pt idx="26">
                  <c:v>8.7875621317870235E-5</c:v>
                </c:pt>
                <c:pt idx="27">
                  <c:v>0.27281725447986743</c:v>
                </c:pt>
                <c:pt idx="28">
                  <c:v>0.11224573547817103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再エネ比較シート!$BE$13:$BE$42</c:f>
              <c:numCache>
                <c:formatCode>#,##0_);[Red]\(#,##0\)</c:formatCode>
                <c:ptCount val="30"/>
                <c:pt idx="0">
                  <c:v>15418.299999999956</c:v>
                </c:pt>
                <c:pt idx="1">
                  <c:v>13484.599999999951</c:v>
                </c:pt>
                <c:pt idx="2">
                  <c:v>6086.3000000000111</c:v>
                </c:pt>
                <c:pt idx="3">
                  <c:v>13547.199999999946</c:v>
                </c:pt>
                <c:pt idx="4">
                  <c:v>11180.399999999947</c:v>
                </c:pt>
                <c:pt idx="5">
                  <c:v>15855.149999999947</c:v>
                </c:pt>
                <c:pt idx="6">
                  <c:v>17178.199999999928</c:v>
                </c:pt>
                <c:pt idx="7">
                  <c:v>13101.199999999979</c:v>
                </c:pt>
                <c:pt idx="8">
                  <c:v>13848.399999999945</c:v>
                </c:pt>
                <c:pt idx="9">
                  <c:v>14321.599999999997</c:v>
                </c:pt>
                <c:pt idx="10">
                  <c:v>4378.200000000008</c:v>
                </c:pt>
                <c:pt idx="11">
                  <c:v>20687.399999999914</c:v>
                </c:pt>
                <c:pt idx="12">
                  <c:v>10860.477999999972</c:v>
                </c:pt>
                <c:pt idx="13">
                  <c:v>8301.0999999999985</c:v>
                </c:pt>
                <c:pt idx="14">
                  <c:v>10563.599999999977</c:v>
                </c:pt>
                <c:pt idx="15">
                  <c:v>10704.699999999957</c:v>
                </c:pt>
                <c:pt idx="16">
                  <c:v>13611.200000000066</c:v>
                </c:pt>
                <c:pt idx="17">
                  <c:v>15087.099999999948</c:v>
                </c:pt>
                <c:pt idx="18">
                  <c:v>4885.4050000000088</c:v>
                </c:pt>
                <c:pt idx="19">
                  <c:v>7560.5999999999967</c:v>
                </c:pt>
                <c:pt idx="20">
                  <c:v>17275.340999999928</c:v>
                </c:pt>
                <c:pt idx="21">
                  <c:v>8021.1999999999971</c:v>
                </c:pt>
                <c:pt idx="22">
                  <c:v>14518.22799999995</c:v>
                </c:pt>
                <c:pt idx="23">
                  <c:v>11864.999999999973</c:v>
                </c:pt>
                <c:pt idx="24">
                  <c:v>14102.099999999959</c:v>
                </c:pt>
                <c:pt idx="25">
                  <c:v>16591.222999999954</c:v>
                </c:pt>
                <c:pt idx="26">
                  <c:v>153.40000000000003</c:v>
                </c:pt>
                <c:pt idx="27">
                  <c:v>8284.9769999999844</c:v>
                </c:pt>
                <c:pt idx="28">
                  <c:v>9603.0999999999913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再エネ比較シート!$BF$13:$BF$42</c:f>
              <c:numCache>
                <c:formatCode>#,##0_);[Red]\(#,##0\)</c:formatCode>
                <c:ptCount val="30"/>
                <c:pt idx="0">
                  <c:v>70990.399999999863</c:v>
                </c:pt>
                <c:pt idx="1">
                  <c:v>206985.79999999996</c:v>
                </c:pt>
                <c:pt idx="2">
                  <c:v>25256.799999999992</c:v>
                </c:pt>
                <c:pt idx="3">
                  <c:v>102430.39999999986</c:v>
                </c:pt>
                <c:pt idx="4">
                  <c:v>4706.6000000000004</c:v>
                </c:pt>
                <c:pt idx="5">
                  <c:v>35986.820000000036</c:v>
                </c:pt>
                <c:pt idx="6">
                  <c:v>12990.200000000015</c:v>
                </c:pt>
                <c:pt idx="7">
                  <c:v>7158.1999999999989</c:v>
                </c:pt>
                <c:pt idx="8">
                  <c:v>18724.100000000009</c:v>
                </c:pt>
                <c:pt idx="9">
                  <c:v>12096.000000000002</c:v>
                </c:pt>
                <c:pt idx="10">
                  <c:v>35638.100000000013</c:v>
                </c:pt>
                <c:pt idx="11">
                  <c:v>57824.89999999998</c:v>
                </c:pt>
                <c:pt idx="12">
                  <c:v>5072.4000000000015</c:v>
                </c:pt>
                <c:pt idx="13">
                  <c:v>2533.8000000000006</c:v>
                </c:pt>
                <c:pt idx="14">
                  <c:v>85344.199999999953</c:v>
                </c:pt>
                <c:pt idx="15">
                  <c:v>169885.90000000058</c:v>
                </c:pt>
                <c:pt idx="16">
                  <c:v>11562.699999999993</c:v>
                </c:pt>
                <c:pt idx="17">
                  <c:v>17989.400000000005</c:v>
                </c:pt>
                <c:pt idx="18">
                  <c:v>17846.800000000003</c:v>
                </c:pt>
                <c:pt idx="19">
                  <c:v>6418.8999999999978</c:v>
                </c:pt>
                <c:pt idx="20">
                  <c:v>36110.50799999998</c:v>
                </c:pt>
                <c:pt idx="21">
                  <c:v>6297.0000000000027</c:v>
                </c:pt>
                <c:pt idx="22">
                  <c:v>78418.401999999856</c:v>
                </c:pt>
                <c:pt idx="23">
                  <c:v>6208.2999999999956</c:v>
                </c:pt>
                <c:pt idx="24">
                  <c:v>200484.60000000024</c:v>
                </c:pt>
                <c:pt idx="25">
                  <c:v>32487.779999999992</c:v>
                </c:pt>
                <c:pt idx="26">
                  <c:v>270.5</c:v>
                </c:pt>
                <c:pt idx="27">
                  <c:v>22383.300000000014</c:v>
                </c:pt>
                <c:pt idx="28">
                  <c:v>26804.500000000029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174006.6</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28500</c:v>
                </c:pt>
                <c:pt idx="28">
                  <c:v>19</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3097.4</c:v>
                </c:pt>
                <c:pt idx="11">
                  <c:v>100</c:v>
                </c:pt>
                <c:pt idx="12">
                  <c:v>0</c:v>
                </c:pt>
                <c:pt idx="13">
                  <c:v>0</c:v>
                </c:pt>
                <c:pt idx="14">
                  <c:v>0</c:v>
                </c:pt>
                <c:pt idx="15">
                  <c:v>0</c:v>
                </c:pt>
                <c:pt idx="16">
                  <c:v>0</c:v>
                </c:pt>
                <c:pt idx="17">
                  <c:v>0</c:v>
                </c:pt>
                <c:pt idx="18">
                  <c:v>4005</c:v>
                </c:pt>
                <c:pt idx="19">
                  <c:v>0</c:v>
                </c:pt>
                <c:pt idx="20">
                  <c:v>0</c:v>
                </c:pt>
                <c:pt idx="21">
                  <c:v>0</c:v>
                </c:pt>
                <c:pt idx="22">
                  <c:v>104</c:v>
                </c:pt>
                <c:pt idx="23">
                  <c:v>0</c:v>
                </c:pt>
                <c:pt idx="24">
                  <c:v>0</c:v>
                </c:pt>
                <c:pt idx="25">
                  <c:v>0</c:v>
                </c:pt>
                <c:pt idx="26">
                  <c:v>0</c:v>
                </c:pt>
                <c:pt idx="27">
                  <c:v>0</c:v>
                </c:pt>
                <c:pt idx="28">
                  <c:v>19.8</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再エネ比較シート!$BJ$13:$BJ$42</c:f>
              <c:numCache>
                <c:formatCode>#,##0_);[Red]\(#,##0\)</c:formatCode>
                <c:ptCount val="30"/>
                <c:pt idx="0">
                  <c:v>467.5</c:v>
                </c:pt>
                <c:pt idx="1">
                  <c:v>470</c:v>
                </c:pt>
                <c:pt idx="2">
                  <c:v>0</c:v>
                </c:pt>
                <c:pt idx="3">
                  <c:v>40</c:v>
                </c:pt>
                <c:pt idx="4">
                  <c:v>0</c:v>
                </c:pt>
                <c:pt idx="5">
                  <c:v>0</c:v>
                </c:pt>
                <c:pt idx="6">
                  <c:v>697</c:v>
                </c:pt>
                <c:pt idx="7">
                  <c:v>0</c:v>
                </c:pt>
                <c:pt idx="8">
                  <c:v>0</c:v>
                </c:pt>
                <c:pt idx="9">
                  <c:v>0</c:v>
                </c:pt>
                <c:pt idx="10">
                  <c:v>0</c:v>
                </c:pt>
                <c:pt idx="11">
                  <c:v>49</c:v>
                </c:pt>
                <c:pt idx="12">
                  <c:v>0</c:v>
                </c:pt>
                <c:pt idx="13">
                  <c:v>0</c:v>
                </c:pt>
                <c:pt idx="14">
                  <c:v>0</c:v>
                </c:pt>
                <c:pt idx="15">
                  <c:v>0</c:v>
                </c:pt>
                <c:pt idx="16">
                  <c:v>1915</c:v>
                </c:pt>
                <c:pt idx="17">
                  <c:v>620</c:v>
                </c:pt>
                <c:pt idx="18">
                  <c:v>480</c:v>
                </c:pt>
                <c:pt idx="19">
                  <c:v>0</c:v>
                </c:pt>
                <c:pt idx="20">
                  <c:v>0</c:v>
                </c:pt>
                <c:pt idx="21">
                  <c:v>0</c:v>
                </c:pt>
                <c:pt idx="22">
                  <c:v>82497.010999999999</c:v>
                </c:pt>
                <c:pt idx="23">
                  <c:v>0</c:v>
                </c:pt>
                <c:pt idx="24">
                  <c:v>730.13800000000003</c:v>
                </c:pt>
                <c:pt idx="25">
                  <c:v>0</c:v>
                </c:pt>
                <c:pt idx="26">
                  <c:v>0</c:v>
                </c:pt>
                <c:pt idx="27">
                  <c:v>1261.2750000000001</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再エネ比較シート!$BK$13:$BK$42</c:f>
              <c:numCache>
                <c:formatCode>#,##0_);[Red]\(#,##0\)</c:formatCode>
                <c:ptCount val="30"/>
                <c:pt idx="0">
                  <c:v>86876.199999999822</c:v>
                </c:pt>
                <c:pt idx="1">
                  <c:v>220940.39999999991</c:v>
                </c:pt>
                <c:pt idx="2">
                  <c:v>31343.100000000002</c:v>
                </c:pt>
                <c:pt idx="3">
                  <c:v>116017.5999999998</c:v>
                </c:pt>
                <c:pt idx="4">
                  <c:v>15886.999999999947</c:v>
                </c:pt>
                <c:pt idx="5">
                  <c:v>51841.969999999987</c:v>
                </c:pt>
                <c:pt idx="6">
                  <c:v>30865.399999999943</c:v>
                </c:pt>
                <c:pt idx="7">
                  <c:v>20259.39999999998</c:v>
                </c:pt>
                <c:pt idx="8">
                  <c:v>32572.499999999956</c:v>
                </c:pt>
                <c:pt idx="9">
                  <c:v>26417.599999999999</c:v>
                </c:pt>
                <c:pt idx="10">
                  <c:v>217120.30000000002</c:v>
                </c:pt>
                <c:pt idx="11">
                  <c:v>78661.299999999901</c:v>
                </c:pt>
                <c:pt idx="12">
                  <c:v>15932.877999999973</c:v>
                </c:pt>
                <c:pt idx="13">
                  <c:v>10834.9</c:v>
                </c:pt>
                <c:pt idx="14">
                  <c:v>95907.79999999993</c:v>
                </c:pt>
                <c:pt idx="15">
                  <c:v>180590.60000000053</c:v>
                </c:pt>
                <c:pt idx="16">
                  <c:v>27088.90000000006</c:v>
                </c:pt>
                <c:pt idx="17">
                  <c:v>33696.499999999956</c:v>
                </c:pt>
                <c:pt idx="18">
                  <c:v>27217.205000000013</c:v>
                </c:pt>
                <c:pt idx="19">
                  <c:v>13979.499999999995</c:v>
                </c:pt>
                <c:pt idx="20">
                  <c:v>53385.848999999907</c:v>
                </c:pt>
                <c:pt idx="21">
                  <c:v>14318.2</c:v>
                </c:pt>
                <c:pt idx="22">
                  <c:v>175537.6409999998</c:v>
                </c:pt>
                <c:pt idx="23">
                  <c:v>18073.299999999967</c:v>
                </c:pt>
                <c:pt idx="24">
                  <c:v>215316.83800000019</c:v>
                </c:pt>
                <c:pt idx="25">
                  <c:v>49079.002999999946</c:v>
                </c:pt>
                <c:pt idx="26">
                  <c:v>423.90000000000003</c:v>
                </c:pt>
                <c:pt idx="27">
                  <c:v>60429.552000000003</c:v>
                </c:pt>
                <c:pt idx="28">
                  <c:v>36446.400000000023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再エネ比較シート!$BO$13:$BO$42</c:f>
              <c:numCache>
                <c:formatCode>#,##0_);[Red]\(#,##0\)</c:formatCode>
                <c:ptCount val="30"/>
                <c:pt idx="0">
                  <c:v>18503.810195999944</c:v>
                </c:pt>
                <c:pt idx="1">
                  <c:v>16183.138151999941</c:v>
                </c:pt>
                <c:pt idx="2">
                  <c:v>7304.2903560000132</c:v>
                </c:pt>
                <c:pt idx="3">
                  <c:v>16258.265663999933</c:v>
                </c:pt>
                <c:pt idx="4">
                  <c:v>13417.821647999936</c:v>
                </c:pt>
                <c:pt idx="5">
                  <c:v>19028.082617999939</c:v>
                </c:pt>
                <c:pt idx="6">
                  <c:v>20615.90138399991</c:v>
                </c:pt>
                <c:pt idx="7">
                  <c:v>15723.012143999975</c:v>
                </c:pt>
                <c:pt idx="8">
                  <c:v>16619.741807999933</c:v>
                </c:pt>
                <c:pt idx="9">
                  <c:v>17187.638591999996</c:v>
                </c:pt>
                <c:pt idx="10">
                  <c:v>5254.3653840000088</c:v>
                </c:pt>
                <c:pt idx="11">
                  <c:v>24827.362487999893</c:v>
                </c:pt>
                <c:pt idx="12">
                  <c:v>13033.876857359965</c:v>
                </c:pt>
                <c:pt idx="13">
                  <c:v>9962.3161319999999</c:v>
                </c:pt>
                <c:pt idx="14">
                  <c:v>12677.587631999973</c:v>
                </c:pt>
                <c:pt idx="15">
                  <c:v>12846.924563999946</c:v>
                </c:pt>
                <c:pt idx="16">
                  <c:v>16335.07334400008</c:v>
                </c:pt>
                <c:pt idx="17">
                  <c:v>18106.330451999936</c:v>
                </c:pt>
                <c:pt idx="18">
                  <c:v>5863.0722486000104</c:v>
                </c:pt>
                <c:pt idx="19">
                  <c:v>9073.6272719999943</c:v>
                </c:pt>
                <c:pt idx="20">
                  <c:v>20732.482240919911</c:v>
                </c:pt>
                <c:pt idx="21">
                  <c:v>9626.4025439999987</c:v>
                </c:pt>
                <c:pt idx="22">
                  <c:v>17423.615787359937</c:v>
                </c:pt>
                <c:pt idx="23">
                  <c:v>14239.423799999968</c:v>
                </c:pt>
                <c:pt idx="24">
                  <c:v>16924.212251999947</c:v>
                </c:pt>
                <c:pt idx="25">
                  <c:v>19911.458546759943</c:v>
                </c:pt>
                <c:pt idx="26">
                  <c:v>184.09840800000003</c:v>
                </c:pt>
                <c:pt idx="27">
                  <c:v>9942.9665972399798</c:v>
                </c:pt>
                <c:pt idx="28">
                  <c:v>11524.872371999991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再エネ比較シート!$BP$13:$BP$42</c:f>
              <c:numCache>
                <c:formatCode>#,##0_);[Red]\(#,##0\)</c:formatCode>
                <c:ptCount val="30"/>
                <c:pt idx="0">
                  <c:v>93903.261503999835</c:v>
                </c:pt>
                <c:pt idx="1">
                  <c:v>273792.53680799989</c:v>
                </c:pt>
                <c:pt idx="2">
                  <c:v>33408.684767999985</c:v>
                </c:pt>
                <c:pt idx="3">
                  <c:v>135490.8359039998</c:v>
                </c:pt>
                <c:pt idx="4">
                  <c:v>6225.7022159999997</c:v>
                </c:pt>
                <c:pt idx="5">
                  <c:v>47601.926023200052</c:v>
                </c:pt>
                <c:pt idx="6">
                  <c:v>17182.916952000018</c:v>
                </c:pt>
                <c:pt idx="7">
                  <c:v>9468.5806319999992</c:v>
                </c:pt>
                <c:pt idx="8">
                  <c:v>24767.490516000013</c:v>
                </c:pt>
                <c:pt idx="9">
                  <c:v>16000.104960000002</c:v>
                </c:pt>
                <c:pt idx="10">
                  <c:v>47140.653156000015</c:v>
                </c:pt>
                <c:pt idx="11">
                  <c:v>76488.464723999976</c:v>
                </c:pt>
                <c:pt idx="12">
                  <c:v>6709.5678240000007</c:v>
                </c:pt>
                <c:pt idx="13">
                  <c:v>3351.6092880000006</c:v>
                </c:pt>
                <c:pt idx="14">
                  <c:v>112889.89399199992</c:v>
                </c:pt>
                <c:pt idx="15">
                  <c:v>224718.27308400077</c:v>
                </c:pt>
                <c:pt idx="16">
                  <c:v>15294.677051999992</c:v>
                </c:pt>
                <c:pt idx="17">
                  <c:v>23795.658744000008</c:v>
                </c:pt>
                <c:pt idx="18">
                  <c:v>23607.033168000005</c:v>
                </c:pt>
                <c:pt idx="19">
                  <c:v>8490.664163999998</c:v>
                </c:pt>
                <c:pt idx="20">
                  <c:v>47765.535562079982</c:v>
                </c:pt>
                <c:pt idx="21">
                  <c:v>8329.4197200000035</c:v>
                </c:pt>
                <c:pt idx="22">
                  <c:v>103728.72542951982</c:v>
                </c:pt>
                <c:pt idx="23">
                  <c:v>8212.0909079999947</c:v>
                </c:pt>
                <c:pt idx="24">
                  <c:v>265193.00949600036</c:v>
                </c:pt>
                <c:pt idx="25">
                  <c:v>42973.535872799992</c:v>
                </c:pt>
                <c:pt idx="26">
                  <c:v>357.80657999999994</c:v>
                </c:pt>
                <c:pt idx="27">
                  <c:v>29607.73390800002</c:v>
                </c:pt>
                <c:pt idx="28">
                  <c:v>35455.920420000031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378025.85836800007</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61915.68</c:v>
                </c:pt>
                <c:pt idx="28">
                  <c:v>41.277119999999996</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16279.9344</c:v>
                </c:pt>
                <c:pt idx="11">
                  <c:v>525.6</c:v>
                </c:pt>
                <c:pt idx="12">
                  <c:v>0</c:v>
                </c:pt>
                <c:pt idx="13">
                  <c:v>0</c:v>
                </c:pt>
                <c:pt idx="14">
                  <c:v>0</c:v>
                </c:pt>
                <c:pt idx="15">
                  <c:v>0</c:v>
                </c:pt>
                <c:pt idx="16">
                  <c:v>0</c:v>
                </c:pt>
                <c:pt idx="17">
                  <c:v>0</c:v>
                </c:pt>
                <c:pt idx="18">
                  <c:v>21050.28</c:v>
                </c:pt>
                <c:pt idx="19">
                  <c:v>0</c:v>
                </c:pt>
                <c:pt idx="20">
                  <c:v>0</c:v>
                </c:pt>
                <c:pt idx="21">
                  <c:v>0</c:v>
                </c:pt>
                <c:pt idx="22">
                  <c:v>546.62400000000002</c:v>
                </c:pt>
                <c:pt idx="23">
                  <c:v>0</c:v>
                </c:pt>
                <c:pt idx="24">
                  <c:v>0</c:v>
                </c:pt>
                <c:pt idx="25">
                  <c:v>0</c:v>
                </c:pt>
                <c:pt idx="26">
                  <c:v>0</c:v>
                </c:pt>
                <c:pt idx="27">
                  <c:v>0</c:v>
                </c:pt>
                <c:pt idx="28">
                  <c:v>104.0688</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再エネ比較シート!$BT$13:$BT$42</c:f>
              <c:numCache>
                <c:formatCode>#,##0_);[Red]\(#,##0\)</c:formatCode>
                <c:ptCount val="30"/>
                <c:pt idx="0">
                  <c:v>3276.24</c:v>
                </c:pt>
                <c:pt idx="1">
                  <c:v>3293.76</c:v>
                </c:pt>
                <c:pt idx="2">
                  <c:v>0</c:v>
                </c:pt>
                <c:pt idx="3">
                  <c:v>280.32</c:v>
                </c:pt>
                <c:pt idx="4">
                  <c:v>0</c:v>
                </c:pt>
                <c:pt idx="5">
                  <c:v>0</c:v>
                </c:pt>
                <c:pt idx="6">
                  <c:v>4884.576</c:v>
                </c:pt>
                <c:pt idx="7">
                  <c:v>0</c:v>
                </c:pt>
                <c:pt idx="8">
                  <c:v>0</c:v>
                </c:pt>
                <c:pt idx="9">
                  <c:v>0</c:v>
                </c:pt>
                <c:pt idx="10">
                  <c:v>0</c:v>
                </c:pt>
                <c:pt idx="11">
                  <c:v>343.392</c:v>
                </c:pt>
                <c:pt idx="12">
                  <c:v>0</c:v>
                </c:pt>
                <c:pt idx="13">
                  <c:v>0</c:v>
                </c:pt>
                <c:pt idx="14">
                  <c:v>0</c:v>
                </c:pt>
                <c:pt idx="15">
                  <c:v>0</c:v>
                </c:pt>
                <c:pt idx="16">
                  <c:v>13420.32</c:v>
                </c:pt>
                <c:pt idx="17">
                  <c:v>4344.96</c:v>
                </c:pt>
                <c:pt idx="18">
                  <c:v>3363.84</c:v>
                </c:pt>
                <c:pt idx="19">
                  <c:v>0</c:v>
                </c:pt>
                <c:pt idx="20">
                  <c:v>0</c:v>
                </c:pt>
                <c:pt idx="21">
                  <c:v>0</c:v>
                </c:pt>
                <c:pt idx="22">
                  <c:v>578139.05308800004</c:v>
                </c:pt>
                <c:pt idx="23">
                  <c:v>0</c:v>
                </c:pt>
                <c:pt idx="24">
                  <c:v>5116.8071040000004</c:v>
                </c:pt>
                <c:pt idx="25">
                  <c:v>0</c:v>
                </c:pt>
                <c:pt idx="26">
                  <c:v>0</c:v>
                </c:pt>
                <c:pt idx="27">
                  <c:v>8839.0151999999998</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再エネ比較シート!$BU$13:$BU$42</c:f>
              <c:numCache>
                <c:formatCode>#,##0_);[Red]\(#,##0\)</c:formatCode>
                <c:ptCount val="30"/>
                <c:pt idx="0">
                  <c:v>115683.31169999979</c:v>
                </c:pt>
                <c:pt idx="1">
                  <c:v>293269.43495999987</c:v>
                </c:pt>
                <c:pt idx="2">
                  <c:v>40712.975123999997</c:v>
                </c:pt>
                <c:pt idx="3">
                  <c:v>152029.42156799976</c:v>
                </c:pt>
                <c:pt idx="4">
                  <c:v>19643.523863999937</c:v>
                </c:pt>
                <c:pt idx="5">
                  <c:v>66630.008641199995</c:v>
                </c:pt>
                <c:pt idx="6">
                  <c:v>42683.394335999925</c:v>
                </c:pt>
                <c:pt idx="7">
                  <c:v>25191.592775999976</c:v>
                </c:pt>
                <c:pt idx="8">
                  <c:v>41387.232323999946</c:v>
                </c:pt>
                <c:pt idx="9">
                  <c:v>33187.743552</c:v>
                </c:pt>
                <c:pt idx="10">
                  <c:v>446700.81130800012</c:v>
                </c:pt>
                <c:pt idx="11">
                  <c:v>102184.81921199989</c:v>
                </c:pt>
                <c:pt idx="12">
                  <c:v>19743.444681359964</c:v>
                </c:pt>
                <c:pt idx="13">
                  <c:v>13313.92542</c:v>
                </c:pt>
                <c:pt idx="14">
                  <c:v>125567.48162399989</c:v>
                </c:pt>
                <c:pt idx="15">
                  <c:v>237565.19764800073</c:v>
                </c:pt>
                <c:pt idx="16">
                  <c:v>45050.070396000068</c:v>
                </c:pt>
                <c:pt idx="17">
                  <c:v>46246.949195999943</c:v>
                </c:pt>
                <c:pt idx="18">
                  <c:v>53884.22541660002</c:v>
                </c:pt>
                <c:pt idx="19">
                  <c:v>17564.291435999992</c:v>
                </c:pt>
                <c:pt idx="20">
                  <c:v>68498.017802999893</c:v>
                </c:pt>
                <c:pt idx="21">
                  <c:v>17955.822264000002</c:v>
                </c:pt>
                <c:pt idx="22">
                  <c:v>699838.01830487978</c:v>
                </c:pt>
                <c:pt idx="23">
                  <c:v>22451.514707999962</c:v>
                </c:pt>
                <c:pt idx="24">
                  <c:v>287234.02885200031</c:v>
                </c:pt>
                <c:pt idx="25">
                  <c:v>62884.994419559938</c:v>
                </c:pt>
                <c:pt idx="26">
                  <c:v>541.904988</c:v>
                </c:pt>
                <c:pt idx="27">
                  <c:v>110305.39570523999</c:v>
                </c:pt>
                <c:pt idx="28">
                  <c:v>47126.138712000022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笠間市</c:v>
                </c:pt>
              </c:strCache>
            </c:strRef>
          </c:cat>
          <c:val>
            <c:numRef>
              <c:f>①CO2排出量の現状把握!$AX$43:$AX$45</c:f>
              <c:numCache>
                <c:formatCode>0%</c:formatCode>
                <c:ptCount val="3"/>
                <c:pt idx="0">
                  <c:v>0.42072759503743129</c:v>
                </c:pt>
                <c:pt idx="1">
                  <c:v>0.60625520155759771</c:v>
                </c:pt>
                <c:pt idx="2">
                  <c:v>0.44570377308474413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笠間市</c:v>
                </c:pt>
              </c:strCache>
            </c:strRef>
          </c:cat>
          <c:val>
            <c:numRef>
              <c:f>①CO2排出量の現状把握!$AY$43:$AY$45</c:f>
              <c:numCache>
                <c:formatCode>0%</c:formatCode>
                <c:ptCount val="3"/>
                <c:pt idx="0">
                  <c:v>0.19118662390594171</c:v>
                </c:pt>
                <c:pt idx="1">
                  <c:v>0.10534547456501508</c:v>
                </c:pt>
                <c:pt idx="2">
                  <c:v>0.13412312770252624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笠間市</c:v>
                </c:pt>
              </c:strCache>
            </c:strRef>
          </c:cat>
          <c:val>
            <c:numRef>
              <c:f>①CO2排出量の現状把握!$AZ$43:$AZ$45</c:f>
              <c:numCache>
                <c:formatCode>0%</c:formatCode>
                <c:ptCount val="3"/>
                <c:pt idx="0">
                  <c:v>0.18034974026133399</c:v>
                </c:pt>
                <c:pt idx="1">
                  <c:v>0.12059978275539801</c:v>
                </c:pt>
                <c:pt idx="2">
                  <c:v>0.17158087644369027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笠間市</c:v>
                </c:pt>
              </c:strCache>
            </c:strRef>
          </c:cat>
          <c:val>
            <c:numRef>
              <c:f>①CO2排出量の現状把握!$BA$43:$BA$45</c:f>
              <c:numCache>
                <c:formatCode>0%</c:formatCode>
                <c:ptCount val="3"/>
                <c:pt idx="0">
                  <c:v>0.19226168778726088</c:v>
                </c:pt>
                <c:pt idx="1">
                  <c:v>0.15788202611587526</c:v>
                </c:pt>
                <c:pt idx="2">
                  <c:v>0.23884350219034273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笠間市</c:v>
                </c:pt>
              </c:strCache>
            </c:strRef>
          </c:cat>
          <c:val>
            <c:numRef>
              <c:f>①CO2排出量の現状把握!$BB$43:$BB$45</c:f>
              <c:numCache>
                <c:formatCode>0%</c:formatCode>
                <c:ptCount val="3"/>
                <c:pt idx="0">
                  <c:v>1.5474353008032191E-2</c:v>
                </c:pt>
                <c:pt idx="1">
                  <c:v>9.9175150061139306E-3</c:v>
                </c:pt>
                <c:pt idx="2">
                  <c:v>9.7487205786966086E-3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22240</c:v>
                </c:pt>
                <c:pt idx="1">
                  <c:v>22240</c:v>
                </c:pt>
                <c:pt idx="2">
                  <c:v>22240</c:v>
                </c:pt>
                <c:pt idx="3">
                  <c:v>22240</c:v>
                </c:pt>
                <c:pt idx="4">
                  <c:v>22240</c:v>
                </c:pt>
                <c:pt idx="5">
                  <c:v>20545</c:v>
                </c:pt>
                <c:pt idx="6">
                  <c:v>20545</c:v>
                </c:pt>
                <c:pt idx="7">
                  <c:v>20545</c:v>
                </c:pt>
                <c:pt idx="8">
                  <c:v>20545</c:v>
                </c:pt>
                <c:pt idx="9">
                  <c:v>20545</c:v>
                </c:pt>
                <c:pt idx="10">
                  <c:v>20545</c:v>
                </c:pt>
                <c:pt idx="11">
                  <c:v>21335</c:v>
                </c:pt>
                <c:pt idx="12">
                  <c:v>21335</c:v>
                </c:pt>
                <c:pt idx="13">
                  <c:v>21335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6.9441994061249783</c:v>
                </c:pt>
                <c:pt idx="1">
                  <c:v>6.5376619534754363</c:v>
                </c:pt>
                <c:pt idx="2">
                  <c:v>5.3960552586004367</c:v>
                </c:pt>
                <c:pt idx="3">
                  <c:v>7.4153344822323186</c:v>
                </c:pt>
                <c:pt idx="4">
                  <c:v>6.2338414589856121</c:v>
                </c:pt>
                <c:pt idx="5">
                  <c:v>5.9469363933820993</c:v>
                </c:pt>
                <c:pt idx="6">
                  <c:v>7.8149978507461082</c:v>
                </c:pt>
                <c:pt idx="7">
                  <c:v>8.2118545637148301</c:v>
                </c:pt>
                <c:pt idx="8">
                  <c:v>9.5031750195503335</c:v>
                </c:pt>
                <c:pt idx="9">
                  <c:v>9.9053416077203256</c:v>
                </c:pt>
                <c:pt idx="10">
                  <c:v>9.0922392163100092</c:v>
                </c:pt>
                <c:pt idx="11">
                  <c:v>6.7726638719999999</c:v>
                </c:pt>
                <c:pt idx="12">
                  <c:v>8.461160878680003</c:v>
                </c:pt>
                <c:pt idx="13">
                  <c:v>6.1713086220000006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80374</c:v>
                </c:pt>
                <c:pt idx="1">
                  <c:v>79904</c:v>
                </c:pt>
                <c:pt idx="2">
                  <c:v>79227</c:v>
                </c:pt>
                <c:pt idx="3">
                  <c:v>79161</c:v>
                </c:pt>
                <c:pt idx="4">
                  <c:v>78918</c:v>
                </c:pt>
                <c:pt idx="5">
                  <c:v>78557</c:v>
                </c:pt>
                <c:pt idx="6">
                  <c:v>77957</c:v>
                </c:pt>
                <c:pt idx="7">
                  <c:v>77446</c:v>
                </c:pt>
                <c:pt idx="8">
                  <c:v>76969</c:v>
                </c:pt>
                <c:pt idx="9">
                  <c:v>76350</c:v>
                </c:pt>
                <c:pt idx="10">
                  <c:v>75644</c:v>
                </c:pt>
                <c:pt idx="11">
                  <c:v>74984</c:v>
                </c:pt>
                <c:pt idx="12">
                  <c:v>74367</c:v>
                </c:pt>
                <c:pt idx="13">
                  <c:v>73787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笠間市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1716</v>
      </c>
      <c r="B9" s="70">
        <v>358</v>
      </c>
      <c r="C9" s="70">
        <v>1</v>
      </c>
      <c r="D9" s="70">
        <v>22</v>
      </c>
      <c r="E9" s="70">
        <v>1990</v>
      </c>
      <c r="F9" s="70" t="s">
        <v>787</v>
      </c>
      <c r="G9" s="70" t="s">
        <v>1717</v>
      </c>
      <c r="H9" s="70" t="s">
        <v>1718</v>
      </c>
      <c r="I9" s="148"/>
      <c r="J9" s="71">
        <v>718.65296339545023</v>
      </c>
      <c r="K9" s="71">
        <v>5.7834206932251551</v>
      </c>
      <c r="L9" s="71">
        <v>7.2691517117080418</v>
      </c>
      <c r="M9" s="71">
        <v>43.620203355460809</v>
      </c>
      <c r="N9" s="71">
        <v>51.361537963495117</v>
      </c>
      <c r="O9" s="71">
        <v>64.773261751017102</v>
      </c>
      <c r="P9" s="71">
        <v>76.092075283988294</v>
      </c>
      <c r="Q9" s="71">
        <v>5.1146766554308396</v>
      </c>
      <c r="R9" s="71">
        <v>55.751158508405702</v>
      </c>
      <c r="S9" s="71">
        <v>6.454869995615204</v>
      </c>
      <c r="T9" s="72"/>
      <c r="U9" s="71">
        <v>30155465</v>
      </c>
      <c r="V9" s="71">
        <v>2561</v>
      </c>
      <c r="W9" s="71">
        <v>76</v>
      </c>
      <c r="X9" s="71">
        <v>16242</v>
      </c>
      <c r="Y9" s="71">
        <v>22107</v>
      </c>
      <c r="Z9" s="71">
        <v>26642</v>
      </c>
      <c r="AA9" s="71">
        <v>18476</v>
      </c>
      <c r="AB9" s="71">
        <v>83045</v>
      </c>
      <c r="AC9" s="71">
        <v>9656201</v>
      </c>
      <c r="AD9" s="71">
        <v>6.454869995615204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1719</v>
      </c>
      <c r="B10" s="70">
        <v>359</v>
      </c>
      <c r="C10" s="70">
        <v>2</v>
      </c>
      <c r="D10" s="70">
        <v>22</v>
      </c>
      <c r="E10" s="70">
        <v>2005</v>
      </c>
      <c r="F10" s="70" t="s">
        <v>789</v>
      </c>
      <c r="G10" s="70" t="s">
        <v>1717</v>
      </c>
      <c r="H10" s="70" t="s">
        <v>1718</v>
      </c>
      <c r="I10" s="148"/>
      <c r="J10" s="71">
        <v>728.92706497797826</v>
      </c>
      <c r="K10" s="71">
        <v>5.3028427872670827</v>
      </c>
      <c r="L10" s="71">
        <v>4.5828891100949942</v>
      </c>
      <c r="M10" s="71">
        <v>78.713013206153931</v>
      </c>
      <c r="N10" s="71">
        <v>73.904540196827583</v>
      </c>
      <c r="O10" s="71">
        <v>96.313591195041624</v>
      </c>
      <c r="P10" s="71">
        <v>82.17841904829524</v>
      </c>
      <c r="Q10" s="71">
        <v>4.8598420044199298</v>
      </c>
      <c r="R10" s="71">
        <v>28.620622648207529</v>
      </c>
      <c r="S10" s="71">
        <v>8.1945348156501456</v>
      </c>
      <c r="T10" s="72"/>
      <c r="U10" s="71">
        <v>32323735</v>
      </c>
      <c r="V10" s="71">
        <v>2587</v>
      </c>
      <c r="W10" s="71">
        <v>41</v>
      </c>
      <c r="X10" s="71">
        <v>16008</v>
      </c>
      <c r="Y10" s="71">
        <v>27510</v>
      </c>
      <c r="Z10" s="71">
        <v>45842</v>
      </c>
      <c r="AA10" s="71">
        <v>16342</v>
      </c>
      <c r="AB10" s="71">
        <v>82490</v>
      </c>
      <c r="AC10" s="71">
        <v>5060964.5</v>
      </c>
      <c r="AD10" s="71">
        <v>8.1945348156501456</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1720</v>
      </c>
      <c r="B11" s="70">
        <v>360</v>
      </c>
      <c r="C11" s="70">
        <v>3</v>
      </c>
      <c r="D11" s="70">
        <v>22</v>
      </c>
      <c r="E11" s="70">
        <v>2006</v>
      </c>
      <c r="F11" s="70" t="s">
        <v>790</v>
      </c>
      <c r="G11" s="70" t="s">
        <v>1717</v>
      </c>
      <c r="H11" s="70" t="s">
        <v>1718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1721</v>
      </c>
      <c r="B12" s="70">
        <v>361</v>
      </c>
      <c r="C12" s="70">
        <v>4</v>
      </c>
      <c r="D12" s="70">
        <v>22</v>
      </c>
      <c r="E12" s="70">
        <v>2007</v>
      </c>
      <c r="F12" s="70" t="s">
        <v>791</v>
      </c>
      <c r="G12" s="70" t="s">
        <v>1717</v>
      </c>
      <c r="H12" s="70" t="s">
        <v>1718</v>
      </c>
      <c r="I12" s="148"/>
      <c r="J12" s="71">
        <v>762.64702643768624</v>
      </c>
      <c r="K12" s="71">
        <v>6.5062192360263724</v>
      </c>
      <c r="L12" s="71">
        <v>12.831269109536439</v>
      </c>
      <c r="M12" s="71">
        <v>76.756946556855183</v>
      </c>
      <c r="N12" s="71">
        <v>80.422094509380344</v>
      </c>
      <c r="O12" s="71">
        <v>94.613631847292183</v>
      </c>
      <c r="P12" s="71">
        <v>83.552576076764936</v>
      </c>
      <c r="Q12" s="71">
        <v>5.0804189202410504</v>
      </c>
      <c r="R12" s="71">
        <v>29.48655902980467</v>
      </c>
      <c r="S12" s="71">
        <v>7.4729799518009639</v>
      </c>
      <c r="T12" s="72"/>
      <c r="U12" s="71">
        <v>36112662</v>
      </c>
      <c r="V12" s="71">
        <v>2393</v>
      </c>
      <c r="W12" s="71">
        <v>151</v>
      </c>
      <c r="X12" s="71">
        <v>19949</v>
      </c>
      <c r="Y12" s="71">
        <v>28173</v>
      </c>
      <c r="Z12" s="71">
        <v>46814</v>
      </c>
      <c r="AA12" s="71">
        <v>16362</v>
      </c>
      <c r="AB12" s="71">
        <v>81674</v>
      </c>
      <c r="AC12" s="71">
        <v>5363693</v>
      </c>
      <c r="AD12" s="71">
        <v>7.4729799518009639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1722</v>
      </c>
      <c r="B13" s="70">
        <v>362</v>
      </c>
      <c r="C13" s="70">
        <v>5</v>
      </c>
      <c r="D13" s="70">
        <v>22</v>
      </c>
      <c r="E13" s="70">
        <v>2008</v>
      </c>
      <c r="F13" s="70" t="s">
        <v>792</v>
      </c>
      <c r="G13" s="70" t="s">
        <v>1717</v>
      </c>
      <c r="H13" s="70" t="s">
        <v>1718</v>
      </c>
      <c r="I13" s="148"/>
      <c r="J13" s="71">
        <v>722.56071617133807</v>
      </c>
      <c r="K13" s="71">
        <v>5.1045685773847023</v>
      </c>
      <c r="L13" s="71">
        <v>11.57561058191888</v>
      </c>
      <c r="M13" s="71">
        <v>84.056233304194237</v>
      </c>
      <c r="N13" s="71">
        <v>72.746872666721984</v>
      </c>
      <c r="O13" s="71">
        <v>92.221615423030428</v>
      </c>
      <c r="P13" s="71">
        <v>80.958021468676833</v>
      </c>
      <c r="Q13" s="71">
        <v>4.9817470301177096</v>
      </c>
      <c r="R13" s="71">
        <v>28.51256646901242</v>
      </c>
      <c r="S13" s="71">
        <v>8.4465801039491542</v>
      </c>
      <c r="T13" s="72"/>
      <c r="U13" s="71">
        <v>38596171</v>
      </c>
      <c r="V13" s="71">
        <v>2393</v>
      </c>
      <c r="W13" s="71">
        <v>151</v>
      </c>
      <c r="X13" s="71">
        <v>19949</v>
      </c>
      <c r="Y13" s="71">
        <v>28458</v>
      </c>
      <c r="Z13" s="71">
        <v>47232</v>
      </c>
      <c r="AA13" s="71">
        <v>15872</v>
      </c>
      <c r="AB13" s="71">
        <v>81405</v>
      </c>
      <c r="AC13" s="71">
        <v>5385631.5</v>
      </c>
      <c r="AD13" s="71">
        <v>8.4465801039491542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1723</v>
      </c>
      <c r="B14" s="70">
        <v>363</v>
      </c>
      <c r="C14" s="70">
        <v>6</v>
      </c>
      <c r="D14" s="70">
        <v>22</v>
      </c>
      <c r="E14" s="70">
        <v>2009</v>
      </c>
      <c r="F14" s="70" t="s">
        <v>176</v>
      </c>
      <c r="G14" s="70" t="s">
        <v>1717</v>
      </c>
      <c r="H14" s="70" t="s">
        <v>1718</v>
      </c>
      <c r="I14" s="148"/>
      <c r="J14" s="71">
        <v>668.52676161850366</v>
      </c>
      <c r="K14" s="71">
        <v>3.426836890280645</v>
      </c>
      <c r="L14" s="71">
        <v>11.263100272762911</v>
      </c>
      <c r="M14" s="71">
        <v>75.126253999768778</v>
      </c>
      <c r="N14" s="71">
        <v>64.199265719594052</v>
      </c>
      <c r="O14" s="71">
        <v>93.720496463609592</v>
      </c>
      <c r="P14" s="71">
        <v>76.693100374657817</v>
      </c>
      <c r="Q14" s="71">
        <v>4.7313553068628504</v>
      </c>
      <c r="R14" s="71">
        <v>24.644340367362069</v>
      </c>
      <c r="S14" s="71">
        <v>0</v>
      </c>
      <c r="T14" s="72"/>
      <c r="U14" s="71">
        <v>31561084</v>
      </c>
      <c r="V14" s="71">
        <v>2194</v>
      </c>
      <c r="W14" s="71">
        <v>176</v>
      </c>
      <c r="X14" s="71">
        <v>22002</v>
      </c>
      <c r="Y14" s="71">
        <v>28724</v>
      </c>
      <c r="Z14" s="71">
        <v>47378</v>
      </c>
      <c r="AA14" s="71">
        <v>15436</v>
      </c>
      <c r="AB14" s="71">
        <v>81159</v>
      </c>
      <c r="AC14" s="71">
        <v>4541303</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157.495</v>
      </c>
      <c r="BK14" s="71">
        <v>0</v>
      </c>
      <c r="BL14" s="71">
        <v>25.155999999999999</v>
      </c>
      <c r="BM14" s="71">
        <v>0</v>
      </c>
      <c r="BN14" s="72"/>
      <c r="BO14" s="71">
        <v>0</v>
      </c>
      <c r="BP14" s="71">
        <v>0</v>
      </c>
      <c r="BQ14" s="71">
        <v>18</v>
      </c>
      <c r="BR14" s="71">
        <v>0</v>
      </c>
      <c r="BS14" s="71">
        <v>2</v>
      </c>
      <c r="BT14" s="71">
        <v>0</v>
      </c>
      <c r="BU14"/>
      <c r="BV14" s="70">
        <v>182.65100000000001</v>
      </c>
      <c r="BW14" s="70">
        <v>0</v>
      </c>
      <c r="BX14" s="70">
        <v>0</v>
      </c>
      <c r="BY14" s="70">
        <v>0</v>
      </c>
      <c r="BZ14" s="70">
        <v>0</v>
      </c>
      <c r="CA14" s="70">
        <v>0</v>
      </c>
      <c r="CB14" s="70">
        <v>0</v>
      </c>
      <c r="CC14" s="70">
        <v>0</v>
      </c>
      <c r="CD14" s="70">
        <v>0</v>
      </c>
    </row>
    <row r="15" spans="1:82">
      <c r="A15" s="70" t="s">
        <v>1724</v>
      </c>
      <c r="B15" s="70">
        <v>364</v>
      </c>
      <c r="C15" s="70">
        <v>7</v>
      </c>
      <c r="D15" s="70">
        <v>22</v>
      </c>
      <c r="E15" s="70">
        <v>2010</v>
      </c>
      <c r="F15" s="70" t="s">
        <v>177</v>
      </c>
      <c r="G15" s="70" t="s">
        <v>1717</v>
      </c>
      <c r="H15" s="70" t="s">
        <v>1718</v>
      </c>
      <c r="I15" s="148"/>
      <c r="J15" s="71">
        <v>717.18273047999924</v>
      </c>
      <c r="K15" s="71">
        <v>4.8026166815483</v>
      </c>
      <c r="L15" s="71">
        <v>10.476419248971149</v>
      </c>
      <c r="M15" s="71">
        <v>82.504723810034591</v>
      </c>
      <c r="N15" s="71">
        <v>70.071136657557588</v>
      </c>
      <c r="O15" s="71">
        <v>94.946872595011399</v>
      </c>
      <c r="P15" s="71">
        <v>77.026838522449495</v>
      </c>
      <c r="Q15" s="71">
        <v>4.9129898765986901</v>
      </c>
      <c r="R15" s="71">
        <v>28.65223094763002</v>
      </c>
      <c r="S15" s="71">
        <v>8.4329975367374299</v>
      </c>
      <c r="T15" s="72"/>
      <c r="U15" s="71">
        <v>33050529</v>
      </c>
      <c r="V15" s="71">
        <v>2194</v>
      </c>
      <c r="W15" s="71">
        <v>176</v>
      </c>
      <c r="X15" s="71">
        <v>22002</v>
      </c>
      <c r="Y15" s="71">
        <v>28927</v>
      </c>
      <c r="Z15" s="71">
        <v>48221</v>
      </c>
      <c r="AA15" s="71">
        <v>15116</v>
      </c>
      <c r="AB15" s="71">
        <v>80754</v>
      </c>
      <c r="AC15" s="71">
        <v>5003498</v>
      </c>
      <c r="AD15" s="71">
        <v>8.4329975367374299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152.30000000000001</v>
      </c>
      <c r="BK15" s="71">
        <v>0</v>
      </c>
      <c r="BL15" s="71">
        <v>33.096000000000004</v>
      </c>
      <c r="BM15" s="71">
        <v>0</v>
      </c>
      <c r="BN15" s="72"/>
      <c r="BO15" s="71">
        <v>0</v>
      </c>
      <c r="BP15" s="71">
        <v>0</v>
      </c>
      <c r="BQ15" s="71">
        <v>18</v>
      </c>
      <c r="BR15" s="71">
        <v>0</v>
      </c>
      <c r="BS15" s="71">
        <v>2</v>
      </c>
      <c r="BT15" s="71">
        <v>0</v>
      </c>
      <c r="BU15"/>
      <c r="BV15" s="70">
        <v>185.39599999999999</v>
      </c>
      <c r="BW15" s="70">
        <v>0</v>
      </c>
      <c r="BX15" s="70">
        <v>0</v>
      </c>
      <c r="BY15" s="70">
        <v>0</v>
      </c>
      <c r="BZ15" s="70">
        <v>0</v>
      </c>
      <c r="CA15" s="70">
        <v>0</v>
      </c>
      <c r="CB15" s="70">
        <v>0</v>
      </c>
      <c r="CC15" s="70">
        <v>0</v>
      </c>
      <c r="CD15" s="70">
        <v>0</v>
      </c>
    </row>
    <row r="16" spans="1:82">
      <c r="A16" s="70" t="s">
        <v>1725</v>
      </c>
      <c r="B16" s="70">
        <v>365</v>
      </c>
      <c r="C16" s="70">
        <v>8</v>
      </c>
      <c r="D16" s="70">
        <v>22</v>
      </c>
      <c r="E16" s="70">
        <v>2011</v>
      </c>
      <c r="F16" s="70" t="s">
        <v>178</v>
      </c>
      <c r="G16" s="70" t="s">
        <v>1717</v>
      </c>
      <c r="H16" s="70" t="s">
        <v>1718</v>
      </c>
      <c r="I16" s="148"/>
      <c r="J16" s="71">
        <v>834.94001688035189</v>
      </c>
      <c r="K16" s="71">
        <v>5.0582492933056891</v>
      </c>
      <c r="L16" s="71">
        <v>7.9781640529284301</v>
      </c>
      <c r="M16" s="71">
        <v>103.4673222942662</v>
      </c>
      <c r="N16" s="71">
        <v>85.282284957187457</v>
      </c>
      <c r="O16" s="71">
        <v>94.699041789959409</v>
      </c>
      <c r="P16" s="71">
        <v>72.935318603229419</v>
      </c>
      <c r="Q16" s="71">
        <v>5.6373919451286296</v>
      </c>
      <c r="R16" s="71">
        <v>29.923622938205831</v>
      </c>
      <c r="S16" s="71">
        <v>6.2838704219138082</v>
      </c>
      <c r="T16" s="72"/>
      <c r="U16" s="71">
        <v>37492489</v>
      </c>
      <c r="V16" s="71">
        <v>2194</v>
      </c>
      <c r="W16" s="71">
        <v>176</v>
      </c>
      <c r="X16" s="71">
        <v>22002</v>
      </c>
      <c r="Y16" s="71">
        <v>29118</v>
      </c>
      <c r="Z16" s="71">
        <v>49140</v>
      </c>
      <c r="AA16" s="71">
        <v>14739</v>
      </c>
      <c r="AB16" s="71">
        <v>80331</v>
      </c>
      <c r="AC16" s="71">
        <v>5216877</v>
      </c>
      <c r="AD16" s="71">
        <v>6.2838704219138082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152.786</v>
      </c>
      <c r="BK16" s="71">
        <v>0</v>
      </c>
      <c r="BL16" s="71">
        <v>28.585999999999999</v>
      </c>
      <c r="BM16" s="71">
        <v>0</v>
      </c>
      <c r="BN16" s="72"/>
      <c r="BO16" s="71">
        <v>0</v>
      </c>
      <c r="BP16" s="71">
        <v>0</v>
      </c>
      <c r="BQ16" s="71">
        <v>19</v>
      </c>
      <c r="BR16" s="71">
        <v>0</v>
      </c>
      <c r="BS16" s="71">
        <v>2</v>
      </c>
      <c r="BT16" s="71">
        <v>0</v>
      </c>
      <c r="BU16"/>
      <c r="BV16" s="70">
        <v>181.37200000000001</v>
      </c>
      <c r="BW16" s="70">
        <v>0</v>
      </c>
      <c r="BX16" s="70">
        <v>0</v>
      </c>
      <c r="BY16" s="70">
        <v>0</v>
      </c>
      <c r="BZ16" s="70">
        <v>0</v>
      </c>
      <c r="CA16" s="70">
        <v>0</v>
      </c>
      <c r="CB16" s="70">
        <v>0</v>
      </c>
      <c r="CC16" s="70">
        <v>0</v>
      </c>
      <c r="CD16" s="70">
        <v>0</v>
      </c>
    </row>
    <row r="17" spans="1:82">
      <c r="A17" s="70" t="s">
        <v>1726</v>
      </c>
      <c r="B17" s="70">
        <v>366</v>
      </c>
      <c r="C17" s="70">
        <v>9</v>
      </c>
      <c r="D17" s="70">
        <v>22</v>
      </c>
      <c r="E17" s="70">
        <v>2012</v>
      </c>
      <c r="F17" s="70" t="s">
        <v>179</v>
      </c>
      <c r="G17" s="70" t="s">
        <v>1717</v>
      </c>
      <c r="H17" s="70" t="s">
        <v>1718</v>
      </c>
      <c r="I17" s="148"/>
      <c r="J17" s="71">
        <v>821.99240405433363</v>
      </c>
      <c r="K17" s="71">
        <v>4.7674682769323402</v>
      </c>
      <c r="L17" s="71">
        <v>7.8245742814231098</v>
      </c>
      <c r="M17" s="71">
        <v>109.9885948332112</v>
      </c>
      <c r="N17" s="71">
        <v>86.774503327898273</v>
      </c>
      <c r="O17" s="71">
        <v>95.617247955759296</v>
      </c>
      <c r="P17" s="71">
        <v>72.325102337613544</v>
      </c>
      <c r="Q17" s="71">
        <v>6.1144670609602398</v>
      </c>
      <c r="R17" s="71">
        <v>27.825767380583141</v>
      </c>
      <c r="S17" s="71">
        <v>6.4719577610082188</v>
      </c>
      <c r="T17" s="72"/>
      <c r="U17" s="71">
        <v>36089480</v>
      </c>
      <c r="V17" s="71">
        <v>2194</v>
      </c>
      <c r="W17" s="71">
        <v>176</v>
      </c>
      <c r="X17" s="71">
        <v>22002</v>
      </c>
      <c r="Y17" s="71">
        <v>29518</v>
      </c>
      <c r="Z17" s="71">
        <v>50010</v>
      </c>
      <c r="AA17" s="71">
        <v>14533</v>
      </c>
      <c r="AB17" s="71">
        <v>80194</v>
      </c>
      <c r="AC17" s="71">
        <v>4725489</v>
      </c>
      <c r="AD17" s="71">
        <v>6.4719577610082188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173.38900000000001</v>
      </c>
      <c r="BK17" s="71">
        <v>0</v>
      </c>
      <c r="BL17" s="71">
        <v>29.745000000000001</v>
      </c>
      <c r="BM17" s="71">
        <v>0</v>
      </c>
      <c r="BN17" s="72"/>
      <c r="BO17" s="71">
        <v>0</v>
      </c>
      <c r="BP17" s="71">
        <v>0</v>
      </c>
      <c r="BQ17" s="71">
        <v>18</v>
      </c>
      <c r="BR17" s="71">
        <v>0</v>
      </c>
      <c r="BS17" s="71">
        <v>2</v>
      </c>
      <c r="BT17" s="71">
        <v>0</v>
      </c>
      <c r="BU17"/>
      <c r="BV17" s="70">
        <v>203.13399999999999</v>
      </c>
      <c r="BW17" s="70">
        <v>0</v>
      </c>
      <c r="BX17" s="70">
        <v>0</v>
      </c>
      <c r="BY17" s="70">
        <v>0</v>
      </c>
      <c r="BZ17" s="70">
        <v>0</v>
      </c>
      <c r="CA17" s="70">
        <v>0</v>
      </c>
      <c r="CB17" s="70">
        <v>0</v>
      </c>
      <c r="CC17" s="70">
        <v>0</v>
      </c>
      <c r="CD17" s="70">
        <v>0</v>
      </c>
    </row>
    <row r="18" spans="1:82">
      <c r="A18" s="70" t="s">
        <v>1727</v>
      </c>
      <c r="B18" s="70">
        <v>367</v>
      </c>
      <c r="C18" s="70">
        <v>10</v>
      </c>
      <c r="D18" s="70">
        <v>22</v>
      </c>
      <c r="E18" s="70">
        <v>2013</v>
      </c>
      <c r="F18" s="70" t="s">
        <v>180</v>
      </c>
      <c r="G18" s="70" t="s">
        <v>1717</v>
      </c>
      <c r="H18" s="70" t="s">
        <v>1718</v>
      </c>
      <c r="I18" s="148"/>
      <c r="J18" s="71">
        <v>908.91324890659382</v>
      </c>
      <c r="K18" s="71">
        <v>4.0795987274947167</v>
      </c>
      <c r="L18" s="71">
        <v>7.8152486009052158</v>
      </c>
      <c r="M18" s="71">
        <v>107.5111889801598</v>
      </c>
      <c r="N18" s="71">
        <v>94.378252537754051</v>
      </c>
      <c r="O18" s="71">
        <v>92.059517355755119</v>
      </c>
      <c r="P18" s="71">
        <v>71.543602060626341</v>
      </c>
      <c r="Q18" s="71">
        <v>6.1783353676463797</v>
      </c>
      <c r="R18" s="71">
        <v>28.68541103469386</v>
      </c>
      <c r="S18" s="71">
        <v>7.2802899623995856</v>
      </c>
      <c r="T18" s="72"/>
      <c r="U18" s="71">
        <v>37165646</v>
      </c>
      <c r="V18" s="71">
        <v>2194</v>
      </c>
      <c r="W18" s="71">
        <v>176</v>
      </c>
      <c r="X18" s="71">
        <v>22002</v>
      </c>
      <c r="Y18" s="71">
        <v>29714</v>
      </c>
      <c r="Z18" s="71">
        <v>50299</v>
      </c>
      <c r="AA18" s="71">
        <v>14322</v>
      </c>
      <c r="AB18" s="71">
        <v>79870</v>
      </c>
      <c r="AC18" s="71">
        <v>4755232.5</v>
      </c>
      <c r="AD18" s="71">
        <v>7.2802899623995856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190.78399999999999</v>
      </c>
      <c r="BK18" s="71">
        <v>0</v>
      </c>
      <c r="BL18" s="71">
        <v>7.0140000000000002</v>
      </c>
      <c r="BM18" s="71">
        <v>0</v>
      </c>
      <c r="BN18" s="72"/>
      <c r="BO18" s="71">
        <v>0</v>
      </c>
      <c r="BP18" s="71">
        <v>0</v>
      </c>
      <c r="BQ18" s="71">
        <v>18</v>
      </c>
      <c r="BR18" s="71">
        <v>0</v>
      </c>
      <c r="BS18" s="71">
        <v>1</v>
      </c>
      <c r="BT18" s="71">
        <v>0</v>
      </c>
      <c r="BU18"/>
      <c r="BV18" s="70">
        <v>197.798</v>
      </c>
      <c r="BW18" s="70">
        <v>0</v>
      </c>
      <c r="BX18" s="70">
        <v>0</v>
      </c>
      <c r="BY18" s="70">
        <v>0</v>
      </c>
      <c r="BZ18" s="70">
        <v>0</v>
      </c>
      <c r="CA18" s="70">
        <v>0</v>
      </c>
      <c r="CB18" s="70">
        <v>0</v>
      </c>
      <c r="CC18" s="70">
        <v>0</v>
      </c>
      <c r="CD18" s="70">
        <v>0</v>
      </c>
    </row>
    <row r="19" spans="1:82">
      <c r="A19" s="70" t="s">
        <v>1728</v>
      </c>
      <c r="B19" s="70">
        <v>368</v>
      </c>
      <c r="C19" s="70">
        <v>11</v>
      </c>
      <c r="D19" s="70">
        <v>22</v>
      </c>
      <c r="E19" s="70">
        <v>2014</v>
      </c>
      <c r="F19" s="70" t="s">
        <v>181</v>
      </c>
      <c r="G19" s="70" t="s">
        <v>1717</v>
      </c>
      <c r="H19" s="70" t="s">
        <v>1718</v>
      </c>
      <c r="I19" s="148"/>
      <c r="J19" s="71">
        <v>844.8075788416885</v>
      </c>
      <c r="K19" s="71">
        <v>3.713681054255864</v>
      </c>
      <c r="L19" s="71">
        <v>10.92060825209119</v>
      </c>
      <c r="M19" s="71">
        <v>116.41665447971531</v>
      </c>
      <c r="N19" s="71">
        <v>85.006697930879852</v>
      </c>
      <c r="O19" s="71">
        <v>88.107785478120704</v>
      </c>
      <c r="P19" s="71">
        <v>71.799984209003057</v>
      </c>
      <c r="Q19" s="71">
        <v>5.8887064239026001</v>
      </c>
      <c r="R19" s="71">
        <v>30.865662993608559</v>
      </c>
      <c r="S19" s="71">
        <v>9.0433490015636089</v>
      </c>
      <c r="T19" s="72"/>
      <c r="U19" s="71">
        <v>37322488</v>
      </c>
      <c r="V19" s="71">
        <v>1632</v>
      </c>
      <c r="W19" s="71">
        <v>237</v>
      </c>
      <c r="X19" s="71">
        <v>22097</v>
      </c>
      <c r="Y19" s="71">
        <v>29919</v>
      </c>
      <c r="Z19" s="71">
        <v>50702</v>
      </c>
      <c r="AA19" s="71">
        <v>14299</v>
      </c>
      <c r="AB19" s="71">
        <v>79344</v>
      </c>
      <c r="AC19" s="71">
        <v>5132745.5</v>
      </c>
      <c r="AD19" s="71">
        <v>9.0433490015636089</v>
      </c>
      <c r="AE19" s="72"/>
      <c r="AF19" s="71"/>
      <c r="AG19" s="71"/>
      <c r="AH19" s="71"/>
      <c r="AI19" s="71"/>
      <c r="AJ19" s="71"/>
      <c r="AK19" s="71"/>
      <c r="AL19" s="71"/>
      <c r="AM19" s="71"/>
      <c r="AN19" s="71"/>
      <c r="AO19" s="71"/>
      <c r="AP19" s="71"/>
      <c r="AQ19" s="72"/>
      <c r="AR19" s="71">
        <v>2140</v>
      </c>
      <c r="AS19" s="71">
        <v>438</v>
      </c>
      <c r="AT19" s="71">
        <v>0</v>
      </c>
      <c r="AU19" s="71">
        <v>0</v>
      </c>
      <c r="AV19" s="71">
        <v>0</v>
      </c>
      <c r="AW19" s="71">
        <v>1</v>
      </c>
      <c r="AX19" s="71"/>
      <c r="AY19" s="72"/>
      <c r="AZ19" s="71">
        <v>8681.2999999999993</v>
      </c>
      <c r="BA19" s="71">
        <v>21285.200000000001</v>
      </c>
      <c r="BB19" s="71">
        <v>0</v>
      </c>
      <c r="BC19" s="71">
        <v>0</v>
      </c>
      <c r="BD19" s="71">
        <v>0</v>
      </c>
      <c r="BE19" s="71">
        <v>467.5</v>
      </c>
      <c r="BF19" s="71"/>
      <c r="BG19" s="72"/>
      <c r="BH19" s="71">
        <v>0</v>
      </c>
      <c r="BI19" s="71">
        <v>0</v>
      </c>
      <c r="BJ19" s="71">
        <v>185.97</v>
      </c>
      <c r="BK19" s="71">
        <v>0</v>
      </c>
      <c r="BL19" s="71">
        <v>15.731999999999999</v>
      </c>
      <c r="BM19" s="71">
        <v>0</v>
      </c>
      <c r="BN19" s="72"/>
      <c r="BO19" s="71">
        <v>0</v>
      </c>
      <c r="BP19" s="71">
        <v>0</v>
      </c>
      <c r="BQ19" s="71">
        <v>19</v>
      </c>
      <c r="BR19" s="71">
        <v>0</v>
      </c>
      <c r="BS19" s="71">
        <v>2</v>
      </c>
      <c r="BT19" s="71">
        <v>0</v>
      </c>
      <c r="BU19"/>
      <c r="BV19" s="70">
        <v>201.702</v>
      </c>
      <c r="BW19" s="70">
        <v>0</v>
      </c>
      <c r="BX19" s="70">
        <v>0</v>
      </c>
      <c r="BY19" s="70">
        <v>0</v>
      </c>
      <c r="BZ19" s="70">
        <v>0</v>
      </c>
      <c r="CA19" s="70">
        <v>0</v>
      </c>
      <c r="CB19" s="70">
        <v>0</v>
      </c>
      <c r="CC19" s="70">
        <v>0</v>
      </c>
      <c r="CD19" s="70">
        <v>0</v>
      </c>
    </row>
    <row r="20" spans="1:82">
      <c r="A20" s="70" t="s">
        <v>1729</v>
      </c>
      <c r="B20" s="70">
        <v>369</v>
      </c>
      <c r="C20" s="70">
        <v>12</v>
      </c>
      <c r="D20" s="70">
        <v>22</v>
      </c>
      <c r="E20" s="70">
        <v>2015</v>
      </c>
      <c r="F20" s="70" t="s">
        <v>182</v>
      </c>
      <c r="G20" s="70" t="s">
        <v>1717</v>
      </c>
      <c r="H20" s="70" t="s">
        <v>1718</v>
      </c>
      <c r="I20" s="148"/>
      <c r="J20" s="71">
        <v>843.07377178772481</v>
      </c>
      <c r="K20" s="71">
        <v>3.575257962670308</v>
      </c>
      <c r="L20" s="71">
        <v>12.78627835326073</v>
      </c>
      <c r="M20" s="71">
        <v>108.0551044657218</v>
      </c>
      <c r="N20" s="71">
        <v>78.0714868188319</v>
      </c>
      <c r="O20" s="71">
        <v>87.717157613692635</v>
      </c>
      <c r="P20" s="71">
        <v>70.555158675929675</v>
      </c>
      <c r="Q20" s="71">
        <v>5.7260121066416803</v>
      </c>
      <c r="R20" s="71">
        <v>30.273497913209344</v>
      </c>
      <c r="S20" s="71">
        <v>8.2102750919410834</v>
      </c>
      <c r="T20" s="72"/>
      <c r="U20" s="71">
        <v>39897105</v>
      </c>
      <c r="V20" s="71">
        <v>1632</v>
      </c>
      <c r="W20" s="71">
        <v>237</v>
      </c>
      <c r="X20" s="71">
        <v>22097</v>
      </c>
      <c r="Y20" s="71">
        <v>30101</v>
      </c>
      <c r="Z20" s="71">
        <v>50963</v>
      </c>
      <c r="AA20" s="71">
        <v>14040</v>
      </c>
      <c r="AB20" s="71">
        <v>78812</v>
      </c>
      <c r="AC20" s="71">
        <v>5174760.5</v>
      </c>
      <c r="AD20" s="71">
        <v>8.2102750919410834</v>
      </c>
      <c r="AE20" s="72"/>
      <c r="AF20" s="71">
        <v>335433487.17224377</v>
      </c>
      <c r="AG20" s="71">
        <v>2837146.041670464</v>
      </c>
      <c r="AH20" s="71">
        <v>2462348.1473362138</v>
      </c>
      <c r="AI20" s="71">
        <v>147644766.0763326</v>
      </c>
      <c r="AJ20" s="71">
        <v>112824277.6213382</v>
      </c>
      <c r="AK20" s="71">
        <v>0</v>
      </c>
      <c r="AL20" s="71">
        <v>0</v>
      </c>
      <c r="AM20" s="71">
        <v>10800853.996094249</v>
      </c>
      <c r="AN20" s="71">
        <v>0</v>
      </c>
      <c r="AO20" s="71">
        <v>0</v>
      </c>
      <c r="AP20" s="71">
        <v>612002879.05501556</v>
      </c>
      <c r="AQ20" s="72"/>
      <c r="AR20" s="71">
        <v>2334</v>
      </c>
      <c r="AS20" s="71">
        <v>632</v>
      </c>
      <c r="AT20" s="71">
        <v>0</v>
      </c>
      <c r="AU20" s="71">
        <v>0</v>
      </c>
      <c r="AV20" s="71">
        <v>0</v>
      </c>
      <c r="AW20" s="71">
        <v>1</v>
      </c>
      <c r="AX20" s="71"/>
      <c r="AY20" s="72"/>
      <c r="AZ20" s="71">
        <v>9662.1</v>
      </c>
      <c r="BA20" s="71">
        <v>34300.1</v>
      </c>
      <c r="BB20" s="71">
        <v>0</v>
      </c>
      <c r="BC20" s="71">
        <v>0</v>
      </c>
      <c r="BD20" s="71">
        <v>0</v>
      </c>
      <c r="BE20" s="71">
        <v>467.5</v>
      </c>
      <c r="BF20" s="71"/>
      <c r="BG20" s="72"/>
      <c r="BH20" s="71">
        <v>0</v>
      </c>
      <c r="BI20" s="71">
        <v>0</v>
      </c>
      <c r="BJ20" s="71">
        <v>191.429</v>
      </c>
      <c r="BK20" s="71">
        <v>0</v>
      </c>
      <c r="BL20" s="71">
        <v>15.989000000000001</v>
      </c>
      <c r="BM20" s="71">
        <v>0</v>
      </c>
      <c r="BN20" s="72"/>
      <c r="BO20" s="71">
        <v>0</v>
      </c>
      <c r="BP20" s="71">
        <v>0</v>
      </c>
      <c r="BQ20" s="71">
        <v>19</v>
      </c>
      <c r="BR20" s="71">
        <v>0</v>
      </c>
      <c r="BS20" s="71">
        <v>2</v>
      </c>
      <c r="BT20" s="71">
        <v>0</v>
      </c>
      <c r="BU20"/>
      <c r="BV20" s="70">
        <v>207.41800000000001</v>
      </c>
      <c r="BW20" s="70">
        <v>0</v>
      </c>
      <c r="BX20" s="70">
        <v>0</v>
      </c>
      <c r="BY20" s="70">
        <v>0</v>
      </c>
      <c r="BZ20" s="70">
        <v>0</v>
      </c>
      <c r="CA20" s="70">
        <v>0</v>
      </c>
      <c r="CB20" s="70">
        <v>0</v>
      </c>
      <c r="CC20" s="70">
        <v>0</v>
      </c>
      <c r="CD20" s="70">
        <v>0</v>
      </c>
    </row>
    <row r="21" spans="1:82">
      <c r="A21" s="70" t="s">
        <v>1730</v>
      </c>
      <c r="B21" s="70">
        <v>370</v>
      </c>
      <c r="C21" s="70">
        <v>13</v>
      </c>
      <c r="D21" s="70">
        <v>22</v>
      </c>
      <c r="E21" s="70">
        <v>2016</v>
      </c>
      <c r="F21" s="70" t="s">
        <v>155</v>
      </c>
      <c r="G21" s="70" t="s">
        <v>1717</v>
      </c>
      <c r="H21" s="70" t="s">
        <v>1718</v>
      </c>
      <c r="I21" s="148"/>
      <c r="J21" s="71">
        <v>909.88011605916529</v>
      </c>
      <c r="K21" s="71">
        <v>3.4000126978112584</v>
      </c>
      <c r="L21" s="71">
        <v>12.614844752297575</v>
      </c>
      <c r="M21" s="71">
        <v>97.560584808275919</v>
      </c>
      <c r="N21" s="71">
        <v>71.87033643166022</v>
      </c>
      <c r="O21" s="71">
        <v>86.051762993586379</v>
      </c>
      <c r="P21" s="71">
        <v>69.246505004233356</v>
      </c>
      <c r="Q21" s="71">
        <v>5.5256141708355253</v>
      </c>
      <c r="R21" s="71">
        <v>29.747340590252016</v>
      </c>
      <c r="S21" s="71">
        <v>8.2621199552997311</v>
      </c>
      <c r="T21" s="72"/>
      <c r="U21" s="71">
        <v>43143583</v>
      </c>
      <c r="V21" s="71">
        <v>1632</v>
      </c>
      <c r="W21" s="71">
        <v>237</v>
      </c>
      <c r="X21" s="71">
        <v>22097</v>
      </c>
      <c r="Y21" s="71">
        <v>30274</v>
      </c>
      <c r="Z21" s="71">
        <v>50610</v>
      </c>
      <c r="AA21" s="71">
        <v>14252</v>
      </c>
      <c r="AB21" s="71">
        <v>78231</v>
      </c>
      <c r="AC21" s="71">
        <v>5080552.9554614797</v>
      </c>
      <c r="AD21" s="71">
        <v>8.2621199552997311</v>
      </c>
      <c r="AE21" s="72"/>
      <c r="AF21" s="71">
        <v>361723125.19507152</v>
      </c>
      <c r="AG21" s="71">
        <v>2563080.5038210391</v>
      </c>
      <c r="AH21" s="71">
        <v>1775138.513886732</v>
      </c>
      <c r="AI21" s="71">
        <v>146534210.7134304</v>
      </c>
      <c r="AJ21" s="71">
        <v>98542415.104503483</v>
      </c>
      <c r="AK21" s="71">
        <v>0</v>
      </c>
      <c r="AL21" s="71">
        <v>0</v>
      </c>
      <c r="AM21" s="71">
        <v>10729559.727347709</v>
      </c>
      <c r="AN21" s="71">
        <v>0</v>
      </c>
      <c r="AO21" s="71">
        <v>0</v>
      </c>
      <c r="AP21" s="71">
        <v>621867529.75806093</v>
      </c>
      <c r="AQ21" s="72"/>
      <c r="AR21" s="71">
        <v>2491</v>
      </c>
      <c r="AS21" s="71">
        <v>757</v>
      </c>
      <c r="AT21" s="71">
        <v>0</v>
      </c>
      <c r="AU21" s="71">
        <v>0</v>
      </c>
      <c r="AV21" s="71">
        <v>0</v>
      </c>
      <c r="AW21" s="71">
        <v>1</v>
      </c>
      <c r="AX21" s="71"/>
      <c r="AY21" s="72"/>
      <c r="AZ21" s="71">
        <v>10504.3</v>
      </c>
      <c r="BA21" s="71">
        <v>42314.8</v>
      </c>
      <c r="BB21" s="71">
        <v>0</v>
      </c>
      <c r="BC21" s="71">
        <v>0</v>
      </c>
      <c r="BD21" s="71">
        <v>0</v>
      </c>
      <c r="BE21" s="71">
        <v>467.5</v>
      </c>
      <c r="BF21" s="71"/>
      <c r="BG21" s="72"/>
      <c r="BH21" s="71">
        <v>0</v>
      </c>
      <c r="BI21" s="71">
        <v>0</v>
      </c>
      <c r="BJ21" s="71">
        <v>182.47800000000001</v>
      </c>
      <c r="BK21" s="71">
        <v>0</v>
      </c>
      <c r="BL21" s="71">
        <v>15.454000000000001</v>
      </c>
      <c r="BM21" s="71">
        <v>0</v>
      </c>
      <c r="BN21" s="72"/>
      <c r="BO21" s="71">
        <v>0</v>
      </c>
      <c r="BP21" s="71">
        <v>0</v>
      </c>
      <c r="BQ21" s="71">
        <v>17</v>
      </c>
      <c r="BR21" s="71">
        <v>0</v>
      </c>
      <c r="BS21" s="71">
        <v>2</v>
      </c>
      <c r="BT21" s="71">
        <v>0</v>
      </c>
      <c r="BU21"/>
      <c r="BV21" s="70">
        <v>197.93199999999999</v>
      </c>
      <c r="BW21" s="70">
        <v>0</v>
      </c>
      <c r="BX21" s="70">
        <v>0</v>
      </c>
      <c r="BY21" s="70">
        <v>0</v>
      </c>
      <c r="BZ21" s="70">
        <v>0</v>
      </c>
      <c r="CA21" s="70">
        <v>0</v>
      </c>
      <c r="CB21" s="70">
        <v>0</v>
      </c>
      <c r="CC21" s="70">
        <v>0</v>
      </c>
      <c r="CD21" s="70">
        <v>0</v>
      </c>
    </row>
    <row r="22" spans="1:82">
      <c r="A22" s="70" t="s">
        <v>1731</v>
      </c>
      <c r="B22" s="70">
        <v>371</v>
      </c>
      <c r="C22" s="70">
        <v>14</v>
      </c>
      <c r="D22" s="70">
        <v>22</v>
      </c>
      <c r="E22" s="70">
        <v>2017</v>
      </c>
      <c r="F22" s="70" t="s">
        <v>156</v>
      </c>
      <c r="G22" s="70" t="s">
        <v>1717</v>
      </c>
      <c r="H22" s="70" t="s">
        <v>1718</v>
      </c>
      <c r="I22" s="148"/>
      <c r="J22" s="71">
        <v>869.29929495113663</v>
      </c>
      <c r="K22" s="71">
        <v>3.3482654588119725</v>
      </c>
      <c r="L22" s="71">
        <v>10.141217623977148</v>
      </c>
      <c r="M22" s="71">
        <v>84.973727485272107</v>
      </c>
      <c r="N22" s="71">
        <v>70.449521586616854</v>
      </c>
      <c r="O22" s="71">
        <v>84.841618711899955</v>
      </c>
      <c r="P22" s="71">
        <v>67.668458416984379</v>
      </c>
      <c r="Q22" s="71">
        <v>5.2933942898492097</v>
      </c>
      <c r="R22" s="71">
        <v>29.41034698956706</v>
      </c>
      <c r="S22" s="71">
        <v>8.113355611174601</v>
      </c>
      <c r="T22" s="72"/>
      <c r="U22" s="71">
        <v>43925033</v>
      </c>
      <c r="V22" s="71">
        <v>1632</v>
      </c>
      <c r="W22" s="71">
        <v>237</v>
      </c>
      <c r="X22" s="71">
        <v>22097</v>
      </c>
      <c r="Y22" s="71">
        <v>30411</v>
      </c>
      <c r="Z22" s="71">
        <v>50726</v>
      </c>
      <c r="AA22" s="71">
        <v>14016</v>
      </c>
      <c r="AB22" s="71">
        <v>77499</v>
      </c>
      <c r="AC22" s="71">
        <v>5122664.4999999991</v>
      </c>
      <c r="AD22" s="71">
        <v>8.113355611174601</v>
      </c>
      <c r="AE22" s="72"/>
      <c r="AF22" s="71">
        <v>357025874.97635287</v>
      </c>
      <c r="AG22" s="71">
        <v>2709940.5407843729</v>
      </c>
      <c r="AH22" s="71">
        <v>1959760.324221978</v>
      </c>
      <c r="AI22" s="71">
        <v>148310813.556095</v>
      </c>
      <c r="AJ22" s="71">
        <v>110227657.7154707</v>
      </c>
      <c r="AK22" s="71">
        <v>0</v>
      </c>
      <c r="AL22" s="71">
        <v>0</v>
      </c>
      <c r="AM22" s="71">
        <v>10645796.00171358</v>
      </c>
      <c r="AN22" s="71">
        <v>0</v>
      </c>
      <c r="AO22" s="71">
        <v>0</v>
      </c>
      <c r="AP22" s="71">
        <v>630879843.11463857</v>
      </c>
      <c r="AQ22" s="72"/>
      <c r="AR22" s="71">
        <v>2596</v>
      </c>
      <c r="AS22" s="71">
        <v>864</v>
      </c>
      <c r="AT22" s="71">
        <v>0</v>
      </c>
      <c r="AU22" s="71">
        <v>0</v>
      </c>
      <c r="AV22" s="71">
        <v>0</v>
      </c>
      <c r="AW22" s="71">
        <v>1</v>
      </c>
      <c r="AX22" s="71"/>
      <c r="AY22" s="72"/>
      <c r="AZ22" s="71">
        <v>11044.7</v>
      </c>
      <c r="BA22" s="71">
        <v>52475.300000000017</v>
      </c>
      <c r="BB22" s="71">
        <v>0</v>
      </c>
      <c r="BC22" s="71">
        <v>0</v>
      </c>
      <c r="BD22" s="71">
        <v>0</v>
      </c>
      <c r="BE22" s="71">
        <v>467.5</v>
      </c>
      <c r="BF22" s="71"/>
      <c r="BG22" s="72"/>
      <c r="BH22" s="71">
        <v>0</v>
      </c>
      <c r="BI22" s="71">
        <v>0</v>
      </c>
      <c r="BJ22" s="71">
        <v>180.91399999999999</v>
      </c>
      <c r="BK22" s="71">
        <v>0</v>
      </c>
      <c r="BL22" s="71">
        <v>15.565000000000001</v>
      </c>
      <c r="BM22" s="71">
        <v>0</v>
      </c>
      <c r="BN22" s="72"/>
      <c r="BO22" s="71">
        <v>0</v>
      </c>
      <c r="BP22" s="71">
        <v>0</v>
      </c>
      <c r="BQ22" s="71">
        <v>16</v>
      </c>
      <c r="BR22" s="71">
        <v>0</v>
      </c>
      <c r="BS22" s="71">
        <v>2</v>
      </c>
      <c r="BT22" s="71">
        <v>0</v>
      </c>
      <c r="BU22"/>
      <c r="BV22" s="70">
        <v>196.47900000000001</v>
      </c>
      <c r="BW22" s="70">
        <v>0</v>
      </c>
      <c r="BX22" s="70">
        <v>0</v>
      </c>
      <c r="BY22" s="70">
        <v>0</v>
      </c>
      <c r="BZ22" s="70">
        <v>0</v>
      </c>
      <c r="CA22" s="70">
        <v>0</v>
      </c>
      <c r="CB22" s="70">
        <v>0</v>
      </c>
      <c r="CC22" s="70">
        <v>0</v>
      </c>
      <c r="CD22" s="70">
        <v>0</v>
      </c>
    </row>
    <row r="23" spans="1:82">
      <c r="A23" s="70" t="s">
        <v>1732</v>
      </c>
      <c r="B23" s="70">
        <v>372</v>
      </c>
      <c r="C23" s="70">
        <v>15</v>
      </c>
      <c r="D23" s="70">
        <v>22</v>
      </c>
      <c r="E23" s="70">
        <v>2018</v>
      </c>
      <c r="F23" s="70" t="s">
        <v>183</v>
      </c>
      <c r="G23" s="70" t="s">
        <v>1717</v>
      </c>
      <c r="H23" s="70" t="s">
        <v>1718</v>
      </c>
      <c r="I23" s="148"/>
      <c r="J23" s="71">
        <v>783.49313528781056</v>
      </c>
      <c r="K23" s="71">
        <v>2.9188657829746667</v>
      </c>
      <c r="L23" s="71">
        <v>9.1535749213938828</v>
      </c>
      <c r="M23" s="71">
        <v>70.955301360730843</v>
      </c>
      <c r="N23" s="71">
        <v>57.861736886147021</v>
      </c>
      <c r="O23" s="71">
        <v>83.762942632371121</v>
      </c>
      <c r="P23" s="71">
        <v>66.454743496296913</v>
      </c>
      <c r="Q23" s="71">
        <v>4.8745565144377396</v>
      </c>
      <c r="R23" s="71">
        <v>29.085146691121853</v>
      </c>
      <c r="S23" s="71">
        <v>7.9209041903819983</v>
      </c>
      <c r="T23" s="72"/>
      <c r="U23" s="71">
        <v>44650739</v>
      </c>
      <c r="V23" s="71">
        <v>1632</v>
      </c>
      <c r="W23" s="71">
        <v>237</v>
      </c>
      <c r="X23" s="71">
        <v>22097</v>
      </c>
      <c r="Y23" s="71">
        <v>30559</v>
      </c>
      <c r="Z23" s="71">
        <v>51040</v>
      </c>
      <c r="AA23" s="71">
        <v>13903</v>
      </c>
      <c r="AB23" s="71">
        <v>76909</v>
      </c>
      <c r="AC23" s="71">
        <v>5046167</v>
      </c>
      <c r="AD23" s="71">
        <v>7.9209041903819983</v>
      </c>
      <c r="AE23" s="72"/>
      <c r="AF23" s="71">
        <v>348130557.65253818</v>
      </c>
      <c r="AG23" s="71">
        <v>2337948.6295798938</v>
      </c>
      <c r="AH23" s="71">
        <v>1843612.8153505351</v>
      </c>
      <c r="AI23" s="71">
        <v>138222325.73655799</v>
      </c>
      <c r="AJ23" s="71">
        <v>105409847.1998335</v>
      </c>
      <c r="AK23" s="71">
        <v>0</v>
      </c>
      <c r="AL23" s="71">
        <v>0</v>
      </c>
      <c r="AM23" s="71">
        <v>10586609.2737222</v>
      </c>
      <c r="AN23" s="71">
        <v>0</v>
      </c>
      <c r="AO23" s="71">
        <v>0</v>
      </c>
      <c r="AP23" s="71">
        <v>606530901.30758226</v>
      </c>
      <c r="AQ23" s="72"/>
      <c r="AR23" s="71">
        <v>2713</v>
      </c>
      <c r="AS23" s="71">
        <v>965</v>
      </c>
      <c r="AT23" s="71">
        <v>0</v>
      </c>
      <c r="AU23" s="71">
        <v>0</v>
      </c>
      <c r="AV23" s="71">
        <v>0</v>
      </c>
      <c r="AW23" s="71">
        <v>1</v>
      </c>
      <c r="AX23" s="71"/>
      <c r="AY23" s="72"/>
      <c r="AZ23" s="71">
        <v>11668.20000000001</v>
      </c>
      <c r="BA23" s="71">
        <v>58352.6</v>
      </c>
      <c r="BB23" s="71">
        <v>0</v>
      </c>
      <c r="BC23" s="71">
        <v>0</v>
      </c>
      <c r="BD23" s="71">
        <v>0</v>
      </c>
      <c r="BE23" s="71">
        <v>467.5</v>
      </c>
      <c r="BF23" s="71"/>
      <c r="BG23" s="72"/>
      <c r="BH23" s="71">
        <v>0</v>
      </c>
      <c r="BI23" s="71">
        <v>0</v>
      </c>
      <c r="BJ23" s="71">
        <v>164.495</v>
      </c>
      <c r="BK23" s="71">
        <v>0</v>
      </c>
      <c r="BL23" s="71">
        <v>14.676</v>
      </c>
      <c r="BM23" s="71">
        <v>0</v>
      </c>
      <c r="BN23" s="72"/>
      <c r="BO23" s="71">
        <v>0</v>
      </c>
      <c r="BP23" s="71">
        <v>0</v>
      </c>
      <c r="BQ23" s="71">
        <v>16</v>
      </c>
      <c r="BR23" s="71">
        <v>0</v>
      </c>
      <c r="BS23" s="71">
        <v>2</v>
      </c>
      <c r="BT23" s="71">
        <v>0</v>
      </c>
      <c r="BU23"/>
      <c r="BV23" s="70">
        <v>179.17099999999999</v>
      </c>
      <c r="BW23" s="70">
        <v>0</v>
      </c>
      <c r="BX23" s="70">
        <v>0</v>
      </c>
      <c r="BY23" s="70">
        <v>0</v>
      </c>
      <c r="BZ23" s="70">
        <v>0</v>
      </c>
      <c r="CA23" s="70">
        <v>0</v>
      </c>
      <c r="CB23" s="70">
        <v>0</v>
      </c>
      <c r="CC23" s="70">
        <v>0</v>
      </c>
      <c r="CD23" s="70">
        <v>0</v>
      </c>
    </row>
    <row r="24" spans="1:82">
      <c r="A24" s="70" t="s">
        <v>1733</v>
      </c>
      <c r="B24" s="70">
        <v>373</v>
      </c>
      <c r="C24" s="70">
        <v>16</v>
      </c>
      <c r="D24" s="70">
        <v>22</v>
      </c>
      <c r="E24" s="70">
        <v>2019</v>
      </c>
      <c r="F24" s="70" t="s">
        <v>158</v>
      </c>
      <c r="G24" s="70" t="s">
        <v>1717</v>
      </c>
      <c r="H24" s="70" t="s">
        <v>1718</v>
      </c>
      <c r="I24" s="148"/>
      <c r="J24" s="71">
        <v>689.78629195062706</v>
      </c>
      <c r="K24" s="71">
        <v>2.7231584076350788</v>
      </c>
      <c r="L24" s="71">
        <v>9.2341839094105449</v>
      </c>
      <c r="M24" s="71">
        <v>68.549731466081397</v>
      </c>
      <c r="N24" s="71">
        <v>60.683386838594636</v>
      </c>
      <c r="O24" s="71">
        <v>81.496068032001432</v>
      </c>
      <c r="P24" s="71">
        <v>65.01509229574566</v>
      </c>
      <c r="Q24" s="71">
        <v>4.7070087059361896</v>
      </c>
      <c r="R24" s="71">
        <v>28.20802618429472</v>
      </c>
      <c r="S24" s="71">
        <v>8.0653635467809455</v>
      </c>
      <c r="T24" s="72"/>
      <c r="U24" s="71">
        <v>41164629</v>
      </c>
      <c r="V24" s="71">
        <v>1632</v>
      </c>
      <c r="W24" s="71">
        <v>237</v>
      </c>
      <c r="X24" s="71">
        <v>22097</v>
      </c>
      <c r="Y24" s="71">
        <v>30754</v>
      </c>
      <c r="Z24" s="71">
        <v>51022</v>
      </c>
      <c r="AA24" s="71">
        <v>13500</v>
      </c>
      <c r="AB24" s="71">
        <v>76276</v>
      </c>
      <c r="AC24" s="71">
        <v>4974147.5</v>
      </c>
      <c r="AD24" s="71">
        <v>8.0653635467809455</v>
      </c>
      <c r="AE24" s="72"/>
      <c r="AF24" s="71">
        <v>304171794.25057328</v>
      </c>
      <c r="AG24" s="71">
        <v>2357476.8548645522</v>
      </c>
      <c r="AH24" s="71">
        <v>1973312.5128850611</v>
      </c>
      <c r="AI24" s="71">
        <v>140892636.59708679</v>
      </c>
      <c r="AJ24" s="71">
        <v>113773776.0143206</v>
      </c>
      <c r="AK24" s="71">
        <v>0</v>
      </c>
      <c r="AL24" s="71">
        <v>0</v>
      </c>
      <c r="AM24" s="71">
        <v>10388216.994579429</v>
      </c>
      <c r="AN24" s="71">
        <v>0</v>
      </c>
      <c r="AO24" s="71">
        <v>0</v>
      </c>
      <c r="AP24" s="71">
        <v>573557213.22430968</v>
      </c>
      <c r="AQ24" s="72"/>
      <c r="AR24" s="71">
        <v>2834</v>
      </c>
      <c r="AS24" s="71">
        <v>1032</v>
      </c>
      <c r="AT24" s="71">
        <v>0</v>
      </c>
      <c r="AU24" s="71">
        <v>0</v>
      </c>
      <c r="AV24" s="71">
        <v>0</v>
      </c>
      <c r="AW24" s="71">
        <v>1</v>
      </c>
      <c r="AX24" s="71"/>
      <c r="AY24" s="72"/>
      <c r="AZ24" s="71">
        <v>12358.799999999979</v>
      </c>
      <c r="BA24" s="71">
        <v>61491.100000000028</v>
      </c>
      <c r="BB24" s="71">
        <v>0</v>
      </c>
      <c r="BC24" s="71">
        <v>0</v>
      </c>
      <c r="BD24" s="71">
        <v>0</v>
      </c>
      <c r="BE24" s="71">
        <v>467.5</v>
      </c>
      <c r="BF24" s="71"/>
      <c r="BG24" s="72"/>
      <c r="BH24" s="71">
        <v>0</v>
      </c>
      <c r="BI24" s="71">
        <v>0</v>
      </c>
      <c r="BJ24" s="71">
        <v>141.887</v>
      </c>
      <c r="BK24" s="71">
        <v>0</v>
      </c>
      <c r="BL24" s="71">
        <v>13.087999999999999</v>
      </c>
      <c r="BM24" s="71">
        <v>0</v>
      </c>
      <c r="BN24" s="72"/>
      <c r="BO24" s="71">
        <v>0</v>
      </c>
      <c r="BP24" s="71">
        <v>0</v>
      </c>
      <c r="BQ24" s="71">
        <v>16</v>
      </c>
      <c r="BR24" s="71">
        <v>0</v>
      </c>
      <c r="BS24" s="71">
        <v>2</v>
      </c>
      <c r="BT24" s="71">
        <v>0</v>
      </c>
      <c r="BU24"/>
      <c r="BV24" s="70">
        <v>154.97499999999999</v>
      </c>
      <c r="BW24" s="70">
        <v>0</v>
      </c>
      <c r="BX24" s="70">
        <v>0</v>
      </c>
      <c r="BY24" s="70">
        <v>0</v>
      </c>
      <c r="BZ24" s="70">
        <v>0</v>
      </c>
      <c r="CA24" s="70">
        <v>0</v>
      </c>
      <c r="CB24" s="70">
        <v>0</v>
      </c>
      <c r="CC24" s="70">
        <v>0</v>
      </c>
      <c r="CD24" s="70">
        <v>0</v>
      </c>
    </row>
    <row r="25" spans="1:82">
      <c r="A25" s="70" t="s">
        <v>1734</v>
      </c>
      <c r="B25" s="70">
        <v>374</v>
      </c>
      <c r="C25" s="70">
        <v>17</v>
      </c>
      <c r="D25" s="70">
        <v>22</v>
      </c>
      <c r="E25" s="70">
        <v>2020</v>
      </c>
      <c r="F25" s="70" t="s">
        <v>159</v>
      </c>
      <c r="G25" s="70" t="s">
        <v>1717</v>
      </c>
      <c r="H25" s="70" t="s">
        <v>1718</v>
      </c>
      <c r="I25" s="148"/>
      <c r="J25" s="71">
        <v>699.78151546034917</v>
      </c>
      <c r="K25" s="71">
        <v>2.7075347129808183</v>
      </c>
      <c r="L25" s="71">
        <v>17.921546712056884</v>
      </c>
      <c r="M25" s="71">
        <v>67.403832420999748</v>
      </c>
      <c r="N25" s="71">
        <v>60.557377630564822</v>
      </c>
      <c r="O25" s="71">
        <v>70.76953220168663</v>
      </c>
      <c r="P25" s="71">
        <v>60.859848815736463</v>
      </c>
      <c r="Q25" s="71">
        <v>4.4547184956819903</v>
      </c>
      <c r="R25" s="71">
        <v>26.376863858266077</v>
      </c>
      <c r="S25" s="71">
        <v>7.6029582926210022</v>
      </c>
      <c r="T25" s="72"/>
      <c r="U25" s="71">
        <v>40536020</v>
      </c>
      <c r="V25" s="71">
        <v>1436</v>
      </c>
      <c r="W25" s="71">
        <v>586</v>
      </c>
      <c r="X25" s="71">
        <v>22031</v>
      </c>
      <c r="Y25" s="71">
        <v>30904</v>
      </c>
      <c r="Z25" s="71">
        <v>50570</v>
      </c>
      <c r="AA25" s="71">
        <v>13432</v>
      </c>
      <c r="AB25" s="71">
        <v>75554</v>
      </c>
      <c r="AC25" s="71">
        <v>4675820.4999999991</v>
      </c>
      <c r="AD25" s="71">
        <v>7.6029582926210022</v>
      </c>
      <c r="AE25" s="72"/>
      <c r="AF25" s="71">
        <v>319299452.34177792</v>
      </c>
      <c r="AG25" s="71">
        <v>2123323.5751151261</v>
      </c>
      <c r="AH25" s="71">
        <v>3917097.055168109</v>
      </c>
      <c r="AI25" s="71">
        <v>132090790.03341822</v>
      </c>
      <c r="AJ25" s="71">
        <v>112841414.61580209</v>
      </c>
      <c r="AK25" s="71"/>
      <c r="AL25" s="71"/>
      <c r="AM25" s="71">
        <v>9860636.4224478733</v>
      </c>
      <c r="AN25" s="71"/>
      <c r="AO25" s="71"/>
      <c r="AP25" s="71">
        <v>580132714.04372942</v>
      </c>
      <c r="AQ25" s="72"/>
      <c r="AR25" s="71">
        <v>2945</v>
      </c>
      <c r="AS25" s="71">
        <v>1074</v>
      </c>
      <c r="AT25" s="71">
        <v>0</v>
      </c>
      <c r="AU25" s="71">
        <v>0</v>
      </c>
      <c r="AV25" s="71">
        <v>0</v>
      </c>
      <c r="AW25" s="71">
        <v>1</v>
      </c>
      <c r="AX25" s="71"/>
      <c r="AY25" s="72"/>
      <c r="AZ25" s="71">
        <v>13009.899999999991</v>
      </c>
      <c r="BA25" s="71">
        <v>64713.599999999868</v>
      </c>
      <c r="BB25" s="71">
        <v>0</v>
      </c>
      <c r="BC25" s="71">
        <v>0</v>
      </c>
      <c r="BD25" s="71">
        <v>0</v>
      </c>
      <c r="BE25" s="71">
        <v>467.5</v>
      </c>
      <c r="BF25" s="71"/>
      <c r="BG25" s="72"/>
      <c r="BH25" s="71">
        <v>0</v>
      </c>
      <c r="BI25" s="71">
        <v>0</v>
      </c>
      <c r="BJ25" s="71">
        <v>135.63499999999999</v>
      </c>
      <c r="BK25" s="71">
        <v>0</v>
      </c>
      <c r="BL25" s="71">
        <v>12.641</v>
      </c>
      <c r="BM25" s="71">
        <v>0</v>
      </c>
      <c r="BN25" s="72"/>
      <c r="BO25" s="71">
        <v>0</v>
      </c>
      <c r="BP25" s="71">
        <v>0</v>
      </c>
      <c r="BQ25" s="71">
        <v>16</v>
      </c>
      <c r="BR25" s="71">
        <v>0</v>
      </c>
      <c r="BS25" s="71">
        <v>2</v>
      </c>
      <c r="BT25" s="71">
        <v>0</v>
      </c>
      <c r="BU25"/>
      <c r="BV25" s="70">
        <v>148.27600000000001</v>
      </c>
      <c r="BW25" s="70">
        <v>0</v>
      </c>
      <c r="BX25" s="70">
        <v>0</v>
      </c>
      <c r="BY25" s="70">
        <v>0</v>
      </c>
      <c r="BZ25" s="70">
        <v>0</v>
      </c>
      <c r="CA25" s="70">
        <v>0</v>
      </c>
      <c r="CB25" s="70">
        <v>0</v>
      </c>
      <c r="CC25" s="70">
        <v>0</v>
      </c>
      <c r="CD25" s="70">
        <v>0</v>
      </c>
    </row>
    <row r="26" spans="1:82">
      <c r="A26" s="70" t="s">
        <v>1735</v>
      </c>
      <c r="B26" s="70">
        <v>374</v>
      </c>
      <c r="C26" s="70">
        <v>18</v>
      </c>
      <c r="D26" s="70">
        <v>22</v>
      </c>
      <c r="E26" s="70">
        <v>2021</v>
      </c>
      <c r="F26" s="70" t="s">
        <v>160</v>
      </c>
      <c r="G26" s="1064" t="s">
        <v>1717</v>
      </c>
      <c r="H26" s="70" t="s">
        <v>1718</v>
      </c>
      <c r="I26" s="148"/>
      <c r="J26" s="71">
        <v>648.04778558942394</v>
      </c>
      <c r="K26" s="71">
        <v>2.7651229654021372</v>
      </c>
      <c r="L26" s="71">
        <v>18.741606632747324</v>
      </c>
      <c r="M26" s="71">
        <v>63.619798315206808</v>
      </c>
      <c r="N26" s="71">
        <v>55.764803738197941</v>
      </c>
      <c r="O26" s="71">
        <v>67.850770780337086</v>
      </c>
      <c r="P26" s="71">
        <v>62.036888796634713</v>
      </c>
      <c r="Q26" s="71">
        <v>4.3644362779583403</v>
      </c>
      <c r="R26" s="71">
        <v>26.939827277134306</v>
      </c>
      <c r="S26" s="71">
        <v>8.3407998485514003</v>
      </c>
      <c r="T26" s="72"/>
      <c r="U26" s="71">
        <v>40057069</v>
      </c>
      <c r="V26" s="71">
        <v>1436</v>
      </c>
      <c r="W26" s="71">
        <v>586</v>
      </c>
      <c r="X26" s="71">
        <v>22031</v>
      </c>
      <c r="Y26" s="71">
        <v>31013</v>
      </c>
      <c r="Z26" s="71">
        <v>49922</v>
      </c>
      <c r="AA26" s="71">
        <v>13351</v>
      </c>
      <c r="AB26" s="71">
        <v>74750</v>
      </c>
      <c r="AC26" s="71">
        <v>4632908.4999999991</v>
      </c>
      <c r="AD26" s="71">
        <v>8.3407998485514003</v>
      </c>
      <c r="AE26" s="72"/>
      <c r="AF26" s="71">
        <v>297039197.21755612</v>
      </c>
      <c r="AG26" s="71">
        <v>2267503.4574179938</v>
      </c>
      <c r="AH26" s="71">
        <v>3961237.215599156</v>
      </c>
      <c r="AI26" s="71">
        <v>143418410.12363675</v>
      </c>
      <c r="AJ26" s="71">
        <v>116398725.30490939</v>
      </c>
      <c r="AK26" s="71">
        <v>0</v>
      </c>
      <c r="AL26" s="71">
        <v>0</v>
      </c>
      <c r="AM26" s="71">
        <v>9811975.6136332694</v>
      </c>
      <c r="AN26" s="71">
        <v>0</v>
      </c>
      <c r="AO26" s="71">
        <v>0</v>
      </c>
      <c r="AP26" s="71">
        <v>572897048.93275261</v>
      </c>
      <c r="AQ26" s="72"/>
      <c r="AR26" s="71">
        <v>3075</v>
      </c>
      <c r="AS26" s="71">
        <v>1119</v>
      </c>
      <c r="AT26" s="71">
        <v>0</v>
      </c>
      <c r="AU26" s="71">
        <v>0</v>
      </c>
      <c r="AV26" s="71">
        <v>0</v>
      </c>
      <c r="AW26" s="71">
        <v>1</v>
      </c>
      <c r="AX26" s="71"/>
      <c r="AY26" s="72"/>
      <c r="AZ26" s="71">
        <v>13855.399999999991</v>
      </c>
      <c r="BA26" s="71">
        <v>67204.799999999872</v>
      </c>
      <c r="BB26" s="71">
        <v>0</v>
      </c>
      <c r="BC26" s="71">
        <v>0</v>
      </c>
      <c r="BD26" s="71">
        <v>0</v>
      </c>
      <c r="BE26" s="71">
        <v>467.5</v>
      </c>
      <c r="BF26" s="71"/>
      <c r="BG26" s="72"/>
      <c r="BH26" s="71">
        <v>0</v>
      </c>
      <c r="BI26" s="71">
        <v>0</v>
      </c>
      <c r="BJ26" s="71">
        <v>133.90799999999999</v>
      </c>
      <c r="BK26" s="71">
        <v>0</v>
      </c>
      <c r="BL26" s="71">
        <v>13.202</v>
      </c>
      <c r="BM26" s="71">
        <v>0</v>
      </c>
      <c r="BN26" s="72"/>
      <c r="BO26" s="71">
        <v>0</v>
      </c>
      <c r="BP26" s="71">
        <v>0</v>
      </c>
      <c r="BQ26" s="71">
        <v>15</v>
      </c>
      <c r="BR26" s="71">
        <v>0</v>
      </c>
      <c r="BS26" s="71">
        <v>2</v>
      </c>
      <c r="BT26" s="71">
        <v>0</v>
      </c>
      <c r="BU26"/>
      <c r="BV26" s="70">
        <v>147.11000000000001</v>
      </c>
      <c r="BW26" s="70">
        <v>0</v>
      </c>
      <c r="BX26" s="70">
        <v>0</v>
      </c>
      <c r="BY26" s="70">
        <v>0</v>
      </c>
      <c r="BZ26" s="70">
        <v>0</v>
      </c>
      <c r="CA26" s="70">
        <v>0</v>
      </c>
      <c r="CB26" s="70">
        <v>0</v>
      </c>
      <c r="CC26" s="70">
        <v>0</v>
      </c>
      <c r="CD26" s="70">
        <v>0</v>
      </c>
    </row>
    <row r="27" spans="1:82">
      <c r="A27" s="70" t="s">
        <v>1736</v>
      </c>
      <c r="B27" s="70">
        <v>374</v>
      </c>
      <c r="C27" s="70">
        <v>19</v>
      </c>
      <c r="D27" s="70">
        <v>22</v>
      </c>
      <c r="E27" s="70">
        <v>2022</v>
      </c>
      <c r="F27" s="70" t="s">
        <v>161</v>
      </c>
      <c r="G27" s="1064" t="s">
        <v>1717</v>
      </c>
      <c r="H27" s="70" t="s">
        <v>1718</v>
      </c>
      <c r="I27" s="148"/>
      <c r="J27" s="71">
        <v>588.8148576907513</v>
      </c>
      <c r="K27" s="71">
        <v>2.6576664287327678</v>
      </c>
      <c r="L27" s="71">
        <v>17.141329585482634</v>
      </c>
      <c r="M27" s="71">
        <v>71.654726410469152</v>
      </c>
      <c r="N27" s="71">
        <v>65.47956050137023</v>
      </c>
      <c r="O27" s="71">
        <v>71.367979549064799</v>
      </c>
      <c r="P27" s="71">
        <v>62.057355192801815</v>
      </c>
      <c r="Q27" s="71">
        <v>4.3611368027673096</v>
      </c>
      <c r="R27" s="71">
        <v>26.736115791975742</v>
      </c>
      <c r="S27" s="71">
        <v>7.7130664905035138</v>
      </c>
      <c r="T27" s="72"/>
      <c r="U27" s="71">
        <v>40696091</v>
      </c>
      <c r="V27" s="71">
        <v>1436</v>
      </c>
      <c r="W27" s="71">
        <v>586</v>
      </c>
      <c r="X27" s="71">
        <v>22031</v>
      </c>
      <c r="Y27" s="71">
        <v>31267</v>
      </c>
      <c r="Z27" s="71">
        <v>49890</v>
      </c>
      <c r="AA27" s="71">
        <v>13559</v>
      </c>
      <c r="AB27" s="71">
        <v>74081</v>
      </c>
      <c r="AC27" s="71">
        <v>4655622.4999999991</v>
      </c>
      <c r="AD27" s="71">
        <v>7.7130664905035138</v>
      </c>
      <c r="AE27" s="72"/>
      <c r="AF27" s="71">
        <v>257122022.16772765</v>
      </c>
      <c r="AG27" s="71">
        <v>2243481.5538176289</v>
      </c>
      <c r="AH27" s="71">
        <v>4219909.0012685284</v>
      </c>
      <c r="AI27" s="71">
        <v>138909740.62640151</v>
      </c>
      <c r="AJ27" s="71">
        <v>124237675.9791463</v>
      </c>
      <c r="AK27" s="71">
        <v>0</v>
      </c>
      <c r="AL27" s="71">
        <v>0</v>
      </c>
      <c r="AM27" s="71">
        <v>9565879.0969735291</v>
      </c>
      <c r="AN27" s="71">
        <v>0</v>
      </c>
      <c r="AO27" s="71">
        <v>0</v>
      </c>
      <c r="AP27" s="71">
        <v>536298708.42533517</v>
      </c>
      <c r="AQ27" s="72"/>
      <c r="AR27" s="71">
        <v>3204</v>
      </c>
      <c r="AS27" s="71">
        <v>1157</v>
      </c>
      <c r="AT27" s="71">
        <v>0</v>
      </c>
      <c r="AU27" s="71">
        <v>0</v>
      </c>
      <c r="AV27" s="71">
        <v>0</v>
      </c>
      <c r="AW27" s="71">
        <v>1</v>
      </c>
      <c r="AX27" s="71"/>
      <c r="AY27" s="72"/>
      <c r="AZ27" s="71">
        <v>14628.199999999968</v>
      </c>
      <c r="BA27" s="71">
        <v>69881.099999999875</v>
      </c>
      <c r="BB27" s="71">
        <v>0</v>
      </c>
      <c r="BC27" s="71">
        <v>0</v>
      </c>
      <c r="BD27" s="71">
        <v>0</v>
      </c>
      <c r="BE27" s="71">
        <v>467.5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1737</v>
      </c>
      <c r="B28" s="70">
        <v>374</v>
      </c>
      <c r="C28" s="70">
        <v>20</v>
      </c>
      <c r="D28" s="70">
        <v>22</v>
      </c>
      <c r="E28" s="70">
        <v>2023</v>
      </c>
      <c r="F28" s="70" t="s">
        <v>1539</v>
      </c>
      <c r="G28" s="70" t="s">
        <v>1717</v>
      </c>
      <c r="H28" s="70" t="s">
        <v>1718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3343</v>
      </c>
      <c r="AS28" s="71">
        <v>1171</v>
      </c>
      <c r="AT28" s="71">
        <v>0</v>
      </c>
      <c r="AU28" s="71">
        <v>0</v>
      </c>
      <c r="AV28" s="71">
        <v>0</v>
      </c>
      <c r="AW28" s="71">
        <v>1</v>
      </c>
      <c r="AX28" s="71"/>
      <c r="AY28" s="72"/>
      <c r="AZ28" s="71">
        <v>15418.299999999956</v>
      </c>
      <c r="BA28" s="71">
        <v>70990.399999999863</v>
      </c>
      <c r="BB28" s="71">
        <v>0</v>
      </c>
      <c r="BC28" s="71">
        <v>0</v>
      </c>
      <c r="BD28" s="71">
        <v>0</v>
      </c>
      <c r="BE28" s="71">
        <v>467.5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1738</v>
      </c>
      <c r="B29" s="70">
        <v>374</v>
      </c>
      <c r="C29" s="70">
        <v>21</v>
      </c>
      <c r="D29" s="70">
        <v>22</v>
      </c>
      <c r="E29" s="70">
        <v>2024</v>
      </c>
      <c r="F29" s="70" t="s">
        <v>1554</v>
      </c>
      <c r="G29" s="70" t="s">
        <v>1717</v>
      </c>
      <c r="H29" s="70" t="s">
        <v>1718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1739</v>
      </c>
      <c r="B30" s="70">
        <v>426</v>
      </c>
      <c r="C30" s="70">
        <v>1</v>
      </c>
      <c r="D30" s="70">
        <v>26</v>
      </c>
      <c r="E30" s="70">
        <v>1990</v>
      </c>
      <c r="F30" s="70" t="s">
        <v>787</v>
      </c>
      <c r="G30" s="70" t="s">
        <v>1740</v>
      </c>
      <c r="H30" s="70" t="s">
        <v>1741</v>
      </c>
      <c r="I30" s="148"/>
      <c r="J30" s="71">
        <v>294.20523684103438</v>
      </c>
      <c r="K30" s="71">
        <v>8.862599894578187</v>
      </c>
      <c r="L30" s="71">
        <v>14.31715004325752</v>
      </c>
      <c r="M30" s="71">
        <v>46.917313114835927</v>
      </c>
      <c r="N30" s="71">
        <v>64.759649298763421</v>
      </c>
      <c r="O30" s="71">
        <v>69.757316498768219</v>
      </c>
      <c r="P30" s="71">
        <v>73.126807141291195</v>
      </c>
      <c r="Q30" s="71">
        <v>4.7905325981422298</v>
      </c>
      <c r="R30" s="71">
        <v>0</v>
      </c>
      <c r="S30" s="71">
        <v>4.6696782250116158</v>
      </c>
      <c r="T30" s="72"/>
      <c r="U30" s="71">
        <v>12413460</v>
      </c>
      <c r="V30" s="71">
        <v>3135</v>
      </c>
      <c r="W30" s="71">
        <v>152</v>
      </c>
      <c r="X30" s="71">
        <v>16777</v>
      </c>
      <c r="Y30" s="71">
        <v>21358</v>
      </c>
      <c r="Z30" s="71">
        <v>28692</v>
      </c>
      <c r="AA30" s="71">
        <v>17756</v>
      </c>
      <c r="AB30" s="71">
        <v>77782</v>
      </c>
      <c r="AC30" s="71">
        <v>0</v>
      </c>
      <c r="AD30" s="71">
        <v>4.6696782250116158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1742</v>
      </c>
      <c r="B31" s="70">
        <v>427</v>
      </c>
      <c r="C31" s="70">
        <v>2</v>
      </c>
      <c r="D31" s="70">
        <v>26</v>
      </c>
      <c r="E31" s="70">
        <v>2005</v>
      </c>
      <c r="F31" s="70" t="s">
        <v>789</v>
      </c>
      <c r="G31" s="70" t="s">
        <v>1740</v>
      </c>
      <c r="H31" s="70" t="s">
        <v>1741</v>
      </c>
      <c r="I31" s="148"/>
      <c r="J31" s="71">
        <v>417.58722635089958</v>
      </c>
      <c r="K31" s="71">
        <v>6.4526205642127277</v>
      </c>
      <c r="L31" s="71">
        <v>8.344683664135701</v>
      </c>
      <c r="M31" s="71">
        <v>101.2834730637378</v>
      </c>
      <c r="N31" s="71">
        <v>103.1737741627792</v>
      </c>
      <c r="O31" s="71">
        <v>102.9989419036194</v>
      </c>
      <c r="P31" s="71">
        <v>83.616616811593019</v>
      </c>
      <c r="Q31" s="71">
        <v>4.8319755325070899</v>
      </c>
      <c r="R31" s="71">
        <v>0</v>
      </c>
      <c r="S31" s="71">
        <v>6.410579384296561</v>
      </c>
      <c r="T31" s="72"/>
      <c r="U31" s="71">
        <v>18434011</v>
      </c>
      <c r="V31" s="71">
        <v>2928</v>
      </c>
      <c r="W31" s="71">
        <v>100</v>
      </c>
      <c r="X31" s="71">
        <v>17035</v>
      </c>
      <c r="Y31" s="71">
        <v>27860</v>
      </c>
      <c r="Z31" s="71">
        <v>49024</v>
      </c>
      <c r="AA31" s="71">
        <v>16628</v>
      </c>
      <c r="AB31" s="71">
        <v>82017</v>
      </c>
      <c r="AC31" s="71">
        <v>0</v>
      </c>
      <c r="AD31" s="71">
        <v>6.410579384296561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1743</v>
      </c>
      <c r="B32" s="70">
        <v>428</v>
      </c>
      <c r="C32" s="70">
        <v>3</v>
      </c>
      <c r="D32" s="70">
        <v>26</v>
      </c>
      <c r="E32" s="70">
        <v>2006</v>
      </c>
      <c r="F32" s="70" t="s">
        <v>790</v>
      </c>
      <c r="G32" s="70" t="s">
        <v>1740</v>
      </c>
      <c r="H32" s="70" t="s">
        <v>1741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1744</v>
      </c>
      <c r="B33" s="70">
        <v>429</v>
      </c>
      <c r="C33" s="70">
        <v>4</v>
      </c>
      <c r="D33" s="70">
        <v>26</v>
      </c>
      <c r="E33" s="70">
        <v>2007</v>
      </c>
      <c r="F33" s="70" t="s">
        <v>791</v>
      </c>
      <c r="G33" s="70" t="s">
        <v>1740</v>
      </c>
      <c r="H33" s="70" t="s">
        <v>1741</v>
      </c>
      <c r="I33" s="148"/>
      <c r="J33" s="71">
        <v>414.54527420881823</v>
      </c>
      <c r="K33" s="71">
        <v>6.2147241123271844</v>
      </c>
      <c r="L33" s="71">
        <v>8.356848822127537</v>
      </c>
      <c r="M33" s="71">
        <v>99.940690577934944</v>
      </c>
      <c r="N33" s="71">
        <v>107.2361156352891</v>
      </c>
      <c r="O33" s="71">
        <v>100.3089626147051</v>
      </c>
      <c r="P33" s="71">
        <v>83.047032437136536</v>
      </c>
      <c r="Q33" s="71">
        <v>5.0493793110484004</v>
      </c>
      <c r="R33" s="71">
        <v>0</v>
      </c>
      <c r="S33" s="71">
        <v>5.6998224085922846</v>
      </c>
      <c r="T33" s="72"/>
      <c r="U33" s="71">
        <v>20349797</v>
      </c>
      <c r="V33" s="71">
        <v>2625</v>
      </c>
      <c r="W33" s="71">
        <v>98</v>
      </c>
      <c r="X33" s="71">
        <v>20316</v>
      </c>
      <c r="Y33" s="71">
        <v>28450</v>
      </c>
      <c r="Z33" s="71">
        <v>49632</v>
      </c>
      <c r="AA33" s="71">
        <v>16263</v>
      </c>
      <c r="AB33" s="71">
        <v>81175</v>
      </c>
      <c r="AC33" s="71">
        <v>0</v>
      </c>
      <c r="AD33" s="71">
        <v>5.6998224085922846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1745</v>
      </c>
      <c r="B34" s="70">
        <v>430</v>
      </c>
      <c r="C34" s="70">
        <v>5</v>
      </c>
      <c r="D34" s="70">
        <v>26</v>
      </c>
      <c r="E34" s="70">
        <v>2008</v>
      </c>
      <c r="F34" s="70" t="s">
        <v>792</v>
      </c>
      <c r="G34" s="70" t="s">
        <v>1740</v>
      </c>
      <c r="H34" s="70" t="s">
        <v>1741</v>
      </c>
      <c r="I34" s="148"/>
      <c r="J34" s="71">
        <v>406.13470890305263</v>
      </c>
      <c r="K34" s="71">
        <v>4.6638180857606182</v>
      </c>
      <c r="L34" s="71">
        <v>7.4686485273837144</v>
      </c>
      <c r="M34" s="71">
        <v>103.06130202454921</v>
      </c>
      <c r="N34" s="71">
        <v>105.61869516203031</v>
      </c>
      <c r="O34" s="71">
        <v>98.020611819676787</v>
      </c>
      <c r="P34" s="71">
        <v>81.386478739554406</v>
      </c>
      <c r="Q34" s="71">
        <v>4.95347398634995</v>
      </c>
      <c r="R34" s="71">
        <v>0</v>
      </c>
      <c r="S34" s="71">
        <v>4.4613673182246227</v>
      </c>
      <c r="T34" s="72"/>
      <c r="U34" s="71">
        <v>20899129</v>
      </c>
      <c r="V34" s="71">
        <v>2625</v>
      </c>
      <c r="W34" s="71">
        <v>98</v>
      </c>
      <c r="X34" s="71">
        <v>20316</v>
      </c>
      <c r="Y34" s="71">
        <v>28811</v>
      </c>
      <c r="Z34" s="71">
        <v>50202</v>
      </c>
      <c r="AA34" s="71">
        <v>15956</v>
      </c>
      <c r="AB34" s="71">
        <v>80943</v>
      </c>
      <c r="AC34" s="71">
        <v>0</v>
      </c>
      <c r="AD34" s="71">
        <v>4.4613673182246227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1746</v>
      </c>
      <c r="B35" s="70">
        <v>431</v>
      </c>
      <c r="C35" s="70">
        <v>6</v>
      </c>
      <c r="D35" s="70">
        <v>26</v>
      </c>
      <c r="E35" s="70">
        <v>2009</v>
      </c>
      <c r="F35" s="70" t="s">
        <v>176</v>
      </c>
      <c r="G35" s="70" t="s">
        <v>1740</v>
      </c>
      <c r="H35" s="70" t="s">
        <v>1741</v>
      </c>
      <c r="I35" s="148"/>
      <c r="J35" s="71">
        <v>380.31392428721841</v>
      </c>
      <c r="K35" s="71">
        <v>4.4220317423398319</v>
      </c>
      <c r="L35" s="71">
        <v>7.8388661931071972</v>
      </c>
      <c r="M35" s="71">
        <v>104.15238200746511</v>
      </c>
      <c r="N35" s="71">
        <v>91.612781065800263</v>
      </c>
      <c r="O35" s="71">
        <v>99.941758681897653</v>
      </c>
      <c r="P35" s="71">
        <v>78.074331386847177</v>
      </c>
      <c r="Q35" s="71">
        <v>4.68559188055292</v>
      </c>
      <c r="R35" s="71">
        <v>0</v>
      </c>
      <c r="S35" s="71">
        <v>6.9441994061249783</v>
      </c>
      <c r="T35" s="72"/>
      <c r="U35" s="71">
        <v>17078820</v>
      </c>
      <c r="V35" s="71">
        <v>2739</v>
      </c>
      <c r="W35" s="71">
        <v>160</v>
      </c>
      <c r="X35" s="71">
        <v>22240</v>
      </c>
      <c r="Y35" s="71">
        <v>28953</v>
      </c>
      <c r="Z35" s="71">
        <v>50523</v>
      </c>
      <c r="AA35" s="71">
        <v>15714</v>
      </c>
      <c r="AB35" s="71">
        <v>80374</v>
      </c>
      <c r="AC35" s="71">
        <v>0</v>
      </c>
      <c r="AD35" s="71">
        <v>6.9441994061249783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78.131</v>
      </c>
      <c r="BK35" s="71">
        <v>0</v>
      </c>
      <c r="BL35" s="71">
        <v>15.597</v>
      </c>
      <c r="BM35" s="71">
        <v>0</v>
      </c>
      <c r="BN35" s="72"/>
      <c r="BO35" s="71">
        <v>0</v>
      </c>
      <c r="BP35" s="71">
        <v>0</v>
      </c>
      <c r="BQ35" s="71">
        <v>9</v>
      </c>
      <c r="BR35" s="71">
        <v>0</v>
      </c>
      <c r="BS35" s="71">
        <v>2</v>
      </c>
      <c r="BT35" s="71">
        <v>0</v>
      </c>
      <c r="BU35"/>
      <c r="BV35" s="70">
        <v>93.727999999999994</v>
      </c>
      <c r="BW35" s="70">
        <v>0</v>
      </c>
      <c r="BX35" s="70">
        <v>0</v>
      </c>
      <c r="BY35" s="70">
        <v>0</v>
      </c>
      <c r="BZ35" s="70">
        <v>0</v>
      </c>
      <c r="CA35" s="70">
        <v>0</v>
      </c>
      <c r="CB35" s="70">
        <v>0</v>
      </c>
      <c r="CC35" s="70">
        <v>0</v>
      </c>
      <c r="CD35" s="70">
        <v>0</v>
      </c>
    </row>
    <row r="36" spans="1:82">
      <c r="A36" s="70" t="s">
        <v>1747</v>
      </c>
      <c r="B36" s="70">
        <v>432</v>
      </c>
      <c r="C36" s="70">
        <v>7</v>
      </c>
      <c r="D36" s="70">
        <v>26</v>
      </c>
      <c r="E36" s="70">
        <v>2010</v>
      </c>
      <c r="F36" s="70" t="s">
        <v>177</v>
      </c>
      <c r="G36" s="70" t="s">
        <v>1740</v>
      </c>
      <c r="H36" s="70" t="s">
        <v>1741</v>
      </c>
      <c r="I36" s="148"/>
      <c r="J36" s="71">
        <v>350.05499677863259</v>
      </c>
      <c r="K36" s="71">
        <v>4.7351666590857011</v>
      </c>
      <c r="L36" s="71">
        <v>7.5284519370065608</v>
      </c>
      <c r="M36" s="71">
        <v>99.642184920726336</v>
      </c>
      <c r="N36" s="71">
        <v>102.7111291452387</v>
      </c>
      <c r="O36" s="71">
        <v>100.31828895799001</v>
      </c>
      <c r="P36" s="71">
        <v>79.778525000494142</v>
      </c>
      <c r="Q36" s="71">
        <v>4.8612767553277996</v>
      </c>
      <c r="R36" s="71">
        <v>0</v>
      </c>
      <c r="S36" s="71">
        <v>6.5376619534754363</v>
      </c>
      <c r="T36" s="72"/>
      <c r="U36" s="71">
        <v>17170177</v>
      </c>
      <c r="V36" s="71">
        <v>2739</v>
      </c>
      <c r="W36" s="71">
        <v>160</v>
      </c>
      <c r="X36" s="71">
        <v>22240</v>
      </c>
      <c r="Y36" s="71">
        <v>29176</v>
      </c>
      <c r="Z36" s="71">
        <v>50949</v>
      </c>
      <c r="AA36" s="71">
        <v>15656</v>
      </c>
      <c r="AB36" s="71">
        <v>79904</v>
      </c>
      <c r="AC36" s="71">
        <v>0</v>
      </c>
      <c r="AD36" s="71">
        <v>6.5376619534754363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71.302999999999997</v>
      </c>
      <c r="BK36" s="71">
        <v>0</v>
      </c>
      <c r="BL36" s="71">
        <v>16.684000000000001</v>
      </c>
      <c r="BM36" s="71">
        <v>0</v>
      </c>
      <c r="BN36" s="72"/>
      <c r="BO36" s="71">
        <v>0</v>
      </c>
      <c r="BP36" s="71">
        <v>0</v>
      </c>
      <c r="BQ36" s="71">
        <v>9</v>
      </c>
      <c r="BR36" s="71">
        <v>0</v>
      </c>
      <c r="BS36" s="71">
        <v>2</v>
      </c>
      <c r="BT36" s="71">
        <v>0</v>
      </c>
      <c r="BU36"/>
      <c r="BV36" s="70">
        <v>87.986999999999995</v>
      </c>
      <c r="BW36" s="70">
        <v>0</v>
      </c>
      <c r="BX36" s="70">
        <v>0</v>
      </c>
      <c r="BY36" s="70">
        <v>0</v>
      </c>
      <c r="BZ36" s="70">
        <v>0</v>
      </c>
      <c r="CA36" s="70">
        <v>0</v>
      </c>
      <c r="CB36" s="70">
        <v>0</v>
      </c>
      <c r="CC36" s="70">
        <v>0</v>
      </c>
      <c r="CD36" s="70">
        <v>0</v>
      </c>
    </row>
    <row r="37" spans="1:82">
      <c r="A37" s="70" t="s">
        <v>1748</v>
      </c>
      <c r="B37" s="70">
        <v>433</v>
      </c>
      <c r="C37" s="70">
        <v>8</v>
      </c>
      <c r="D37" s="70">
        <v>26</v>
      </c>
      <c r="E37" s="70">
        <v>2011</v>
      </c>
      <c r="F37" s="70" t="s">
        <v>178</v>
      </c>
      <c r="G37" s="70" t="s">
        <v>1740</v>
      </c>
      <c r="H37" s="70" t="s">
        <v>1741</v>
      </c>
      <c r="I37" s="148"/>
      <c r="J37" s="71">
        <v>351.92822778960499</v>
      </c>
      <c r="K37" s="71">
        <v>6.7998522428655059</v>
      </c>
      <c r="L37" s="71">
        <v>8.0214015226958963</v>
      </c>
      <c r="M37" s="71">
        <v>121.3087642466935</v>
      </c>
      <c r="N37" s="71">
        <v>110.28197367487751</v>
      </c>
      <c r="O37" s="71">
        <v>99.364617292065475</v>
      </c>
      <c r="P37" s="71">
        <v>77.309755243792182</v>
      </c>
      <c r="Q37" s="71">
        <v>5.5599164909774004</v>
      </c>
      <c r="R37" s="71">
        <v>0</v>
      </c>
      <c r="S37" s="71">
        <v>5.3960552586004367</v>
      </c>
      <c r="T37" s="72"/>
      <c r="U37" s="71">
        <v>16011296</v>
      </c>
      <c r="V37" s="71">
        <v>2739</v>
      </c>
      <c r="W37" s="71">
        <v>160</v>
      </c>
      <c r="X37" s="71">
        <v>22240</v>
      </c>
      <c r="Y37" s="71">
        <v>29304</v>
      </c>
      <c r="Z37" s="71">
        <v>51561</v>
      </c>
      <c r="AA37" s="71">
        <v>15623</v>
      </c>
      <c r="AB37" s="71">
        <v>79227</v>
      </c>
      <c r="AC37" s="71">
        <v>0</v>
      </c>
      <c r="AD37" s="71">
        <v>5.3960552586004367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63.841000000000001</v>
      </c>
      <c r="BK37" s="71">
        <v>0</v>
      </c>
      <c r="BL37" s="71">
        <v>5.7809999999999997</v>
      </c>
      <c r="BM37" s="71">
        <v>0</v>
      </c>
      <c r="BN37" s="72"/>
      <c r="BO37" s="71">
        <v>0</v>
      </c>
      <c r="BP37" s="71">
        <v>0</v>
      </c>
      <c r="BQ37" s="71">
        <v>9</v>
      </c>
      <c r="BR37" s="71">
        <v>0</v>
      </c>
      <c r="BS37" s="71">
        <v>1</v>
      </c>
      <c r="BT37" s="71">
        <v>0</v>
      </c>
      <c r="BU37"/>
      <c r="BV37" s="70">
        <v>69.622</v>
      </c>
      <c r="BW37" s="70">
        <v>0</v>
      </c>
      <c r="BX37" s="70">
        <v>0</v>
      </c>
      <c r="BY37" s="70">
        <v>0</v>
      </c>
      <c r="BZ37" s="70">
        <v>0</v>
      </c>
      <c r="CA37" s="70">
        <v>0</v>
      </c>
      <c r="CB37" s="70">
        <v>0</v>
      </c>
      <c r="CC37" s="70">
        <v>0</v>
      </c>
      <c r="CD37" s="70">
        <v>0</v>
      </c>
    </row>
    <row r="38" spans="1:82">
      <c r="A38" s="70" t="s">
        <v>1749</v>
      </c>
      <c r="B38" s="70">
        <v>434</v>
      </c>
      <c r="C38" s="70">
        <v>9</v>
      </c>
      <c r="D38" s="70">
        <v>26</v>
      </c>
      <c r="E38" s="70">
        <v>2012</v>
      </c>
      <c r="F38" s="70" t="s">
        <v>179</v>
      </c>
      <c r="G38" s="70" t="s">
        <v>1740</v>
      </c>
      <c r="H38" s="70" t="s">
        <v>1741</v>
      </c>
      <c r="I38" s="148"/>
      <c r="J38" s="71">
        <v>321.90623275747998</v>
      </c>
      <c r="K38" s="71">
        <v>6.4432388554387918</v>
      </c>
      <c r="L38" s="71">
        <v>8.0374533669365409</v>
      </c>
      <c r="M38" s="71">
        <v>132.61683944474859</v>
      </c>
      <c r="N38" s="71">
        <v>122.3569480119927</v>
      </c>
      <c r="O38" s="71">
        <v>100.09697624930746</v>
      </c>
      <c r="P38" s="71">
        <v>77.530638499806059</v>
      </c>
      <c r="Q38" s="71">
        <v>6.0357050030260799</v>
      </c>
      <c r="R38" s="71">
        <v>0</v>
      </c>
      <c r="S38" s="71">
        <v>7.4153344822323186</v>
      </c>
      <c r="T38" s="72"/>
      <c r="U38" s="71">
        <v>14366086</v>
      </c>
      <c r="V38" s="71">
        <v>2739</v>
      </c>
      <c r="W38" s="71">
        <v>160</v>
      </c>
      <c r="X38" s="71">
        <v>22240</v>
      </c>
      <c r="Y38" s="71">
        <v>29773</v>
      </c>
      <c r="Z38" s="71">
        <v>52353</v>
      </c>
      <c r="AA38" s="71">
        <v>15579</v>
      </c>
      <c r="AB38" s="71">
        <v>79161</v>
      </c>
      <c r="AC38" s="71">
        <v>0</v>
      </c>
      <c r="AD38" s="71">
        <v>7.4153344822323186</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68.376999999999995</v>
      </c>
      <c r="BK38" s="71">
        <v>0</v>
      </c>
      <c r="BL38" s="71">
        <v>65.346000000000004</v>
      </c>
      <c r="BM38" s="71">
        <v>0</v>
      </c>
      <c r="BN38" s="72"/>
      <c r="BO38" s="71">
        <v>0</v>
      </c>
      <c r="BP38" s="71">
        <v>0</v>
      </c>
      <c r="BQ38" s="71">
        <v>9</v>
      </c>
      <c r="BR38" s="71">
        <v>0</v>
      </c>
      <c r="BS38" s="71">
        <v>2</v>
      </c>
      <c r="BT38" s="71">
        <v>0</v>
      </c>
      <c r="BU38"/>
      <c r="BV38" s="70">
        <v>87.703999999999994</v>
      </c>
      <c r="BW38" s="70">
        <v>46.018999999999998</v>
      </c>
      <c r="BX38" s="70">
        <v>0</v>
      </c>
      <c r="BY38" s="70">
        <v>0</v>
      </c>
      <c r="BZ38" s="70">
        <v>0</v>
      </c>
      <c r="CA38" s="70">
        <v>0</v>
      </c>
      <c r="CB38" s="70">
        <v>0</v>
      </c>
      <c r="CC38" s="70">
        <v>0</v>
      </c>
      <c r="CD38" s="70">
        <v>0</v>
      </c>
    </row>
    <row r="39" spans="1:82">
      <c r="A39" s="70" t="s">
        <v>1750</v>
      </c>
      <c r="B39" s="70">
        <v>435</v>
      </c>
      <c r="C39" s="70">
        <v>10</v>
      </c>
      <c r="D39" s="70">
        <v>26</v>
      </c>
      <c r="E39" s="70">
        <v>2013</v>
      </c>
      <c r="F39" s="70" t="s">
        <v>180</v>
      </c>
      <c r="G39" s="70" t="s">
        <v>1740</v>
      </c>
      <c r="H39" s="70" t="s">
        <v>1741</v>
      </c>
      <c r="I39" s="148"/>
      <c r="J39" s="71">
        <v>370.63531298712888</v>
      </c>
      <c r="K39" s="71">
        <v>5.7447587028566049</v>
      </c>
      <c r="L39" s="71">
        <v>7.7123711023713097</v>
      </c>
      <c r="M39" s="71">
        <v>129.4337103239551</v>
      </c>
      <c r="N39" s="71">
        <v>121.6715134100381</v>
      </c>
      <c r="O39" s="71">
        <v>96.772399464565822</v>
      </c>
      <c r="P39" s="71">
        <v>78.502144001029407</v>
      </c>
      <c r="Q39" s="71">
        <v>6.10469350875068</v>
      </c>
      <c r="R39" s="71">
        <v>0</v>
      </c>
      <c r="S39" s="71">
        <v>6.2338414589856121</v>
      </c>
      <c r="T39" s="72"/>
      <c r="U39" s="71">
        <v>15499811</v>
      </c>
      <c r="V39" s="71">
        <v>2739</v>
      </c>
      <c r="W39" s="71">
        <v>160</v>
      </c>
      <c r="X39" s="71">
        <v>22240</v>
      </c>
      <c r="Y39" s="71">
        <v>29954</v>
      </c>
      <c r="Z39" s="71">
        <v>52874</v>
      </c>
      <c r="AA39" s="71">
        <v>15715</v>
      </c>
      <c r="AB39" s="71">
        <v>78918</v>
      </c>
      <c r="AC39" s="71">
        <v>0</v>
      </c>
      <c r="AD39" s="71">
        <v>6.2338414589856121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79.400000000000006</v>
      </c>
      <c r="BK39" s="71">
        <v>0</v>
      </c>
      <c r="BL39" s="71">
        <v>67.251000000000005</v>
      </c>
      <c r="BM39" s="71">
        <v>0</v>
      </c>
      <c r="BN39" s="72"/>
      <c r="BO39" s="71">
        <v>0</v>
      </c>
      <c r="BP39" s="71">
        <v>0</v>
      </c>
      <c r="BQ39" s="71">
        <v>10</v>
      </c>
      <c r="BR39" s="71">
        <v>0</v>
      </c>
      <c r="BS39" s="71">
        <v>2</v>
      </c>
      <c r="BT39" s="71">
        <v>0</v>
      </c>
      <c r="BU39"/>
      <c r="BV39" s="70">
        <v>97.031000000000006</v>
      </c>
      <c r="BW39" s="70">
        <v>49.62</v>
      </c>
      <c r="BX39" s="70">
        <v>0</v>
      </c>
      <c r="BY39" s="70">
        <v>0</v>
      </c>
      <c r="BZ39" s="70">
        <v>0</v>
      </c>
      <c r="CA39" s="70">
        <v>0</v>
      </c>
      <c r="CB39" s="70">
        <v>0</v>
      </c>
      <c r="CC39" s="70">
        <v>0</v>
      </c>
      <c r="CD39" s="70">
        <v>0</v>
      </c>
    </row>
    <row r="40" spans="1:82">
      <c r="A40" s="70" t="s">
        <v>1751</v>
      </c>
      <c r="B40" s="70">
        <v>436</v>
      </c>
      <c r="C40" s="70">
        <v>11</v>
      </c>
      <c r="D40" s="70">
        <v>26</v>
      </c>
      <c r="E40" s="70">
        <v>2014</v>
      </c>
      <c r="F40" s="70" t="s">
        <v>181</v>
      </c>
      <c r="G40" s="70" t="s">
        <v>1740</v>
      </c>
      <c r="H40" s="70" t="s">
        <v>1741</v>
      </c>
      <c r="I40" s="148"/>
      <c r="J40" s="71">
        <v>322.29917181315062</v>
      </c>
      <c r="K40" s="71">
        <v>5.3297858521962569</v>
      </c>
      <c r="L40" s="71">
        <v>7.3413548852295536</v>
      </c>
      <c r="M40" s="71">
        <v>115.8225461496675</v>
      </c>
      <c r="N40" s="71">
        <v>119.35999025117439</v>
      </c>
      <c r="O40" s="71">
        <v>92.572084734427989</v>
      </c>
      <c r="P40" s="71">
        <v>78.704311664585916</v>
      </c>
      <c r="Q40" s="71">
        <v>5.8302973198038499</v>
      </c>
      <c r="R40" s="71">
        <v>0</v>
      </c>
      <c r="S40" s="71">
        <v>5.9469363933820993</v>
      </c>
      <c r="T40" s="72"/>
      <c r="U40" s="71">
        <v>14982029</v>
      </c>
      <c r="V40" s="71">
        <v>2200</v>
      </c>
      <c r="W40" s="71">
        <v>129</v>
      </c>
      <c r="X40" s="71">
        <v>20545</v>
      </c>
      <c r="Y40" s="71">
        <v>30262</v>
      </c>
      <c r="Z40" s="71">
        <v>53271</v>
      </c>
      <c r="AA40" s="71">
        <v>15674</v>
      </c>
      <c r="AB40" s="71">
        <v>78557</v>
      </c>
      <c r="AC40" s="71">
        <v>0</v>
      </c>
      <c r="AD40" s="71">
        <v>5.9469363933820993</v>
      </c>
      <c r="AE40" s="72"/>
      <c r="AF40" s="71"/>
      <c r="AG40" s="71"/>
      <c r="AH40" s="71"/>
      <c r="AI40" s="71"/>
      <c r="AJ40" s="71"/>
      <c r="AK40" s="71"/>
      <c r="AL40" s="71"/>
      <c r="AM40" s="71"/>
      <c r="AN40" s="71"/>
      <c r="AO40" s="71"/>
      <c r="AP40" s="71"/>
      <c r="AQ40" s="72"/>
      <c r="AR40" s="71">
        <v>1583</v>
      </c>
      <c r="AS40" s="71">
        <v>424</v>
      </c>
      <c r="AT40" s="71">
        <v>0</v>
      </c>
      <c r="AU40" s="71">
        <v>0</v>
      </c>
      <c r="AV40" s="71">
        <v>0</v>
      </c>
      <c r="AW40" s="71">
        <v>0</v>
      </c>
      <c r="AX40" s="71"/>
      <c r="AY40" s="72"/>
      <c r="AZ40" s="71">
        <v>6792.5</v>
      </c>
      <c r="BA40" s="71">
        <v>37623.5</v>
      </c>
      <c r="BB40" s="71">
        <v>0</v>
      </c>
      <c r="BC40" s="71">
        <v>0</v>
      </c>
      <c r="BD40" s="71">
        <v>0</v>
      </c>
      <c r="BE40" s="71">
        <v>0</v>
      </c>
      <c r="BF40" s="71"/>
      <c r="BG40" s="72"/>
      <c r="BH40" s="71">
        <v>0</v>
      </c>
      <c r="BI40" s="71">
        <v>0</v>
      </c>
      <c r="BJ40" s="71">
        <v>79.259</v>
      </c>
      <c r="BK40" s="71">
        <v>0</v>
      </c>
      <c r="BL40" s="71">
        <v>75.284999999999997</v>
      </c>
      <c r="BM40" s="71">
        <v>0</v>
      </c>
      <c r="BN40" s="72"/>
      <c r="BO40" s="71">
        <v>0</v>
      </c>
      <c r="BP40" s="71">
        <v>0</v>
      </c>
      <c r="BQ40" s="71">
        <v>10</v>
      </c>
      <c r="BR40" s="71">
        <v>0</v>
      </c>
      <c r="BS40" s="71">
        <v>2</v>
      </c>
      <c r="BT40" s="71">
        <v>0</v>
      </c>
      <c r="BU40"/>
      <c r="BV40" s="70">
        <v>95.260999999999996</v>
      </c>
      <c r="BW40" s="70">
        <v>59.283000000000001</v>
      </c>
      <c r="BX40" s="70">
        <v>0</v>
      </c>
      <c r="BY40" s="70">
        <v>0</v>
      </c>
      <c r="BZ40" s="70">
        <v>0</v>
      </c>
      <c r="CA40" s="70">
        <v>0</v>
      </c>
      <c r="CB40" s="70">
        <v>0</v>
      </c>
      <c r="CC40" s="70">
        <v>0</v>
      </c>
      <c r="CD40" s="70">
        <v>0</v>
      </c>
    </row>
    <row r="41" spans="1:82">
      <c r="A41" s="70" t="s">
        <v>1752</v>
      </c>
      <c r="B41" s="70">
        <v>437</v>
      </c>
      <c r="C41" s="70">
        <v>12</v>
      </c>
      <c r="D41" s="70">
        <v>26</v>
      </c>
      <c r="E41" s="70">
        <v>2015</v>
      </c>
      <c r="F41" s="70" t="s">
        <v>182</v>
      </c>
      <c r="G41" s="70" t="s">
        <v>1740</v>
      </c>
      <c r="H41" s="70" t="s">
        <v>1741</v>
      </c>
      <c r="I41" s="148"/>
      <c r="J41" s="71">
        <v>282.68156688931271</v>
      </c>
      <c r="K41" s="71">
        <v>5.0996039407276879</v>
      </c>
      <c r="L41" s="71">
        <v>7.3925481088056619</v>
      </c>
      <c r="M41" s="71">
        <v>128.87449673258661</v>
      </c>
      <c r="N41" s="71">
        <v>113.4581610421463</v>
      </c>
      <c r="O41" s="71">
        <v>92.293809735718597</v>
      </c>
      <c r="P41" s="71">
        <v>78.103153571317591</v>
      </c>
      <c r="Q41" s="71">
        <v>5.6638928817624903</v>
      </c>
      <c r="R41" s="71">
        <v>0</v>
      </c>
      <c r="S41" s="71">
        <v>7.8149978507461082</v>
      </c>
      <c r="T41" s="72"/>
      <c r="U41" s="71">
        <v>14681586</v>
      </c>
      <c r="V41" s="71">
        <v>2200</v>
      </c>
      <c r="W41" s="71">
        <v>129</v>
      </c>
      <c r="X41" s="71">
        <v>20545</v>
      </c>
      <c r="Y41" s="71">
        <v>30499</v>
      </c>
      <c r="Z41" s="71">
        <v>53622</v>
      </c>
      <c r="AA41" s="71">
        <v>15542</v>
      </c>
      <c r="AB41" s="71">
        <v>77957</v>
      </c>
      <c r="AC41" s="71">
        <v>0</v>
      </c>
      <c r="AD41" s="71">
        <v>7.8149978507461082</v>
      </c>
      <c r="AE41" s="72"/>
      <c r="AF41" s="71">
        <v>158635013.94018859</v>
      </c>
      <c r="AG41" s="71">
        <v>3995202.8703822992</v>
      </c>
      <c r="AH41" s="71">
        <v>1414977.9437684319</v>
      </c>
      <c r="AI41" s="71">
        <v>157573344.0832698</v>
      </c>
      <c r="AJ41" s="71">
        <v>167207823.1600872</v>
      </c>
      <c r="AK41" s="71">
        <v>0</v>
      </c>
      <c r="AL41" s="71">
        <v>0</v>
      </c>
      <c r="AM41" s="71">
        <v>10683679.832684349</v>
      </c>
      <c r="AN41" s="71">
        <v>0</v>
      </c>
      <c r="AO41" s="71">
        <v>0</v>
      </c>
      <c r="AP41" s="71">
        <v>499510041.83038062</v>
      </c>
      <c r="AQ41" s="72"/>
      <c r="AR41" s="71">
        <v>1721</v>
      </c>
      <c r="AS41" s="71">
        <v>791</v>
      </c>
      <c r="AT41" s="71">
        <v>0</v>
      </c>
      <c r="AU41" s="71">
        <v>0</v>
      </c>
      <c r="AV41" s="71">
        <v>0</v>
      </c>
      <c r="AW41" s="71">
        <v>0</v>
      </c>
      <c r="AX41" s="71"/>
      <c r="AY41" s="72"/>
      <c r="AZ41" s="71">
        <v>7481.2999999999993</v>
      </c>
      <c r="BA41" s="71">
        <v>79807</v>
      </c>
      <c r="BB41" s="71">
        <v>0</v>
      </c>
      <c r="BC41" s="71">
        <v>0</v>
      </c>
      <c r="BD41" s="71">
        <v>0</v>
      </c>
      <c r="BE41" s="71">
        <v>0</v>
      </c>
      <c r="BF41" s="71"/>
      <c r="BG41" s="72"/>
      <c r="BH41" s="71">
        <v>0</v>
      </c>
      <c r="BI41" s="71">
        <v>0</v>
      </c>
      <c r="BJ41" s="71">
        <v>73.873000000000005</v>
      </c>
      <c r="BK41" s="71">
        <v>0</v>
      </c>
      <c r="BL41" s="71">
        <v>70.228000000000009</v>
      </c>
      <c r="BM41" s="71">
        <v>0</v>
      </c>
      <c r="BN41" s="72"/>
      <c r="BO41" s="71">
        <v>0</v>
      </c>
      <c r="BP41" s="71">
        <v>0</v>
      </c>
      <c r="BQ41" s="71">
        <v>9</v>
      </c>
      <c r="BR41" s="71">
        <v>0</v>
      </c>
      <c r="BS41" s="71">
        <v>2</v>
      </c>
      <c r="BT41" s="71">
        <v>0</v>
      </c>
      <c r="BU41"/>
      <c r="BV41" s="70">
        <v>88.677000000000007</v>
      </c>
      <c r="BW41" s="70">
        <v>55.423999999999999</v>
      </c>
      <c r="BX41" s="70">
        <v>0</v>
      </c>
      <c r="BY41" s="70">
        <v>0</v>
      </c>
      <c r="BZ41" s="70">
        <v>0</v>
      </c>
      <c r="CA41" s="70">
        <v>0</v>
      </c>
      <c r="CB41" s="70">
        <v>0</v>
      </c>
      <c r="CC41" s="70">
        <v>0</v>
      </c>
      <c r="CD41" s="70">
        <v>0</v>
      </c>
    </row>
    <row r="42" spans="1:82">
      <c r="A42" s="70" t="s">
        <v>1753</v>
      </c>
      <c r="B42" s="70">
        <v>438</v>
      </c>
      <c r="C42" s="70">
        <v>13</v>
      </c>
      <c r="D42" s="70">
        <v>26</v>
      </c>
      <c r="E42" s="70">
        <v>2016</v>
      </c>
      <c r="F42" s="70" t="s">
        <v>155</v>
      </c>
      <c r="G42" s="70" t="s">
        <v>1740</v>
      </c>
      <c r="H42" s="70" t="s">
        <v>1741</v>
      </c>
      <c r="I42" s="148"/>
      <c r="J42" s="71">
        <v>342.02804873332303</v>
      </c>
      <c r="K42" s="71">
        <v>4.7375388935561302</v>
      </c>
      <c r="L42" s="71">
        <v>7.3405178684289387</v>
      </c>
      <c r="M42" s="71">
        <v>94.268367292003177</v>
      </c>
      <c r="N42" s="71">
        <v>100.63064386411685</v>
      </c>
      <c r="O42" s="71">
        <v>91.67462764918389</v>
      </c>
      <c r="P42" s="71">
        <v>75.664876679127559</v>
      </c>
      <c r="Q42" s="71">
        <v>5.4701680289722505</v>
      </c>
      <c r="R42" s="71">
        <v>0</v>
      </c>
      <c r="S42" s="71">
        <v>8.2118545637148301</v>
      </c>
      <c r="T42" s="72"/>
      <c r="U42" s="71">
        <v>16007441</v>
      </c>
      <c r="V42" s="71">
        <v>2200</v>
      </c>
      <c r="W42" s="71">
        <v>129</v>
      </c>
      <c r="X42" s="71">
        <v>20545</v>
      </c>
      <c r="Y42" s="71">
        <v>30724</v>
      </c>
      <c r="Z42" s="71">
        <v>53917</v>
      </c>
      <c r="AA42" s="71">
        <v>15573</v>
      </c>
      <c r="AB42" s="71">
        <v>77446</v>
      </c>
      <c r="AC42" s="71">
        <v>0</v>
      </c>
      <c r="AD42" s="71">
        <v>8.2118545637148301</v>
      </c>
      <c r="AE42" s="72"/>
      <c r="AF42" s="71">
        <v>192257972.0790633</v>
      </c>
      <c r="AG42" s="71">
        <v>3561961.321756057</v>
      </c>
      <c r="AH42" s="71">
        <v>1268814.1177141769</v>
      </c>
      <c r="AI42" s="71">
        <v>146644708.10931119</v>
      </c>
      <c r="AJ42" s="71">
        <v>144588130.1545248</v>
      </c>
      <c r="AK42" s="71">
        <v>0</v>
      </c>
      <c r="AL42" s="71">
        <v>0</v>
      </c>
      <c r="AM42" s="71">
        <v>10621895.190450979</v>
      </c>
      <c r="AN42" s="71">
        <v>0</v>
      </c>
      <c r="AO42" s="71">
        <v>0</v>
      </c>
      <c r="AP42" s="71">
        <v>498943480.97282046</v>
      </c>
      <c r="AQ42" s="72"/>
      <c r="AR42" s="71">
        <v>1855</v>
      </c>
      <c r="AS42" s="71">
        <v>949</v>
      </c>
      <c r="AT42" s="71">
        <v>0</v>
      </c>
      <c r="AU42" s="71">
        <v>0</v>
      </c>
      <c r="AV42" s="71">
        <v>0</v>
      </c>
      <c r="AW42" s="71">
        <v>1</v>
      </c>
      <c r="AX42" s="71"/>
      <c r="AY42" s="72"/>
      <c r="AZ42" s="71">
        <v>8259.4</v>
      </c>
      <c r="BA42" s="71">
        <v>94350.6</v>
      </c>
      <c r="BB42" s="71">
        <v>0</v>
      </c>
      <c r="BC42" s="71">
        <v>0</v>
      </c>
      <c r="BD42" s="71">
        <v>0</v>
      </c>
      <c r="BE42" s="71">
        <v>470</v>
      </c>
      <c r="BF42" s="71"/>
      <c r="BG42" s="72"/>
      <c r="BH42" s="71">
        <v>0</v>
      </c>
      <c r="BI42" s="71">
        <v>0</v>
      </c>
      <c r="BJ42" s="71">
        <v>77.605999999999995</v>
      </c>
      <c r="BK42" s="71">
        <v>0</v>
      </c>
      <c r="BL42" s="71">
        <v>71.426000000000002</v>
      </c>
      <c r="BM42" s="71">
        <v>0</v>
      </c>
      <c r="BN42" s="72"/>
      <c r="BO42" s="71">
        <v>0</v>
      </c>
      <c r="BP42" s="71">
        <v>0</v>
      </c>
      <c r="BQ42" s="71">
        <v>9</v>
      </c>
      <c r="BR42" s="71">
        <v>0</v>
      </c>
      <c r="BS42" s="71">
        <v>2</v>
      </c>
      <c r="BT42" s="71">
        <v>0</v>
      </c>
      <c r="BU42"/>
      <c r="BV42" s="70">
        <v>90.382000000000005</v>
      </c>
      <c r="BW42" s="70">
        <v>58.65</v>
      </c>
      <c r="BX42" s="70">
        <v>0</v>
      </c>
      <c r="BY42" s="70">
        <v>0</v>
      </c>
      <c r="BZ42" s="70">
        <v>0</v>
      </c>
      <c r="CA42" s="70">
        <v>0</v>
      </c>
      <c r="CB42" s="70">
        <v>0</v>
      </c>
      <c r="CC42" s="70">
        <v>0</v>
      </c>
      <c r="CD42" s="70">
        <v>0</v>
      </c>
    </row>
    <row r="43" spans="1:82">
      <c r="A43" s="70" t="s">
        <v>1754</v>
      </c>
      <c r="B43" s="70">
        <v>439</v>
      </c>
      <c r="C43" s="70">
        <v>14</v>
      </c>
      <c r="D43" s="70">
        <v>26</v>
      </c>
      <c r="E43" s="70">
        <v>2017</v>
      </c>
      <c r="F43" s="70" t="s">
        <v>156</v>
      </c>
      <c r="G43" s="70" t="s">
        <v>1740</v>
      </c>
      <c r="H43" s="70" t="s">
        <v>1741</v>
      </c>
      <c r="I43" s="148"/>
      <c r="J43" s="71">
        <v>295.92257449441541</v>
      </c>
      <c r="K43" s="71">
        <v>4.7168989316111141</v>
      </c>
      <c r="L43" s="71">
        <v>7.3096368144345627</v>
      </c>
      <c r="M43" s="71">
        <v>85.73393464223598</v>
      </c>
      <c r="N43" s="71">
        <v>109.35171534378654</v>
      </c>
      <c r="O43" s="71">
        <v>90.541658860347596</v>
      </c>
      <c r="P43" s="71">
        <v>74.49517076013619</v>
      </c>
      <c r="Q43" s="71">
        <v>5.2571938359901997</v>
      </c>
      <c r="R43" s="71">
        <v>0</v>
      </c>
      <c r="S43" s="71">
        <v>9.5031750195503335</v>
      </c>
      <c r="T43" s="72"/>
      <c r="U43" s="71">
        <v>16340291</v>
      </c>
      <c r="V43" s="71">
        <v>2200</v>
      </c>
      <c r="W43" s="71">
        <v>129</v>
      </c>
      <c r="X43" s="71">
        <v>20545</v>
      </c>
      <c r="Y43" s="71">
        <v>30981</v>
      </c>
      <c r="Z43" s="71">
        <v>54134</v>
      </c>
      <c r="AA43" s="71">
        <v>15430</v>
      </c>
      <c r="AB43" s="71">
        <v>76969</v>
      </c>
      <c r="AC43" s="71">
        <v>0</v>
      </c>
      <c r="AD43" s="71">
        <v>9.5031750195503335</v>
      </c>
      <c r="AE43" s="72"/>
      <c r="AF43" s="71">
        <v>183077807.84483811</v>
      </c>
      <c r="AG43" s="71">
        <v>3589355.541268507</v>
      </c>
      <c r="AH43" s="71">
        <v>1518720.9650917789</v>
      </c>
      <c r="AI43" s="71">
        <v>138768267.72555259</v>
      </c>
      <c r="AJ43" s="71">
        <v>160922948.85225469</v>
      </c>
      <c r="AK43" s="71">
        <v>0</v>
      </c>
      <c r="AL43" s="71">
        <v>0</v>
      </c>
      <c r="AM43" s="71">
        <v>10572991.554160601</v>
      </c>
      <c r="AN43" s="71">
        <v>0</v>
      </c>
      <c r="AO43" s="71">
        <v>0</v>
      </c>
      <c r="AP43" s="71">
        <v>498450092.48316628</v>
      </c>
      <c r="AQ43" s="72"/>
      <c r="AR43" s="71">
        <v>1956</v>
      </c>
      <c r="AS43" s="71">
        <v>1095</v>
      </c>
      <c r="AT43" s="71">
        <v>0</v>
      </c>
      <c r="AU43" s="71">
        <v>0</v>
      </c>
      <c r="AV43" s="71">
        <v>0</v>
      </c>
      <c r="AW43" s="71">
        <v>1</v>
      </c>
      <c r="AX43" s="71"/>
      <c r="AY43" s="72"/>
      <c r="AZ43" s="71">
        <v>8843.7999999999993</v>
      </c>
      <c r="BA43" s="71">
        <v>105870.39999999999</v>
      </c>
      <c r="BB43" s="71">
        <v>0</v>
      </c>
      <c r="BC43" s="71">
        <v>0</v>
      </c>
      <c r="BD43" s="71">
        <v>0</v>
      </c>
      <c r="BE43" s="71">
        <v>470</v>
      </c>
      <c r="BF43" s="71"/>
      <c r="BG43" s="72"/>
      <c r="BH43" s="71">
        <v>0</v>
      </c>
      <c r="BI43" s="71">
        <v>0</v>
      </c>
      <c r="BJ43" s="71">
        <v>81.430999999999997</v>
      </c>
      <c r="BK43" s="71">
        <v>0</v>
      </c>
      <c r="BL43" s="71">
        <v>80.128</v>
      </c>
      <c r="BM43" s="71">
        <v>0</v>
      </c>
      <c r="BN43" s="72"/>
      <c r="BO43" s="71">
        <v>0</v>
      </c>
      <c r="BP43" s="71">
        <v>0</v>
      </c>
      <c r="BQ43" s="71">
        <v>10</v>
      </c>
      <c r="BR43" s="71">
        <v>0</v>
      </c>
      <c r="BS43" s="71">
        <v>2</v>
      </c>
      <c r="BT43" s="71">
        <v>0</v>
      </c>
      <c r="BU43"/>
      <c r="BV43" s="70">
        <v>94.125</v>
      </c>
      <c r="BW43" s="70">
        <v>67.433999999999997</v>
      </c>
      <c r="BX43" s="70">
        <v>0</v>
      </c>
      <c r="BY43" s="70">
        <v>0</v>
      </c>
      <c r="BZ43" s="70">
        <v>0</v>
      </c>
      <c r="CA43" s="70">
        <v>0</v>
      </c>
      <c r="CB43" s="70">
        <v>0</v>
      </c>
      <c r="CC43" s="70">
        <v>0</v>
      </c>
      <c r="CD43" s="70">
        <v>0</v>
      </c>
    </row>
    <row r="44" spans="1:82">
      <c r="A44" s="70" t="s">
        <v>1755</v>
      </c>
      <c r="B44" s="70">
        <v>440</v>
      </c>
      <c r="C44" s="70">
        <v>15</v>
      </c>
      <c r="D44" s="70">
        <v>26</v>
      </c>
      <c r="E44" s="70">
        <v>2018</v>
      </c>
      <c r="F44" s="70" t="s">
        <v>183</v>
      </c>
      <c r="G44" s="70" t="s">
        <v>1740</v>
      </c>
      <c r="H44" s="70" t="s">
        <v>1741</v>
      </c>
      <c r="I44" s="148"/>
      <c r="J44" s="71">
        <v>308.53343230673386</v>
      </c>
      <c r="K44" s="71">
        <v>4.4507439001174971</v>
      </c>
      <c r="L44" s="71">
        <v>6.8562387247295629</v>
      </c>
      <c r="M44" s="71">
        <v>90.987485892827408</v>
      </c>
      <c r="N44" s="71">
        <v>104.80632868138872</v>
      </c>
      <c r="O44" s="71">
        <v>89.137622043049319</v>
      </c>
      <c r="P44" s="71">
        <v>73.490734464185067</v>
      </c>
      <c r="Q44" s="71">
        <v>4.8391266285782102</v>
      </c>
      <c r="R44" s="71">
        <v>0</v>
      </c>
      <c r="S44" s="71">
        <v>9.9053416077203256</v>
      </c>
      <c r="T44" s="72"/>
      <c r="U44" s="71">
        <v>16976531</v>
      </c>
      <c r="V44" s="71">
        <v>2200</v>
      </c>
      <c r="W44" s="71">
        <v>129</v>
      </c>
      <c r="X44" s="71">
        <v>20545</v>
      </c>
      <c r="Y44" s="71">
        <v>31265</v>
      </c>
      <c r="Z44" s="71">
        <v>54315</v>
      </c>
      <c r="AA44" s="71">
        <v>15375</v>
      </c>
      <c r="AB44" s="71">
        <v>76350</v>
      </c>
      <c r="AC44" s="71">
        <v>0</v>
      </c>
      <c r="AD44" s="71">
        <v>9.9053416077203256</v>
      </c>
      <c r="AE44" s="72"/>
      <c r="AF44" s="71">
        <v>187755952.44433481</v>
      </c>
      <c r="AG44" s="71">
        <v>3187366.7541766181</v>
      </c>
      <c r="AH44" s="71">
        <v>1459000.7379718609</v>
      </c>
      <c r="AI44" s="71">
        <v>143800159.4204452</v>
      </c>
      <c r="AJ44" s="71">
        <v>154469789.9911949</v>
      </c>
      <c r="AK44" s="71">
        <v>0</v>
      </c>
      <c r="AL44" s="71">
        <v>0</v>
      </c>
      <c r="AM44" s="71">
        <v>10509662.30283439</v>
      </c>
      <c r="AN44" s="71">
        <v>0</v>
      </c>
      <c r="AO44" s="71">
        <v>0</v>
      </c>
      <c r="AP44" s="71">
        <v>501181931.65095776</v>
      </c>
      <c r="AQ44" s="72"/>
      <c r="AR44" s="71">
        <v>2084</v>
      </c>
      <c r="AS44" s="71">
        <v>1219</v>
      </c>
      <c r="AT44" s="71">
        <v>0</v>
      </c>
      <c r="AU44" s="71">
        <v>0</v>
      </c>
      <c r="AV44" s="71">
        <v>0</v>
      </c>
      <c r="AW44" s="71">
        <v>1</v>
      </c>
      <c r="AX44" s="71"/>
      <c r="AY44" s="72"/>
      <c r="AZ44" s="71">
        <v>9495.3999999999978</v>
      </c>
      <c r="BA44" s="71">
        <v>142232.1</v>
      </c>
      <c r="BB44" s="71">
        <v>0</v>
      </c>
      <c r="BC44" s="71">
        <v>0</v>
      </c>
      <c r="BD44" s="71">
        <v>0</v>
      </c>
      <c r="BE44" s="71">
        <v>470</v>
      </c>
      <c r="BF44" s="71"/>
      <c r="BG44" s="72"/>
      <c r="BH44" s="71">
        <v>0</v>
      </c>
      <c r="BI44" s="71">
        <v>0</v>
      </c>
      <c r="BJ44" s="71">
        <v>90.822999999999993</v>
      </c>
      <c r="BK44" s="71">
        <v>0</v>
      </c>
      <c r="BL44" s="71">
        <v>85.804000000000002</v>
      </c>
      <c r="BM44" s="71">
        <v>0</v>
      </c>
      <c r="BN44" s="72"/>
      <c r="BO44" s="71">
        <v>0</v>
      </c>
      <c r="BP44" s="71">
        <v>0</v>
      </c>
      <c r="BQ44" s="71">
        <v>11</v>
      </c>
      <c r="BR44" s="71">
        <v>0</v>
      </c>
      <c r="BS44" s="71">
        <v>2</v>
      </c>
      <c r="BT44" s="71">
        <v>0</v>
      </c>
      <c r="BU44"/>
      <c r="BV44" s="70">
        <v>104.837</v>
      </c>
      <c r="BW44" s="70">
        <v>71.790000000000006</v>
      </c>
      <c r="BX44" s="70">
        <v>0</v>
      </c>
      <c r="BY44" s="70">
        <v>0</v>
      </c>
      <c r="BZ44" s="70">
        <v>0</v>
      </c>
      <c r="CA44" s="70">
        <v>0</v>
      </c>
      <c r="CB44" s="70">
        <v>0</v>
      </c>
      <c r="CC44" s="70">
        <v>0</v>
      </c>
      <c r="CD44" s="70">
        <v>0</v>
      </c>
    </row>
    <row r="45" spans="1:82">
      <c r="A45" s="70" t="s">
        <v>1756</v>
      </c>
      <c r="B45" s="70">
        <v>441</v>
      </c>
      <c r="C45" s="70">
        <v>16</v>
      </c>
      <c r="D45" s="70">
        <v>26</v>
      </c>
      <c r="E45" s="70">
        <v>2019</v>
      </c>
      <c r="F45" s="70" t="s">
        <v>158</v>
      </c>
      <c r="G45" s="1064" t="s">
        <v>1740</v>
      </c>
      <c r="H45" s="70" t="s">
        <v>1741</v>
      </c>
      <c r="I45" s="148"/>
      <c r="J45" s="71">
        <v>310.78647897378073</v>
      </c>
      <c r="K45" s="71">
        <v>4.06435193627307</v>
      </c>
      <c r="L45" s="71">
        <v>6.9152294671094525</v>
      </c>
      <c r="M45" s="71">
        <v>88.940054775186852</v>
      </c>
      <c r="N45" s="71">
        <v>100.75536715804554</v>
      </c>
      <c r="O45" s="71">
        <v>86.818181996225249</v>
      </c>
      <c r="P45" s="71">
        <v>73.091411538706083</v>
      </c>
      <c r="Q45" s="71">
        <v>4.6680078471844002</v>
      </c>
      <c r="R45" s="71">
        <v>0</v>
      </c>
      <c r="S45" s="71">
        <v>9.0922392163100092</v>
      </c>
      <c r="T45" s="72"/>
      <c r="U45" s="71">
        <v>17152291</v>
      </c>
      <c r="V45" s="71">
        <v>2200</v>
      </c>
      <c r="W45" s="71">
        <v>129</v>
      </c>
      <c r="X45" s="71">
        <v>20545</v>
      </c>
      <c r="Y45" s="71">
        <v>31522</v>
      </c>
      <c r="Z45" s="71">
        <v>54354</v>
      </c>
      <c r="AA45" s="71">
        <v>15177</v>
      </c>
      <c r="AB45" s="71">
        <v>75644</v>
      </c>
      <c r="AC45" s="71">
        <v>0</v>
      </c>
      <c r="AD45" s="71">
        <v>9.0922392163100092</v>
      </c>
      <c r="AE45" s="72"/>
      <c r="AF45" s="71">
        <v>187912767.0468291</v>
      </c>
      <c r="AG45" s="71">
        <v>3077703.9630050501</v>
      </c>
      <c r="AH45" s="71">
        <v>1544354.3486793551</v>
      </c>
      <c r="AI45" s="71">
        <v>146314747.7499581</v>
      </c>
      <c r="AJ45" s="71">
        <v>149422225.43168911</v>
      </c>
      <c r="AK45" s="71">
        <v>0</v>
      </c>
      <c r="AL45" s="71">
        <v>0</v>
      </c>
      <c r="AM45" s="71">
        <v>10302143.352272879</v>
      </c>
      <c r="AN45" s="71">
        <v>0</v>
      </c>
      <c r="AO45" s="71">
        <v>0</v>
      </c>
      <c r="AP45" s="71">
        <v>498573941.89243364</v>
      </c>
      <c r="AQ45" s="72"/>
      <c r="AR45" s="71">
        <v>2196</v>
      </c>
      <c r="AS45" s="71">
        <v>1308</v>
      </c>
      <c r="AT45" s="71">
        <v>0</v>
      </c>
      <c r="AU45" s="71">
        <v>0</v>
      </c>
      <c r="AV45" s="71">
        <v>0</v>
      </c>
      <c r="AW45" s="71">
        <v>1</v>
      </c>
      <c r="AX45" s="71"/>
      <c r="AY45" s="72"/>
      <c r="AZ45" s="71">
        <v>10079.79999999999</v>
      </c>
      <c r="BA45" s="71">
        <v>128001.0000000001</v>
      </c>
      <c r="BB45" s="71">
        <v>0</v>
      </c>
      <c r="BC45" s="71">
        <v>0</v>
      </c>
      <c r="BD45" s="71">
        <v>0</v>
      </c>
      <c r="BE45" s="71">
        <v>470</v>
      </c>
      <c r="BF45" s="71"/>
      <c r="BG45" s="72"/>
      <c r="BH45" s="71">
        <v>0</v>
      </c>
      <c r="BI45" s="71">
        <v>0</v>
      </c>
      <c r="BJ45" s="71">
        <v>85.411000000000001</v>
      </c>
      <c r="BK45" s="71">
        <v>0</v>
      </c>
      <c r="BL45" s="71">
        <v>76.524000000000001</v>
      </c>
      <c r="BM45" s="71">
        <v>0</v>
      </c>
      <c r="BN45" s="72"/>
      <c r="BO45" s="71">
        <v>0</v>
      </c>
      <c r="BP45" s="71">
        <v>0</v>
      </c>
      <c r="BQ45" s="71">
        <v>11</v>
      </c>
      <c r="BR45" s="71">
        <v>0</v>
      </c>
      <c r="BS45" s="71">
        <v>2</v>
      </c>
      <c r="BT45" s="71">
        <v>0</v>
      </c>
      <c r="BU45"/>
      <c r="BV45" s="70">
        <v>94.075999999999993</v>
      </c>
      <c r="BW45" s="70">
        <v>67.858999999999995</v>
      </c>
      <c r="BX45" s="70">
        <v>0</v>
      </c>
      <c r="BY45" s="70">
        <v>0</v>
      </c>
      <c r="BZ45" s="70">
        <v>0</v>
      </c>
      <c r="CA45" s="70">
        <v>0</v>
      </c>
      <c r="CB45" s="70">
        <v>0</v>
      </c>
      <c r="CC45" s="70">
        <v>0</v>
      </c>
      <c r="CD45" s="70">
        <v>0</v>
      </c>
    </row>
    <row r="46" spans="1:82">
      <c r="A46" s="70" t="s">
        <v>1757</v>
      </c>
      <c r="B46" s="70">
        <v>442</v>
      </c>
      <c r="C46" s="70">
        <v>17</v>
      </c>
      <c r="D46" s="70">
        <v>26</v>
      </c>
      <c r="E46" s="70">
        <v>2020</v>
      </c>
      <c r="F46" s="70" t="s">
        <v>159</v>
      </c>
      <c r="G46" s="1064" t="s">
        <v>1740</v>
      </c>
      <c r="H46" s="70" t="s">
        <v>1741</v>
      </c>
      <c r="I46" s="148"/>
      <c r="J46" s="71">
        <v>239.46216412392539</v>
      </c>
      <c r="K46" s="71">
        <v>4.4459499584209139</v>
      </c>
      <c r="L46" s="71">
        <v>27.636560849347696</v>
      </c>
      <c r="M46" s="71">
        <v>83.045798351939027</v>
      </c>
      <c r="N46" s="71">
        <v>97.088517267800455</v>
      </c>
      <c r="O46" s="71">
        <v>76.132175021478261</v>
      </c>
      <c r="P46" s="71">
        <v>68.186410424956676</v>
      </c>
      <c r="Q46" s="71">
        <v>4.4211108833446104</v>
      </c>
      <c r="R46" s="71">
        <v>0</v>
      </c>
      <c r="S46" s="71">
        <v>6.7726638719999999</v>
      </c>
      <c r="T46" s="72"/>
      <c r="U46" s="71">
        <v>16012858</v>
      </c>
      <c r="V46" s="71">
        <v>2048</v>
      </c>
      <c r="W46" s="71">
        <v>559</v>
      </c>
      <c r="X46" s="71">
        <v>21335</v>
      </c>
      <c r="Y46" s="71">
        <v>31834</v>
      </c>
      <c r="Z46" s="71">
        <v>54402</v>
      </c>
      <c r="AA46" s="71">
        <v>15049</v>
      </c>
      <c r="AB46" s="71">
        <v>74984</v>
      </c>
      <c r="AC46" s="71">
        <v>0</v>
      </c>
      <c r="AD46" s="71">
        <v>6.7726638719999999</v>
      </c>
      <c r="AE46" s="72"/>
      <c r="AF46" s="71">
        <v>171969107.79776359</v>
      </c>
      <c r="AG46" s="71">
        <v>3175801.8500879384</v>
      </c>
      <c r="AH46" s="71">
        <v>5003458.4199166261</v>
      </c>
      <c r="AI46" s="71">
        <v>138781677.53679052</v>
      </c>
      <c r="AJ46" s="71">
        <v>150665254.4314419</v>
      </c>
      <c r="AK46" s="71"/>
      <c r="AL46" s="71"/>
      <c r="AM46" s="71">
        <v>9786245.0896157902</v>
      </c>
      <c r="AN46" s="71"/>
      <c r="AO46" s="71"/>
      <c r="AP46" s="71">
        <v>479381545.12561637</v>
      </c>
      <c r="AQ46" s="72"/>
      <c r="AR46" s="71">
        <v>2316</v>
      </c>
      <c r="AS46" s="71">
        <v>1403</v>
      </c>
      <c r="AT46" s="71">
        <v>0</v>
      </c>
      <c r="AU46" s="71">
        <v>0</v>
      </c>
      <c r="AV46" s="71">
        <v>0</v>
      </c>
      <c r="AW46" s="71">
        <v>1</v>
      </c>
      <c r="AX46" s="71"/>
      <c r="AY46" s="72"/>
      <c r="AZ46" s="71">
        <v>10732.099999999989</v>
      </c>
      <c r="BA46" s="71">
        <v>133269.49999999991</v>
      </c>
      <c r="BB46" s="71">
        <v>0</v>
      </c>
      <c r="BC46" s="71">
        <v>0</v>
      </c>
      <c r="BD46" s="71">
        <v>0</v>
      </c>
      <c r="BE46" s="71">
        <v>470</v>
      </c>
      <c r="BF46" s="71"/>
      <c r="BG46" s="72"/>
      <c r="BH46" s="71">
        <v>0</v>
      </c>
      <c r="BI46" s="71">
        <v>0</v>
      </c>
      <c r="BJ46" s="71">
        <v>84.231999999999999</v>
      </c>
      <c r="BK46" s="71">
        <v>0</v>
      </c>
      <c r="BL46" s="71">
        <v>8.7609999999999992</v>
      </c>
      <c r="BM46" s="71">
        <v>0</v>
      </c>
      <c r="BN46" s="72"/>
      <c r="BO46" s="71">
        <v>0</v>
      </c>
      <c r="BP46" s="71">
        <v>0</v>
      </c>
      <c r="BQ46" s="71">
        <v>12</v>
      </c>
      <c r="BR46" s="71">
        <v>0</v>
      </c>
      <c r="BS46" s="71">
        <v>2</v>
      </c>
      <c r="BT46" s="71">
        <v>0</v>
      </c>
      <c r="BU46"/>
      <c r="BV46" s="70">
        <v>92.992999999999995</v>
      </c>
      <c r="BW46" s="70">
        <v>0</v>
      </c>
      <c r="BX46" s="70">
        <v>0</v>
      </c>
      <c r="BY46" s="70">
        <v>0</v>
      </c>
      <c r="BZ46" s="70">
        <v>0</v>
      </c>
      <c r="CA46" s="70">
        <v>0</v>
      </c>
      <c r="CB46" s="70">
        <v>0</v>
      </c>
      <c r="CC46" s="70">
        <v>0</v>
      </c>
      <c r="CD46" s="70">
        <v>0</v>
      </c>
    </row>
    <row r="47" spans="1:82">
      <c r="A47" s="70" t="s">
        <v>1758</v>
      </c>
      <c r="B47" s="70">
        <v>442</v>
      </c>
      <c r="C47" s="70">
        <v>18</v>
      </c>
      <c r="D47" s="70">
        <v>26</v>
      </c>
      <c r="E47" s="70">
        <v>2021</v>
      </c>
      <c r="F47" s="70" t="s">
        <v>160</v>
      </c>
      <c r="G47" s="70" t="s">
        <v>1740</v>
      </c>
      <c r="H47" s="70" t="s">
        <v>1741</v>
      </c>
      <c r="I47" s="148"/>
      <c r="J47" s="71">
        <v>279.17456338542843</v>
      </c>
      <c r="K47" s="71">
        <v>4.7345784800690183</v>
      </c>
      <c r="L47" s="71">
        <v>22.894922929144641</v>
      </c>
      <c r="M47" s="71">
        <v>88.329756825172467</v>
      </c>
      <c r="N47" s="71">
        <v>103.06348878850119</v>
      </c>
      <c r="O47" s="71">
        <v>73.835045123228468</v>
      </c>
      <c r="P47" s="71">
        <v>70.140576465073849</v>
      </c>
      <c r="Q47" s="71">
        <v>4.3420740158251201</v>
      </c>
      <c r="R47" s="71">
        <v>0</v>
      </c>
      <c r="S47" s="71">
        <v>8.461160878680003</v>
      </c>
      <c r="T47" s="72"/>
      <c r="U47" s="71">
        <v>16890947</v>
      </c>
      <c r="V47" s="71">
        <v>2048</v>
      </c>
      <c r="W47" s="71">
        <v>559</v>
      </c>
      <c r="X47" s="71">
        <v>21335</v>
      </c>
      <c r="Y47" s="71">
        <v>32030</v>
      </c>
      <c r="Z47" s="71">
        <v>54325</v>
      </c>
      <c r="AA47" s="71">
        <v>15095</v>
      </c>
      <c r="AB47" s="71">
        <v>74367</v>
      </c>
      <c r="AC47" s="71">
        <v>0</v>
      </c>
      <c r="AD47" s="71">
        <v>8.461160878680003</v>
      </c>
      <c r="AE47" s="72"/>
      <c r="AF47" s="71">
        <v>170863484.33634672</v>
      </c>
      <c r="AG47" s="71">
        <v>3365597.442694549</v>
      </c>
      <c r="AH47" s="71">
        <v>3992154.6546315113</v>
      </c>
      <c r="AI47" s="71">
        <v>145868455.90263587</v>
      </c>
      <c r="AJ47" s="71">
        <v>151585144.61548209</v>
      </c>
      <c r="AK47" s="71">
        <v>0</v>
      </c>
      <c r="AL47" s="71">
        <v>0</v>
      </c>
      <c r="AM47" s="71">
        <v>9761701.5446028803</v>
      </c>
      <c r="AN47" s="71">
        <v>0</v>
      </c>
      <c r="AO47" s="71">
        <v>0</v>
      </c>
      <c r="AP47" s="71">
        <v>485436538.49639362</v>
      </c>
      <c r="AQ47" s="72"/>
      <c r="AR47" s="71">
        <v>2423</v>
      </c>
      <c r="AS47" s="71">
        <v>1503</v>
      </c>
      <c r="AT47" s="71">
        <v>0</v>
      </c>
      <c r="AU47" s="71">
        <v>0</v>
      </c>
      <c r="AV47" s="71">
        <v>0</v>
      </c>
      <c r="AW47" s="71">
        <v>1</v>
      </c>
      <c r="AX47" s="71"/>
      <c r="AY47" s="72"/>
      <c r="AZ47" s="71">
        <v>11373.799999999979</v>
      </c>
      <c r="BA47" s="71">
        <v>151772.5</v>
      </c>
      <c r="BB47" s="71">
        <v>0</v>
      </c>
      <c r="BC47" s="71">
        <v>0</v>
      </c>
      <c r="BD47" s="71">
        <v>0</v>
      </c>
      <c r="BE47" s="71">
        <v>470</v>
      </c>
      <c r="BF47" s="71"/>
      <c r="BG47" s="72"/>
      <c r="BH47" s="71">
        <v>0</v>
      </c>
      <c r="BI47" s="71">
        <v>0</v>
      </c>
      <c r="BJ47" s="71">
        <v>94.734999999999999</v>
      </c>
      <c r="BK47" s="71">
        <v>0</v>
      </c>
      <c r="BL47" s="71">
        <v>7.6920000000000002</v>
      </c>
      <c r="BM47" s="71">
        <v>0</v>
      </c>
      <c r="BN47" s="72"/>
      <c r="BO47" s="71">
        <v>0</v>
      </c>
      <c r="BP47" s="71">
        <v>0</v>
      </c>
      <c r="BQ47" s="71">
        <v>14</v>
      </c>
      <c r="BR47" s="71">
        <v>0</v>
      </c>
      <c r="BS47" s="71">
        <v>2</v>
      </c>
      <c r="BT47" s="71">
        <v>0</v>
      </c>
      <c r="BU47"/>
      <c r="BV47" s="70">
        <v>102.42700000000001</v>
      </c>
      <c r="BW47" s="70">
        <v>0</v>
      </c>
      <c r="BX47" s="70">
        <v>0</v>
      </c>
      <c r="BY47" s="70">
        <v>0</v>
      </c>
      <c r="BZ47" s="70">
        <v>0</v>
      </c>
      <c r="CA47" s="70">
        <v>0</v>
      </c>
      <c r="CB47" s="70">
        <v>0</v>
      </c>
      <c r="CC47" s="70">
        <v>0</v>
      </c>
      <c r="CD47" s="70">
        <v>0</v>
      </c>
    </row>
    <row r="48" spans="1:82">
      <c r="A48" s="70" t="s">
        <v>1759</v>
      </c>
      <c r="B48" s="70">
        <v>442</v>
      </c>
      <c r="C48" s="70">
        <v>19</v>
      </c>
      <c r="D48" s="70">
        <v>26</v>
      </c>
      <c r="E48" s="70">
        <v>2022</v>
      </c>
      <c r="F48" s="70" t="s">
        <v>161</v>
      </c>
      <c r="G48" s="70" t="s">
        <v>1740</v>
      </c>
      <c r="H48" s="70" t="s">
        <v>1741</v>
      </c>
      <c r="I48" s="148"/>
      <c r="J48" s="71">
        <v>256.83923243003636</v>
      </c>
      <c r="K48" s="71">
        <v>4.2477416246607262</v>
      </c>
      <c r="L48" s="71">
        <v>21.060361638410026</v>
      </c>
      <c r="M48" s="71">
        <v>84.905009608027129</v>
      </c>
      <c r="N48" s="71">
        <v>108.61718044121369</v>
      </c>
      <c r="O48" s="71">
        <v>77.642181960413723</v>
      </c>
      <c r="P48" s="71">
        <v>69.21095399554163</v>
      </c>
      <c r="Q48" s="71">
        <v>4.3438290690702264</v>
      </c>
      <c r="R48" s="71">
        <v>0</v>
      </c>
      <c r="S48" s="71">
        <v>6.1713086220000006</v>
      </c>
      <c r="T48" s="72"/>
      <c r="U48" s="71">
        <v>17929599</v>
      </c>
      <c r="V48" s="71">
        <v>2048</v>
      </c>
      <c r="W48" s="71">
        <v>559</v>
      </c>
      <c r="X48" s="71">
        <v>21335</v>
      </c>
      <c r="Y48" s="71">
        <v>32299</v>
      </c>
      <c r="Z48" s="71">
        <v>54276</v>
      </c>
      <c r="AA48" s="71">
        <v>15122</v>
      </c>
      <c r="AB48" s="71">
        <v>73787</v>
      </c>
      <c r="AC48" s="71">
        <v>0</v>
      </c>
      <c r="AD48" s="71">
        <v>6.1713086220000006</v>
      </c>
      <c r="AE48" s="72"/>
      <c r="AF48" s="71">
        <v>162248729.2174165</v>
      </c>
      <c r="AG48" s="71">
        <v>3193222.7978831558</v>
      </c>
      <c r="AH48" s="71">
        <v>4349929.3555680867</v>
      </c>
      <c r="AI48" s="71">
        <v>137582215.09096235</v>
      </c>
      <c r="AJ48" s="71">
        <v>165271621.49323422</v>
      </c>
      <c r="AK48" s="71">
        <v>0</v>
      </c>
      <c r="AL48" s="71">
        <v>0</v>
      </c>
      <c r="AM48" s="71">
        <v>9527915.6724178344</v>
      </c>
      <c r="AN48" s="71">
        <v>0</v>
      </c>
      <c r="AO48" s="71">
        <v>0</v>
      </c>
      <c r="AP48" s="71">
        <v>482173633.62748212</v>
      </c>
      <c r="AQ48" s="72"/>
      <c r="AR48" s="71">
        <v>2571</v>
      </c>
      <c r="AS48" s="71">
        <v>1619</v>
      </c>
      <c r="AT48" s="71">
        <v>0</v>
      </c>
      <c r="AU48" s="71">
        <v>0</v>
      </c>
      <c r="AV48" s="71">
        <v>0</v>
      </c>
      <c r="AW48" s="71">
        <v>1</v>
      </c>
      <c r="AX48" s="71"/>
      <c r="AY48" s="72"/>
      <c r="AZ48" s="71">
        <v>12293.999999999973</v>
      </c>
      <c r="BA48" s="71">
        <v>204351.79999999996</v>
      </c>
      <c r="BB48" s="71">
        <v>0</v>
      </c>
      <c r="BC48" s="71">
        <v>0</v>
      </c>
      <c r="BD48" s="71">
        <v>0</v>
      </c>
      <c r="BE48" s="71">
        <v>470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1760</v>
      </c>
      <c r="B49" s="70">
        <v>442</v>
      </c>
      <c r="C49" s="70">
        <v>20</v>
      </c>
      <c r="D49" s="70">
        <v>26</v>
      </c>
      <c r="E49" s="70">
        <v>2023</v>
      </c>
      <c r="F49" s="70" t="s">
        <v>1539</v>
      </c>
      <c r="G49" s="70" t="s">
        <v>1740</v>
      </c>
      <c r="H49" s="70" t="s">
        <v>1741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2754</v>
      </c>
      <c r="AS49" s="71">
        <v>1652</v>
      </c>
      <c r="AT49" s="71">
        <v>0</v>
      </c>
      <c r="AU49" s="71">
        <v>0</v>
      </c>
      <c r="AV49" s="71">
        <v>0</v>
      </c>
      <c r="AW49" s="71">
        <v>1</v>
      </c>
      <c r="AX49" s="71"/>
      <c r="AY49" s="72"/>
      <c r="AZ49" s="71">
        <v>13484.599999999951</v>
      </c>
      <c r="BA49" s="71">
        <v>206985.79999999996</v>
      </c>
      <c r="BB49" s="71">
        <v>0</v>
      </c>
      <c r="BC49" s="71">
        <v>0</v>
      </c>
      <c r="BD49" s="71">
        <v>0</v>
      </c>
      <c r="BE49" s="71">
        <v>470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1761</v>
      </c>
      <c r="B50" s="70">
        <v>442</v>
      </c>
      <c r="C50" s="70">
        <v>21</v>
      </c>
      <c r="D50" s="70">
        <v>26</v>
      </c>
      <c r="E50" s="70">
        <v>2024</v>
      </c>
      <c r="F50" s="70" t="s">
        <v>1554</v>
      </c>
      <c r="G50" s="70" t="s">
        <v>1740</v>
      </c>
      <c r="H50" s="70" t="s">
        <v>1741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1762</v>
      </c>
      <c r="B51" s="70">
        <v>86</v>
      </c>
      <c r="C51" s="70">
        <v>1</v>
      </c>
      <c r="D51" s="70">
        <v>6</v>
      </c>
      <c r="E51" s="70">
        <v>1990</v>
      </c>
      <c r="F51" s="70" t="s">
        <v>787</v>
      </c>
      <c r="G51" s="70" t="s">
        <v>1763</v>
      </c>
      <c r="H51" s="70" t="s">
        <v>1764</v>
      </c>
      <c r="I51" s="148"/>
      <c r="J51" s="71">
        <v>172.1585723891275</v>
      </c>
      <c r="K51" s="71">
        <v>2.806822246508212</v>
      </c>
      <c r="L51" s="71">
        <v>0</v>
      </c>
      <c r="M51" s="71">
        <v>45.767381122938367</v>
      </c>
      <c r="N51" s="71">
        <v>53.962179514907817</v>
      </c>
      <c r="O51" s="71">
        <v>40.79874279122506</v>
      </c>
      <c r="P51" s="71">
        <v>42.518650423895608</v>
      </c>
      <c r="Q51" s="71">
        <v>4.1286332662629404</v>
      </c>
      <c r="R51" s="71">
        <v>49.39554903636504</v>
      </c>
      <c r="S51" s="71">
        <v>7.1169039994603027</v>
      </c>
      <c r="T51" s="72"/>
      <c r="U51" s="71">
        <v>25144364</v>
      </c>
      <c r="V51" s="71">
        <v>1369</v>
      </c>
      <c r="W51" s="71">
        <v>0</v>
      </c>
      <c r="X51" s="71">
        <v>20612</v>
      </c>
      <c r="Y51" s="71">
        <v>21853</v>
      </c>
      <c r="Z51" s="71">
        <v>16781</v>
      </c>
      <c r="AA51" s="71">
        <v>10324</v>
      </c>
      <c r="AB51" s="71">
        <v>67035</v>
      </c>
      <c r="AC51" s="71">
        <v>8555398</v>
      </c>
      <c r="AD51" s="71">
        <v>7.1169039994603027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1765</v>
      </c>
      <c r="B52" s="70">
        <v>87</v>
      </c>
      <c r="C52" s="70">
        <v>2</v>
      </c>
      <c r="D52" s="70">
        <v>6</v>
      </c>
      <c r="E52" s="70">
        <v>2005</v>
      </c>
      <c r="F52" s="70" t="s">
        <v>789</v>
      </c>
      <c r="G52" s="70" t="s">
        <v>1763</v>
      </c>
      <c r="H52" s="70" t="s">
        <v>1764</v>
      </c>
      <c r="I52" s="148"/>
      <c r="J52" s="71">
        <v>128.49016996441759</v>
      </c>
      <c r="K52" s="71">
        <v>2.1435282021673618</v>
      </c>
      <c r="L52" s="71">
        <v>0</v>
      </c>
      <c r="M52" s="71">
        <v>88.289966746964069</v>
      </c>
      <c r="N52" s="71">
        <v>84.795395065024337</v>
      </c>
      <c r="O52" s="71">
        <v>58.512576126301418</v>
      </c>
      <c r="P52" s="71">
        <v>39.796843002582833</v>
      </c>
      <c r="Q52" s="71">
        <v>4.52532651283191</v>
      </c>
      <c r="R52" s="71">
        <v>59.631565682996353</v>
      </c>
      <c r="S52" s="71">
        <v>6.0460942479581901</v>
      </c>
      <c r="T52" s="72"/>
      <c r="U52" s="71">
        <v>13524905</v>
      </c>
      <c r="V52" s="71">
        <v>1179</v>
      </c>
      <c r="W52" s="71">
        <v>0</v>
      </c>
      <c r="X52" s="71">
        <v>21004</v>
      </c>
      <c r="Y52" s="71">
        <v>30841</v>
      </c>
      <c r="Z52" s="71">
        <v>27850</v>
      </c>
      <c r="AA52" s="71">
        <v>7914</v>
      </c>
      <c r="AB52" s="71">
        <v>76812</v>
      </c>
      <c r="AC52" s="71">
        <v>10544607.66666667</v>
      </c>
      <c r="AD52" s="71">
        <v>6.0460942479581901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1766</v>
      </c>
      <c r="B53" s="70">
        <v>88</v>
      </c>
      <c r="C53" s="70">
        <v>3</v>
      </c>
      <c r="D53" s="70">
        <v>6</v>
      </c>
      <c r="E53" s="70">
        <v>2006</v>
      </c>
      <c r="F53" s="70" t="s">
        <v>790</v>
      </c>
      <c r="G53" s="70" t="s">
        <v>1763</v>
      </c>
      <c r="H53" s="70" t="s">
        <v>1764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1767</v>
      </c>
      <c r="B54" s="70">
        <v>89</v>
      </c>
      <c r="C54" s="70">
        <v>4</v>
      </c>
      <c r="D54" s="70">
        <v>6</v>
      </c>
      <c r="E54" s="70">
        <v>2007</v>
      </c>
      <c r="F54" s="70" t="s">
        <v>791</v>
      </c>
      <c r="G54" s="70" t="s">
        <v>1763</v>
      </c>
      <c r="H54" s="70" t="s">
        <v>1764</v>
      </c>
      <c r="I54" s="148"/>
      <c r="J54" s="71">
        <v>137.8810109609523</v>
      </c>
      <c r="K54" s="71">
        <v>2.0934221408229678</v>
      </c>
      <c r="L54" s="71">
        <v>0</v>
      </c>
      <c r="M54" s="71">
        <v>90.664980565400029</v>
      </c>
      <c r="N54" s="71">
        <v>90.574579955459924</v>
      </c>
      <c r="O54" s="71">
        <v>57.017981408890648</v>
      </c>
      <c r="P54" s="71">
        <v>38.569405152658931</v>
      </c>
      <c r="Q54" s="71">
        <v>4.7873154362415402</v>
      </c>
      <c r="R54" s="71">
        <v>60.441426410295612</v>
      </c>
      <c r="S54" s="71">
        <v>16.229207763309951</v>
      </c>
      <c r="T54" s="72"/>
      <c r="U54" s="71">
        <v>16362492</v>
      </c>
      <c r="V54" s="71">
        <v>1121</v>
      </c>
      <c r="W54" s="71">
        <v>0</v>
      </c>
      <c r="X54" s="71">
        <v>24922</v>
      </c>
      <c r="Y54" s="71">
        <v>31715</v>
      </c>
      <c r="Z54" s="71">
        <v>28212</v>
      </c>
      <c r="AA54" s="71">
        <v>7553</v>
      </c>
      <c r="AB54" s="71">
        <v>76962</v>
      </c>
      <c r="AC54" s="71">
        <v>10994475.66666667</v>
      </c>
      <c r="AD54" s="71">
        <v>16.229207763309951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1768</v>
      </c>
      <c r="B55" s="70">
        <v>90</v>
      </c>
      <c r="C55" s="70">
        <v>5</v>
      </c>
      <c r="D55" s="70">
        <v>6</v>
      </c>
      <c r="E55" s="70">
        <v>2008</v>
      </c>
      <c r="F55" s="70" t="s">
        <v>792</v>
      </c>
      <c r="G55" s="70" t="s">
        <v>1763</v>
      </c>
      <c r="H55" s="70" t="s">
        <v>1764</v>
      </c>
      <c r="I55" s="148"/>
      <c r="J55" s="71">
        <v>146.20406449871811</v>
      </c>
      <c r="K55" s="71">
        <v>1.5705879296919161</v>
      </c>
      <c r="L55" s="71">
        <v>0</v>
      </c>
      <c r="M55" s="71">
        <v>95.164934210546136</v>
      </c>
      <c r="N55" s="71">
        <v>88.042305116392555</v>
      </c>
      <c r="O55" s="71">
        <v>55.16270915759349</v>
      </c>
      <c r="P55" s="71">
        <v>38.250012789415798</v>
      </c>
      <c r="Q55" s="71">
        <v>4.7007301102442298</v>
      </c>
      <c r="R55" s="71">
        <v>60.883040549635353</v>
      </c>
      <c r="S55" s="71">
        <v>12.34536387034526</v>
      </c>
      <c r="T55" s="72"/>
      <c r="U55" s="71">
        <v>18423838</v>
      </c>
      <c r="V55" s="71">
        <v>1121</v>
      </c>
      <c r="W55" s="71">
        <v>0</v>
      </c>
      <c r="X55" s="71">
        <v>24922</v>
      </c>
      <c r="Y55" s="71">
        <v>32104</v>
      </c>
      <c r="Z55" s="71">
        <v>28252</v>
      </c>
      <c r="AA55" s="71">
        <v>7499</v>
      </c>
      <c r="AB55" s="71">
        <v>76813</v>
      </c>
      <c r="AC55" s="71">
        <v>11499968.66666667</v>
      </c>
      <c r="AD55" s="71">
        <v>12.34536387034526</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1769</v>
      </c>
      <c r="B56" s="70">
        <v>91</v>
      </c>
      <c r="C56" s="70">
        <v>6</v>
      </c>
      <c r="D56" s="70">
        <v>6</v>
      </c>
      <c r="E56" s="70">
        <v>2009</v>
      </c>
      <c r="F56" s="70" t="s">
        <v>176</v>
      </c>
      <c r="G56" s="70" t="s">
        <v>1763</v>
      </c>
      <c r="H56" s="70" t="s">
        <v>1764</v>
      </c>
      <c r="I56" s="148"/>
      <c r="J56" s="71">
        <v>109.61434417189609</v>
      </c>
      <c r="K56" s="71">
        <v>1.341631142381229</v>
      </c>
      <c r="L56" s="71">
        <v>0.32823201025235538</v>
      </c>
      <c r="M56" s="71">
        <v>78.809138592474184</v>
      </c>
      <c r="N56" s="71">
        <v>71.768136105581178</v>
      </c>
      <c r="O56" s="71">
        <v>55.908277925429481</v>
      </c>
      <c r="P56" s="71">
        <v>36.339293608463812</v>
      </c>
      <c r="Q56" s="71">
        <v>4.4530437180684599</v>
      </c>
      <c r="R56" s="71">
        <v>55.987856361323317</v>
      </c>
      <c r="S56" s="71">
        <v>12.005702436185921</v>
      </c>
      <c r="T56" s="72"/>
      <c r="U56" s="71">
        <v>14357921</v>
      </c>
      <c r="V56" s="71">
        <v>1158</v>
      </c>
      <c r="W56" s="71">
        <v>7</v>
      </c>
      <c r="X56" s="71">
        <v>25693</v>
      </c>
      <c r="Y56" s="71">
        <v>32172</v>
      </c>
      <c r="Z56" s="71">
        <v>28263</v>
      </c>
      <c r="AA56" s="71">
        <v>7314</v>
      </c>
      <c r="AB56" s="71">
        <v>76385</v>
      </c>
      <c r="AC56" s="71">
        <v>10317087.66666667</v>
      </c>
      <c r="AD56" s="71">
        <v>12.005702436185921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62.689</v>
      </c>
      <c r="BK56" s="71">
        <v>0</v>
      </c>
      <c r="BL56" s="71">
        <v>7.49</v>
      </c>
      <c r="BM56" s="71">
        <v>0</v>
      </c>
      <c r="BN56" s="72"/>
      <c r="BO56" s="71">
        <v>0</v>
      </c>
      <c r="BP56" s="71">
        <v>0</v>
      </c>
      <c r="BQ56" s="71">
        <v>7</v>
      </c>
      <c r="BR56" s="71">
        <v>0</v>
      </c>
      <c r="BS56" s="71">
        <v>2</v>
      </c>
      <c r="BT56" s="71">
        <v>0</v>
      </c>
      <c r="BU56"/>
      <c r="BV56" s="70">
        <v>70.179000000000002</v>
      </c>
      <c r="BW56" s="70">
        <v>0</v>
      </c>
      <c r="BX56" s="70">
        <v>0</v>
      </c>
      <c r="BY56" s="70">
        <v>0</v>
      </c>
      <c r="BZ56" s="70">
        <v>0</v>
      </c>
      <c r="CA56" s="70">
        <v>0</v>
      </c>
      <c r="CB56" s="70">
        <v>0</v>
      </c>
      <c r="CC56" s="70">
        <v>0</v>
      </c>
      <c r="CD56" s="70">
        <v>0</v>
      </c>
    </row>
    <row r="57" spans="1:82">
      <c r="A57" s="70" t="s">
        <v>1770</v>
      </c>
      <c r="B57" s="70">
        <v>92</v>
      </c>
      <c r="C57" s="70">
        <v>7</v>
      </c>
      <c r="D57" s="70">
        <v>6</v>
      </c>
      <c r="E57" s="70">
        <v>2010</v>
      </c>
      <c r="F57" s="70" t="s">
        <v>177</v>
      </c>
      <c r="G57" s="70" t="s">
        <v>1763</v>
      </c>
      <c r="H57" s="70" t="s">
        <v>1764</v>
      </c>
      <c r="I57" s="148"/>
      <c r="J57" s="71">
        <v>111.929035874364</v>
      </c>
      <c r="K57" s="71">
        <v>1.4618949926405089</v>
      </c>
      <c r="L57" s="71">
        <v>0.31135657140389161</v>
      </c>
      <c r="M57" s="71">
        <v>85.072253110108122</v>
      </c>
      <c r="N57" s="71">
        <v>83.354522623194754</v>
      </c>
      <c r="O57" s="71">
        <v>55.691033874811851</v>
      </c>
      <c r="P57" s="71">
        <v>39.568232411141857</v>
      </c>
      <c r="Q57" s="71">
        <v>4.6390320117954102</v>
      </c>
      <c r="R57" s="71">
        <v>51.120353387686642</v>
      </c>
      <c r="S57" s="71">
        <v>14.074311018932709</v>
      </c>
      <c r="T57" s="72"/>
      <c r="U57" s="71">
        <v>14781568</v>
      </c>
      <c r="V57" s="71">
        <v>1158</v>
      </c>
      <c r="W57" s="71">
        <v>7</v>
      </c>
      <c r="X57" s="71">
        <v>25693</v>
      </c>
      <c r="Y57" s="71">
        <v>32354</v>
      </c>
      <c r="Z57" s="71">
        <v>28284</v>
      </c>
      <c r="AA57" s="71">
        <v>7765</v>
      </c>
      <c r="AB57" s="71">
        <v>76251</v>
      </c>
      <c r="AC57" s="71">
        <v>8927074</v>
      </c>
      <c r="AD57" s="71">
        <v>14.074311018932709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62.456000000000003</v>
      </c>
      <c r="BK57" s="71">
        <v>0</v>
      </c>
      <c r="BL57" s="71">
        <v>7.9959999999999996</v>
      </c>
      <c r="BM57" s="71">
        <v>0</v>
      </c>
      <c r="BN57" s="72"/>
      <c r="BO57" s="71">
        <v>0</v>
      </c>
      <c r="BP57" s="71">
        <v>0</v>
      </c>
      <c r="BQ57" s="71">
        <v>7</v>
      </c>
      <c r="BR57" s="71">
        <v>0</v>
      </c>
      <c r="BS57" s="71">
        <v>2</v>
      </c>
      <c r="BT57" s="71">
        <v>0</v>
      </c>
      <c r="BU57"/>
      <c r="BV57" s="70">
        <v>70.451999999999998</v>
      </c>
      <c r="BW57" s="70">
        <v>0</v>
      </c>
      <c r="BX57" s="70">
        <v>0</v>
      </c>
      <c r="BY57" s="70">
        <v>0</v>
      </c>
      <c r="BZ57" s="70">
        <v>0</v>
      </c>
      <c r="CA57" s="70">
        <v>0</v>
      </c>
      <c r="CB57" s="70">
        <v>0</v>
      </c>
      <c r="CC57" s="70">
        <v>0</v>
      </c>
      <c r="CD57" s="70">
        <v>0</v>
      </c>
    </row>
    <row r="58" spans="1:82">
      <c r="A58" s="70" t="s">
        <v>1771</v>
      </c>
      <c r="B58" s="70">
        <v>93</v>
      </c>
      <c r="C58" s="70">
        <v>8</v>
      </c>
      <c r="D58" s="70">
        <v>6</v>
      </c>
      <c r="E58" s="70">
        <v>2011</v>
      </c>
      <c r="F58" s="70" t="s">
        <v>178</v>
      </c>
      <c r="G58" s="70" t="s">
        <v>1763</v>
      </c>
      <c r="H58" s="70" t="s">
        <v>1764</v>
      </c>
      <c r="I58" s="148"/>
      <c r="J58" s="71">
        <v>108.3005624154205</v>
      </c>
      <c r="K58" s="71">
        <v>2.3265446817667379</v>
      </c>
      <c r="L58" s="71">
        <v>0.27393035729173038</v>
      </c>
      <c r="M58" s="71">
        <v>108.4972232814189</v>
      </c>
      <c r="N58" s="71">
        <v>103.0189054014641</v>
      </c>
      <c r="O58" s="71">
        <v>54.863390735009247</v>
      </c>
      <c r="P58" s="71">
        <v>38.36539284421179</v>
      </c>
      <c r="Q58" s="71">
        <v>5.3425080154697104</v>
      </c>
      <c r="R58" s="71">
        <v>50.269883390336886</v>
      </c>
      <c r="S58" s="71">
        <v>13.870303780477521</v>
      </c>
      <c r="T58" s="72"/>
      <c r="U58" s="71">
        <v>12947245</v>
      </c>
      <c r="V58" s="71">
        <v>1158</v>
      </c>
      <c r="W58" s="71">
        <v>7</v>
      </c>
      <c r="X58" s="71">
        <v>25693</v>
      </c>
      <c r="Y58" s="71">
        <v>32602</v>
      </c>
      <c r="Z58" s="71">
        <v>28469</v>
      </c>
      <c r="AA58" s="71">
        <v>7753</v>
      </c>
      <c r="AB58" s="71">
        <v>76129</v>
      </c>
      <c r="AC58" s="71">
        <v>8764039</v>
      </c>
      <c r="AD58" s="71">
        <v>13.870303780477521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61.238</v>
      </c>
      <c r="BK58" s="71">
        <v>0</v>
      </c>
      <c r="BL58" s="71">
        <v>8.0629999999999988</v>
      </c>
      <c r="BM58" s="71">
        <v>0</v>
      </c>
      <c r="BN58" s="72"/>
      <c r="BO58" s="71">
        <v>0</v>
      </c>
      <c r="BP58" s="71">
        <v>0</v>
      </c>
      <c r="BQ58" s="71">
        <v>9</v>
      </c>
      <c r="BR58" s="71">
        <v>0</v>
      </c>
      <c r="BS58" s="71">
        <v>2</v>
      </c>
      <c r="BT58" s="71">
        <v>0</v>
      </c>
      <c r="BU58"/>
      <c r="BV58" s="70">
        <v>69.301000000000002</v>
      </c>
      <c r="BW58" s="70">
        <v>0</v>
      </c>
      <c r="BX58" s="70">
        <v>0</v>
      </c>
      <c r="BY58" s="70">
        <v>0</v>
      </c>
      <c r="BZ58" s="70">
        <v>0</v>
      </c>
      <c r="CA58" s="70">
        <v>0</v>
      </c>
      <c r="CB58" s="70">
        <v>0</v>
      </c>
      <c r="CC58" s="70">
        <v>0</v>
      </c>
      <c r="CD58" s="70">
        <v>0</v>
      </c>
    </row>
    <row r="59" spans="1:82">
      <c r="A59" s="70" t="s">
        <v>1772</v>
      </c>
      <c r="B59" s="70">
        <v>94</v>
      </c>
      <c r="C59" s="70">
        <v>9</v>
      </c>
      <c r="D59" s="70">
        <v>6</v>
      </c>
      <c r="E59" s="70">
        <v>2012</v>
      </c>
      <c r="F59" s="70" t="s">
        <v>179</v>
      </c>
      <c r="G59" s="70" t="s">
        <v>1763</v>
      </c>
      <c r="H59" s="70" t="s">
        <v>1764</v>
      </c>
      <c r="I59" s="148"/>
      <c r="J59" s="71">
        <v>122.1828971683789</v>
      </c>
      <c r="K59" s="71">
        <v>2.2624301956371911</v>
      </c>
      <c r="L59" s="71">
        <v>0.27283098412714968</v>
      </c>
      <c r="M59" s="71">
        <v>121.35347613550159</v>
      </c>
      <c r="N59" s="71">
        <v>110.0959545122755</v>
      </c>
      <c r="O59" s="71">
        <v>54.678305479680148</v>
      </c>
      <c r="P59" s="71">
        <v>37.742625481900582</v>
      </c>
      <c r="Q59" s="71">
        <v>5.8575944828574498</v>
      </c>
      <c r="R59" s="71">
        <v>56.672849676417989</v>
      </c>
      <c r="S59" s="71">
        <v>10.94958093745586</v>
      </c>
      <c r="T59" s="72"/>
      <c r="U59" s="71">
        <v>14201918</v>
      </c>
      <c r="V59" s="71">
        <v>1158</v>
      </c>
      <c r="W59" s="71">
        <v>7</v>
      </c>
      <c r="X59" s="71">
        <v>25693</v>
      </c>
      <c r="Y59" s="71">
        <v>33186</v>
      </c>
      <c r="Z59" s="71">
        <v>28598</v>
      </c>
      <c r="AA59" s="71">
        <v>7584</v>
      </c>
      <c r="AB59" s="71">
        <v>76825</v>
      </c>
      <c r="AC59" s="71">
        <v>9624422</v>
      </c>
      <c r="AD59" s="71">
        <v>10.94958093745586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61.432000000000002</v>
      </c>
      <c r="BK59" s="71">
        <v>0</v>
      </c>
      <c r="BL59" s="71">
        <v>8.1329999999999991</v>
      </c>
      <c r="BM59" s="71">
        <v>0</v>
      </c>
      <c r="BN59" s="72"/>
      <c r="BO59" s="71">
        <v>0</v>
      </c>
      <c r="BP59" s="71">
        <v>0</v>
      </c>
      <c r="BQ59" s="71">
        <v>8</v>
      </c>
      <c r="BR59" s="71">
        <v>0</v>
      </c>
      <c r="BS59" s="71">
        <v>2</v>
      </c>
      <c r="BT59" s="71">
        <v>0</v>
      </c>
      <c r="BU59"/>
      <c r="BV59" s="70">
        <v>69.564999999999998</v>
      </c>
      <c r="BW59" s="70">
        <v>0</v>
      </c>
      <c r="BX59" s="70">
        <v>0</v>
      </c>
      <c r="BY59" s="70">
        <v>0</v>
      </c>
      <c r="BZ59" s="70">
        <v>0</v>
      </c>
      <c r="CA59" s="70">
        <v>0</v>
      </c>
      <c r="CB59" s="70">
        <v>0</v>
      </c>
      <c r="CC59" s="70">
        <v>0</v>
      </c>
      <c r="CD59" s="70">
        <v>0</v>
      </c>
    </row>
    <row r="60" spans="1:82">
      <c r="A60" s="70" t="s">
        <v>1773</v>
      </c>
      <c r="B60" s="70">
        <v>95</v>
      </c>
      <c r="C60" s="70">
        <v>10</v>
      </c>
      <c r="D60" s="70">
        <v>6</v>
      </c>
      <c r="E60" s="70">
        <v>2013</v>
      </c>
      <c r="F60" s="70" t="s">
        <v>180</v>
      </c>
      <c r="G60" s="70" t="s">
        <v>1763</v>
      </c>
      <c r="H60" s="70" t="s">
        <v>1764</v>
      </c>
      <c r="I60" s="148"/>
      <c r="J60" s="71">
        <v>130.87342590433849</v>
      </c>
      <c r="K60" s="71">
        <v>1.918324324563762</v>
      </c>
      <c r="L60" s="71">
        <v>0.24205871681762189</v>
      </c>
      <c r="M60" s="71">
        <v>122.23021148252199</v>
      </c>
      <c r="N60" s="71">
        <v>110.2529275768882</v>
      </c>
      <c r="O60" s="71">
        <v>52.824545019221148</v>
      </c>
      <c r="P60" s="71">
        <v>39.96790672301853</v>
      </c>
      <c r="Q60" s="71">
        <v>5.9202794419362403</v>
      </c>
      <c r="R60" s="71">
        <v>57.473684351549522</v>
      </c>
      <c r="S60" s="71">
        <v>10.29294308309759</v>
      </c>
      <c r="T60" s="72"/>
      <c r="U60" s="71">
        <v>15042999</v>
      </c>
      <c r="V60" s="71">
        <v>1158</v>
      </c>
      <c r="W60" s="71">
        <v>7</v>
      </c>
      <c r="X60" s="71">
        <v>25693</v>
      </c>
      <c r="Y60" s="71">
        <v>33296</v>
      </c>
      <c r="Z60" s="71">
        <v>28862</v>
      </c>
      <c r="AA60" s="71">
        <v>8001</v>
      </c>
      <c r="AB60" s="71">
        <v>76534</v>
      </c>
      <c r="AC60" s="71">
        <v>9527516.666666666</v>
      </c>
      <c r="AD60" s="71">
        <v>10.29294308309759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63.052999999999997</v>
      </c>
      <c r="BK60" s="71">
        <v>0</v>
      </c>
      <c r="BL60" s="71">
        <v>4.0999999999999996</v>
      </c>
      <c r="BM60" s="71">
        <v>0</v>
      </c>
      <c r="BN60" s="72"/>
      <c r="BO60" s="71">
        <v>0</v>
      </c>
      <c r="BP60" s="71">
        <v>0</v>
      </c>
      <c r="BQ60" s="71">
        <v>8</v>
      </c>
      <c r="BR60" s="71">
        <v>0</v>
      </c>
      <c r="BS60" s="71">
        <v>1</v>
      </c>
      <c r="BT60" s="71">
        <v>0</v>
      </c>
      <c r="BU60"/>
      <c r="BV60" s="70">
        <v>67.153000000000006</v>
      </c>
      <c r="BW60" s="70">
        <v>0</v>
      </c>
      <c r="BX60" s="70">
        <v>0</v>
      </c>
      <c r="BY60" s="70">
        <v>0</v>
      </c>
      <c r="BZ60" s="70">
        <v>0</v>
      </c>
      <c r="CA60" s="70">
        <v>0</v>
      </c>
      <c r="CB60" s="70">
        <v>0</v>
      </c>
      <c r="CC60" s="70">
        <v>0</v>
      </c>
      <c r="CD60" s="70">
        <v>0</v>
      </c>
    </row>
    <row r="61" spans="1:82">
      <c r="A61" s="70" t="s">
        <v>1774</v>
      </c>
      <c r="B61" s="70">
        <v>96</v>
      </c>
      <c r="C61" s="70">
        <v>11</v>
      </c>
      <c r="D61" s="70">
        <v>6</v>
      </c>
      <c r="E61" s="70">
        <v>2014</v>
      </c>
      <c r="F61" s="70" t="s">
        <v>181</v>
      </c>
      <c r="G61" s="70" t="s">
        <v>1763</v>
      </c>
      <c r="H61" s="70" t="s">
        <v>1764</v>
      </c>
      <c r="I61" s="148"/>
      <c r="J61" s="71">
        <v>134.13828642621721</v>
      </c>
      <c r="K61" s="71">
        <v>2.4500125115253151</v>
      </c>
      <c r="L61" s="71">
        <v>1.0090908267185621</v>
      </c>
      <c r="M61" s="71">
        <v>119.62826697182651</v>
      </c>
      <c r="N61" s="71">
        <v>106.9719247587081</v>
      </c>
      <c r="O61" s="71">
        <v>50.579172500614987</v>
      </c>
      <c r="P61" s="71">
        <v>39.020748114424983</v>
      </c>
      <c r="Q61" s="71">
        <v>5.6600425741843603</v>
      </c>
      <c r="R61" s="71">
        <v>59.935853166723227</v>
      </c>
      <c r="S61" s="71">
        <v>12.47032442533134</v>
      </c>
      <c r="T61" s="72"/>
      <c r="U61" s="71">
        <v>16405603</v>
      </c>
      <c r="V61" s="71">
        <v>1232</v>
      </c>
      <c r="W61" s="71">
        <v>11</v>
      </c>
      <c r="X61" s="71">
        <v>25258</v>
      </c>
      <c r="Y61" s="71">
        <v>33534</v>
      </c>
      <c r="Z61" s="71">
        <v>29106</v>
      </c>
      <c r="AA61" s="71">
        <v>7771</v>
      </c>
      <c r="AB61" s="71">
        <v>76263</v>
      </c>
      <c r="AC61" s="71">
        <v>9966916.333333334</v>
      </c>
      <c r="AD61" s="71">
        <v>12.47032442533134</v>
      </c>
      <c r="AE61" s="72"/>
      <c r="AF61" s="71"/>
      <c r="AG61" s="71"/>
      <c r="AH61" s="71"/>
      <c r="AI61" s="71"/>
      <c r="AJ61" s="71"/>
      <c r="AK61" s="71"/>
      <c r="AL61" s="71"/>
      <c r="AM61" s="71"/>
      <c r="AN61" s="71"/>
      <c r="AO61" s="71"/>
      <c r="AP61" s="71"/>
      <c r="AQ61" s="72"/>
      <c r="AR61" s="71">
        <v>833</v>
      </c>
      <c r="AS61" s="71">
        <v>87</v>
      </c>
      <c r="AT61" s="71">
        <v>0</v>
      </c>
      <c r="AU61" s="71">
        <v>0</v>
      </c>
      <c r="AV61" s="71">
        <v>0</v>
      </c>
      <c r="AW61" s="71">
        <v>0</v>
      </c>
      <c r="AX61" s="71"/>
      <c r="AY61" s="72"/>
      <c r="AZ61" s="71">
        <v>3001.2</v>
      </c>
      <c r="BA61" s="71">
        <v>19539.3</v>
      </c>
      <c r="BB61" s="71">
        <v>0</v>
      </c>
      <c r="BC61" s="71">
        <v>0</v>
      </c>
      <c r="BD61" s="71">
        <v>0</v>
      </c>
      <c r="BE61" s="71">
        <v>0</v>
      </c>
      <c r="BF61" s="71"/>
      <c r="BG61" s="72"/>
      <c r="BH61" s="71">
        <v>0</v>
      </c>
      <c r="BI61" s="71">
        <v>0</v>
      </c>
      <c r="BJ61" s="71">
        <v>66.381</v>
      </c>
      <c r="BK61" s="71">
        <v>0</v>
      </c>
      <c r="BL61" s="71">
        <v>7.0640000000000001</v>
      </c>
      <c r="BM61" s="71">
        <v>0</v>
      </c>
      <c r="BN61" s="72"/>
      <c r="BO61" s="71">
        <v>0</v>
      </c>
      <c r="BP61" s="71">
        <v>0</v>
      </c>
      <c r="BQ61" s="71">
        <v>9</v>
      </c>
      <c r="BR61" s="71">
        <v>0</v>
      </c>
      <c r="BS61" s="71">
        <v>2</v>
      </c>
      <c r="BT61" s="71">
        <v>0</v>
      </c>
      <c r="BU61"/>
      <c r="BV61" s="70">
        <v>73.444999999999993</v>
      </c>
      <c r="BW61" s="70">
        <v>0</v>
      </c>
      <c r="BX61" s="70">
        <v>0</v>
      </c>
      <c r="BY61" s="70">
        <v>0</v>
      </c>
      <c r="BZ61" s="70">
        <v>0</v>
      </c>
      <c r="CA61" s="70">
        <v>0</v>
      </c>
      <c r="CB61" s="70">
        <v>0</v>
      </c>
      <c r="CC61" s="70">
        <v>0</v>
      </c>
      <c r="CD61" s="70">
        <v>0</v>
      </c>
    </row>
    <row r="62" spans="1:82">
      <c r="A62" s="70" t="s">
        <v>1775</v>
      </c>
      <c r="B62" s="70">
        <v>97</v>
      </c>
      <c r="C62" s="70">
        <v>12</v>
      </c>
      <c r="D62" s="70">
        <v>6</v>
      </c>
      <c r="E62" s="70">
        <v>2015</v>
      </c>
      <c r="F62" s="70" t="s">
        <v>182</v>
      </c>
      <c r="G62" s="70" t="s">
        <v>1763</v>
      </c>
      <c r="H62" s="70" t="s">
        <v>1764</v>
      </c>
      <c r="I62" s="148"/>
      <c r="J62" s="71">
        <v>144.27510085199941</v>
      </c>
      <c r="K62" s="71">
        <v>2.340768656143748</v>
      </c>
      <c r="L62" s="71">
        <v>1.1340387307311259</v>
      </c>
      <c r="M62" s="71">
        <v>109.658034365495</v>
      </c>
      <c r="N62" s="71">
        <v>99.909468918709536</v>
      </c>
      <c r="O62" s="71">
        <v>50.893955094466136</v>
      </c>
      <c r="P62" s="71">
        <v>38.518895388247934</v>
      </c>
      <c r="Q62" s="71">
        <v>5.5151700123733702</v>
      </c>
      <c r="R62" s="71">
        <v>61.089079350439548</v>
      </c>
      <c r="S62" s="71">
        <v>11.25277836389701</v>
      </c>
      <c r="T62" s="72"/>
      <c r="U62" s="71">
        <v>18603462</v>
      </c>
      <c r="V62" s="71">
        <v>1232</v>
      </c>
      <c r="W62" s="71">
        <v>11</v>
      </c>
      <c r="X62" s="71">
        <v>25258</v>
      </c>
      <c r="Y62" s="71">
        <v>33659</v>
      </c>
      <c r="Z62" s="71">
        <v>29569</v>
      </c>
      <c r="AA62" s="71">
        <v>7665</v>
      </c>
      <c r="AB62" s="71">
        <v>75910</v>
      </c>
      <c r="AC62" s="71">
        <v>10442181.33333333</v>
      </c>
      <c r="AD62" s="71">
        <v>11.25277836389701</v>
      </c>
      <c r="AE62" s="72"/>
      <c r="AF62" s="71">
        <v>151242551.29099339</v>
      </c>
      <c r="AG62" s="71">
        <v>1970252.133160643</v>
      </c>
      <c r="AH62" s="71">
        <v>230684.7894042641</v>
      </c>
      <c r="AI62" s="71">
        <v>157693450.60565439</v>
      </c>
      <c r="AJ62" s="71">
        <v>152388082.3894434</v>
      </c>
      <c r="AK62" s="71">
        <v>0</v>
      </c>
      <c r="AL62" s="71">
        <v>0</v>
      </c>
      <c r="AM62" s="71">
        <v>10403147.0695264</v>
      </c>
      <c r="AN62" s="71">
        <v>0</v>
      </c>
      <c r="AO62" s="71">
        <v>0</v>
      </c>
      <c r="AP62" s="71">
        <v>473928168.27818245</v>
      </c>
      <c r="AQ62" s="72"/>
      <c r="AR62" s="71">
        <v>899</v>
      </c>
      <c r="AS62" s="71">
        <v>115</v>
      </c>
      <c r="AT62" s="71">
        <v>0</v>
      </c>
      <c r="AU62" s="71">
        <v>0</v>
      </c>
      <c r="AV62" s="71">
        <v>0</v>
      </c>
      <c r="AW62" s="71">
        <v>0</v>
      </c>
      <c r="AX62" s="71"/>
      <c r="AY62" s="72"/>
      <c r="AZ62" s="71">
        <v>3296.4</v>
      </c>
      <c r="BA62" s="71">
        <v>22975.599999999999</v>
      </c>
      <c r="BB62" s="71">
        <v>0</v>
      </c>
      <c r="BC62" s="71">
        <v>0</v>
      </c>
      <c r="BD62" s="71">
        <v>0</v>
      </c>
      <c r="BE62" s="71">
        <v>0</v>
      </c>
      <c r="BF62" s="71"/>
      <c r="BG62" s="72"/>
      <c r="BH62" s="71">
        <v>0</v>
      </c>
      <c r="BI62" s="71">
        <v>0</v>
      </c>
      <c r="BJ62" s="71">
        <v>60.378</v>
      </c>
      <c r="BK62" s="71">
        <v>0</v>
      </c>
      <c r="BL62" s="71">
        <v>7.6509999999999998</v>
      </c>
      <c r="BM62" s="71">
        <v>0</v>
      </c>
      <c r="BN62" s="72"/>
      <c r="BO62" s="71">
        <v>0</v>
      </c>
      <c r="BP62" s="71">
        <v>0</v>
      </c>
      <c r="BQ62" s="71">
        <v>8</v>
      </c>
      <c r="BR62" s="71">
        <v>0</v>
      </c>
      <c r="BS62" s="71">
        <v>2</v>
      </c>
      <c r="BT62" s="71">
        <v>0</v>
      </c>
      <c r="BU62"/>
      <c r="BV62" s="70">
        <v>68.028999999999996</v>
      </c>
      <c r="BW62" s="70">
        <v>0</v>
      </c>
      <c r="BX62" s="70">
        <v>0</v>
      </c>
      <c r="BY62" s="70">
        <v>0</v>
      </c>
      <c r="BZ62" s="70">
        <v>0</v>
      </c>
      <c r="CA62" s="70">
        <v>0</v>
      </c>
      <c r="CB62" s="70">
        <v>0</v>
      </c>
      <c r="CC62" s="70">
        <v>0</v>
      </c>
      <c r="CD62" s="70">
        <v>0</v>
      </c>
    </row>
    <row r="63" spans="1:82">
      <c r="A63" s="70" t="s">
        <v>1776</v>
      </c>
      <c r="B63" s="70">
        <v>98</v>
      </c>
      <c r="C63" s="70">
        <v>13</v>
      </c>
      <c r="D63" s="70">
        <v>6</v>
      </c>
      <c r="E63" s="70">
        <v>2016</v>
      </c>
      <c r="F63" s="70" t="s">
        <v>155</v>
      </c>
      <c r="G63" s="70" t="s">
        <v>1763</v>
      </c>
      <c r="H63" s="70" t="s">
        <v>1764</v>
      </c>
      <c r="I63" s="148"/>
      <c r="J63" s="71">
        <v>118.51808749059344</v>
      </c>
      <c r="K63" s="71">
        <v>2.2798846092524432</v>
      </c>
      <c r="L63" s="71">
        <v>1.0840986147844347</v>
      </c>
      <c r="M63" s="71">
        <v>100.00258830790841</v>
      </c>
      <c r="N63" s="71">
        <v>100.35173337585599</v>
      </c>
      <c r="O63" s="71">
        <v>50.709499694145826</v>
      </c>
      <c r="P63" s="71">
        <v>37.771704315388021</v>
      </c>
      <c r="Q63" s="71">
        <v>5.338156768918159</v>
      </c>
      <c r="R63" s="71">
        <v>63.552317233301324</v>
      </c>
      <c r="S63" s="71">
        <v>9.7045112128472546</v>
      </c>
      <c r="T63" s="72"/>
      <c r="U63" s="71">
        <v>14505291</v>
      </c>
      <c r="V63" s="71">
        <v>1232</v>
      </c>
      <c r="W63" s="71">
        <v>11</v>
      </c>
      <c r="X63" s="71">
        <v>25258</v>
      </c>
      <c r="Y63" s="71">
        <v>33813</v>
      </c>
      <c r="Z63" s="71">
        <v>29824</v>
      </c>
      <c r="AA63" s="71">
        <v>7774</v>
      </c>
      <c r="AB63" s="71">
        <v>75577</v>
      </c>
      <c r="AC63" s="71">
        <v>10854110.207481209</v>
      </c>
      <c r="AD63" s="71">
        <v>9.7045112128472546</v>
      </c>
      <c r="AE63" s="72"/>
      <c r="AF63" s="71">
        <v>123744065.85243329</v>
      </c>
      <c r="AG63" s="71">
        <v>1788245.7308985831</v>
      </c>
      <c r="AH63" s="71">
        <v>164002.3691678716</v>
      </c>
      <c r="AI63" s="71">
        <v>153481807.41688901</v>
      </c>
      <c r="AJ63" s="71">
        <v>144621705.46175361</v>
      </c>
      <c r="AK63" s="71">
        <v>0</v>
      </c>
      <c r="AL63" s="71">
        <v>0</v>
      </c>
      <c r="AM63" s="71">
        <v>10365557.58604336</v>
      </c>
      <c r="AN63" s="71">
        <v>0</v>
      </c>
      <c r="AO63" s="71">
        <v>0</v>
      </c>
      <c r="AP63" s="71">
        <v>434165384.41718572</v>
      </c>
      <c r="AQ63" s="72"/>
      <c r="AR63" s="71">
        <v>965</v>
      </c>
      <c r="AS63" s="71">
        <v>125</v>
      </c>
      <c r="AT63" s="71">
        <v>0</v>
      </c>
      <c r="AU63" s="71">
        <v>0</v>
      </c>
      <c r="AV63" s="71">
        <v>0</v>
      </c>
      <c r="AW63" s="71">
        <v>0</v>
      </c>
      <c r="AX63" s="71"/>
      <c r="AY63" s="72"/>
      <c r="AZ63" s="71">
        <v>3593.8</v>
      </c>
      <c r="BA63" s="71">
        <v>23144.2</v>
      </c>
      <c r="BB63" s="71">
        <v>0</v>
      </c>
      <c r="BC63" s="71">
        <v>0</v>
      </c>
      <c r="BD63" s="71">
        <v>0</v>
      </c>
      <c r="BE63" s="71">
        <v>0</v>
      </c>
      <c r="BF63" s="71"/>
      <c r="BG63" s="72"/>
      <c r="BH63" s="71">
        <v>0</v>
      </c>
      <c r="BI63" s="71">
        <v>0</v>
      </c>
      <c r="BJ63" s="71">
        <v>65.718999999999994</v>
      </c>
      <c r="BK63" s="71">
        <v>0</v>
      </c>
      <c r="BL63" s="71">
        <v>7.93</v>
      </c>
      <c r="BM63" s="71">
        <v>0</v>
      </c>
      <c r="BN63" s="72"/>
      <c r="BO63" s="71">
        <v>0</v>
      </c>
      <c r="BP63" s="71">
        <v>0</v>
      </c>
      <c r="BQ63" s="71">
        <v>9</v>
      </c>
      <c r="BR63" s="71">
        <v>0</v>
      </c>
      <c r="BS63" s="71">
        <v>2</v>
      </c>
      <c r="BT63" s="71">
        <v>0</v>
      </c>
      <c r="BU63"/>
      <c r="BV63" s="70">
        <v>73.649000000000001</v>
      </c>
      <c r="BW63" s="70">
        <v>0</v>
      </c>
      <c r="BX63" s="70">
        <v>0</v>
      </c>
      <c r="BY63" s="70">
        <v>0</v>
      </c>
      <c r="BZ63" s="70">
        <v>0</v>
      </c>
      <c r="CA63" s="70">
        <v>0</v>
      </c>
      <c r="CB63" s="70">
        <v>0</v>
      </c>
      <c r="CC63" s="70">
        <v>0</v>
      </c>
      <c r="CD63" s="70">
        <v>0</v>
      </c>
    </row>
    <row r="64" spans="1:82">
      <c r="A64" s="70" t="s">
        <v>1777</v>
      </c>
      <c r="B64" s="70">
        <v>99</v>
      </c>
      <c r="C64" s="70">
        <v>14</v>
      </c>
      <c r="D64" s="70">
        <v>6</v>
      </c>
      <c r="E64" s="70">
        <v>2017</v>
      </c>
      <c r="F64" s="70" t="s">
        <v>156</v>
      </c>
      <c r="G64" s="1064" t="s">
        <v>1763</v>
      </c>
      <c r="H64" s="70" t="s">
        <v>1764</v>
      </c>
      <c r="I64" s="148"/>
      <c r="J64" s="71">
        <v>105.54003117150094</v>
      </c>
      <c r="K64" s="71">
        <v>2.2431096381891757</v>
      </c>
      <c r="L64" s="71">
        <v>0.91828838916537836</v>
      </c>
      <c r="M64" s="71">
        <v>89.814120987155945</v>
      </c>
      <c r="N64" s="71">
        <v>94.053038265250265</v>
      </c>
      <c r="O64" s="71">
        <v>49.875351298916854</v>
      </c>
      <c r="P64" s="71">
        <v>38.570441944441221</v>
      </c>
      <c r="Q64" s="71">
        <v>5.1412157781550798</v>
      </c>
      <c r="R64" s="71">
        <v>61.713494100223109</v>
      </c>
      <c r="S64" s="71">
        <v>11.795358138534251</v>
      </c>
      <c r="T64" s="72"/>
      <c r="U64" s="71">
        <v>15416798</v>
      </c>
      <c r="V64" s="71">
        <v>1232</v>
      </c>
      <c r="W64" s="71">
        <v>11</v>
      </c>
      <c r="X64" s="71">
        <v>25258</v>
      </c>
      <c r="Y64" s="71">
        <v>33978</v>
      </c>
      <c r="Z64" s="71">
        <v>29820</v>
      </c>
      <c r="AA64" s="71">
        <v>7989</v>
      </c>
      <c r="AB64" s="71">
        <v>75271</v>
      </c>
      <c r="AC64" s="71">
        <v>10749194</v>
      </c>
      <c r="AD64" s="71">
        <v>11.795358138534249</v>
      </c>
      <c r="AE64" s="72"/>
      <c r="AF64" s="71">
        <v>123820502.43483619</v>
      </c>
      <c r="AG64" s="71">
        <v>1884165.1790204111</v>
      </c>
      <c r="AH64" s="71">
        <v>192355.26540365111</v>
      </c>
      <c r="AI64" s="71">
        <v>157024958.46861699</v>
      </c>
      <c r="AJ64" s="71">
        <v>155782573.3994872</v>
      </c>
      <c r="AK64" s="71">
        <v>0</v>
      </c>
      <c r="AL64" s="71">
        <v>0</v>
      </c>
      <c r="AM64" s="71">
        <v>10339742.588226721</v>
      </c>
      <c r="AN64" s="71">
        <v>0</v>
      </c>
      <c r="AO64" s="71">
        <v>0</v>
      </c>
      <c r="AP64" s="71">
        <v>449044297.3355912</v>
      </c>
      <c r="AQ64" s="72"/>
      <c r="AR64" s="71">
        <v>1013</v>
      </c>
      <c r="AS64" s="71">
        <v>135</v>
      </c>
      <c r="AT64" s="71">
        <v>0</v>
      </c>
      <c r="AU64" s="71">
        <v>0</v>
      </c>
      <c r="AV64" s="71">
        <v>0</v>
      </c>
      <c r="AW64" s="71">
        <v>0</v>
      </c>
      <c r="AX64" s="71"/>
      <c r="AY64" s="72"/>
      <c r="AZ64" s="71">
        <v>3815.3</v>
      </c>
      <c r="BA64" s="71">
        <v>23331.7</v>
      </c>
      <c r="BB64" s="71">
        <v>0</v>
      </c>
      <c r="BC64" s="71">
        <v>0</v>
      </c>
      <c r="BD64" s="71">
        <v>0</v>
      </c>
      <c r="BE64" s="71">
        <v>0</v>
      </c>
      <c r="BF64" s="71"/>
      <c r="BG64" s="72"/>
      <c r="BH64" s="71">
        <v>0</v>
      </c>
      <c r="BI64" s="71">
        <v>0</v>
      </c>
      <c r="BJ64" s="71">
        <v>67.840999999999994</v>
      </c>
      <c r="BK64" s="71">
        <v>0</v>
      </c>
      <c r="BL64" s="71">
        <v>7.3309999999999995</v>
      </c>
      <c r="BM64" s="71">
        <v>0</v>
      </c>
      <c r="BN64" s="72"/>
      <c r="BO64" s="71">
        <v>0</v>
      </c>
      <c r="BP64" s="71">
        <v>0</v>
      </c>
      <c r="BQ64" s="71">
        <v>9</v>
      </c>
      <c r="BR64" s="71">
        <v>0</v>
      </c>
      <c r="BS64" s="71">
        <v>2</v>
      </c>
      <c r="BT64" s="71">
        <v>0</v>
      </c>
      <c r="BU64"/>
      <c r="BV64" s="70">
        <v>75.171999999999997</v>
      </c>
      <c r="BW64" s="70">
        <v>0</v>
      </c>
      <c r="BX64" s="70">
        <v>0</v>
      </c>
      <c r="BY64" s="70">
        <v>0</v>
      </c>
      <c r="BZ64" s="70">
        <v>0</v>
      </c>
      <c r="CA64" s="70">
        <v>0</v>
      </c>
      <c r="CB64" s="70">
        <v>0</v>
      </c>
      <c r="CC64" s="70">
        <v>0</v>
      </c>
      <c r="CD64" s="70">
        <v>0</v>
      </c>
    </row>
    <row r="65" spans="1:82">
      <c r="A65" s="70" t="s">
        <v>1778</v>
      </c>
      <c r="B65" s="70">
        <v>100</v>
      </c>
      <c r="C65" s="70">
        <v>15</v>
      </c>
      <c r="D65" s="70">
        <v>6</v>
      </c>
      <c r="E65" s="70">
        <v>2018</v>
      </c>
      <c r="F65" s="70" t="s">
        <v>183</v>
      </c>
      <c r="G65" s="1064" t="s">
        <v>1763</v>
      </c>
      <c r="H65" s="70" t="s">
        <v>1764</v>
      </c>
      <c r="I65" s="148"/>
      <c r="J65" s="71">
        <v>94.59785745598964</v>
      </c>
      <c r="K65" s="71">
        <v>2.0157278792811733</v>
      </c>
      <c r="L65" s="71">
        <v>0.85037396999243287</v>
      </c>
      <c r="M65" s="71">
        <v>78.354299094666573</v>
      </c>
      <c r="N65" s="71">
        <v>75.988886147731932</v>
      </c>
      <c r="O65" s="71">
        <v>48.147280778771623</v>
      </c>
      <c r="P65" s="71">
        <v>37.058449710622888</v>
      </c>
      <c r="Q65" s="71">
        <v>4.74240747684002</v>
      </c>
      <c r="R65" s="71">
        <v>63.040812549869479</v>
      </c>
      <c r="S65" s="71">
        <v>10.414424477327392</v>
      </c>
      <c r="T65" s="72"/>
      <c r="U65" s="71">
        <v>15838662</v>
      </c>
      <c r="V65" s="71">
        <v>1232</v>
      </c>
      <c r="W65" s="71">
        <v>11</v>
      </c>
      <c r="X65" s="71">
        <v>25258</v>
      </c>
      <c r="Y65" s="71">
        <v>34165</v>
      </c>
      <c r="Z65" s="71">
        <v>29338</v>
      </c>
      <c r="AA65" s="71">
        <v>7753</v>
      </c>
      <c r="AB65" s="71">
        <v>74824</v>
      </c>
      <c r="AC65" s="71">
        <v>10937351.33333333</v>
      </c>
      <c r="AD65" s="71">
        <v>10.41442447732739</v>
      </c>
      <c r="AE65" s="72"/>
      <c r="AF65" s="71">
        <v>121795769.1832516</v>
      </c>
      <c r="AG65" s="71">
        <v>1723565.628257141</v>
      </c>
      <c r="AH65" s="71">
        <v>184702.62352839991</v>
      </c>
      <c r="AI65" s="71">
        <v>151641999.99996519</v>
      </c>
      <c r="AJ65" s="71">
        <v>139996099.8830632</v>
      </c>
      <c r="AK65" s="71">
        <v>0</v>
      </c>
      <c r="AL65" s="71">
        <v>0</v>
      </c>
      <c r="AM65" s="71">
        <v>10299606.707888409</v>
      </c>
      <c r="AN65" s="71">
        <v>0</v>
      </c>
      <c r="AO65" s="71">
        <v>0</v>
      </c>
      <c r="AP65" s="71">
        <v>425641744.02595395</v>
      </c>
      <c r="AQ65" s="72"/>
      <c r="AR65" s="71">
        <v>1076</v>
      </c>
      <c r="AS65" s="71">
        <v>146</v>
      </c>
      <c r="AT65" s="71">
        <v>0</v>
      </c>
      <c r="AU65" s="71">
        <v>0</v>
      </c>
      <c r="AV65" s="71">
        <v>0</v>
      </c>
      <c r="AW65" s="71">
        <v>0</v>
      </c>
      <c r="AX65" s="71"/>
      <c r="AY65" s="72"/>
      <c r="AZ65" s="71">
        <v>4128</v>
      </c>
      <c r="BA65" s="71">
        <v>23549</v>
      </c>
      <c r="BB65" s="71">
        <v>0</v>
      </c>
      <c r="BC65" s="71">
        <v>0</v>
      </c>
      <c r="BD65" s="71">
        <v>0</v>
      </c>
      <c r="BE65" s="71">
        <v>0</v>
      </c>
      <c r="BF65" s="71"/>
      <c r="BG65" s="72"/>
      <c r="BH65" s="71">
        <v>0</v>
      </c>
      <c r="BI65" s="71">
        <v>0</v>
      </c>
      <c r="BJ65" s="71">
        <v>68.546999999999997</v>
      </c>
      <c r="BK65" s="71">
        <v>0</v>
      </c>
      <c r="BL65" s="71">
        <v>8.23</v>
      </c>
      <c r="BM65" s="71">
        <v>0</v>
      </c>
      <c r="BN65" s="72"/>
      <c r="BO65" s="71">
        <v>0</v>
      </c>
      <c r="BP65" s="71">
        <v>0</v>
      </c>
      <c r="BQ65" s="71">
        <v>10</v>
      </c>
      <c r="BR65" s="71">
        <v>0</v>
      </c>
      <c r="BS65" s="71">
        <v>2</v>
      </c>
      <c r="BT65" s="71">
        <v>0</v>
      </c>
      <c r="BU65"/>
      <c r="BV65" s="70">
        <v>76.777000000000001</v>
      </c>
      <c r="BW65" s="70">
        <v>0</v>
      </c>
      <c r="BX65" s="70">
        <v>0</v>
      </c>
      <c r="BY65" s="70">
        <v>0</v>
      </c>
      <c r="BZ65" s="70">
        <v>0</v>
      </c>
      <c r="CA65" s="70">
        <v>0</v>
      </c>
      <c r="CB65" s="70">
        <v>0</v>
      </c>
      <c r="CC65" s="70">
        <v>0</v>
      </c>
      <c r="CD65" s="70">
        <v>0</v>
      </c>
    </row>
    <row r="66" spans="1:82">
      <c r="A66" s="70" t="s">
        <v>1779</v>
      </c>
      <c r="B66" s="70">
        <v>101</v>
      </c>
      <c r="C66" s="70">
        <v>16</v>
      </c>
      <c r="D66" s="70">
        <v>6</v>
      </c>
      <c r="E66" s="70">
        <v>2019</v>
      </c>
      <c r="F66" s="70" t="s">
        <v>158</v>
      </c>
      <c r="G66" s="70" t="s">
        <v>1763</v>
      </c>
      <c r="H66" s="70" t="s">
        <v>1764</v>
      </c>
      <c r="I66" s="148"/>
      <c r="J66" s="71">
        <v>87.530016299470361</v>
      </c>
      <c r="K66" s="71">
        <v>1.8097531071456043</v>
      </c>
      <c r="L66" s="71">
        <v>0.85763145504753457</v>
      </c>
      <c r="M66" s="71">
        <v>74.649583584084013</v>
      </c>
      <c r="N66" s="71">
        <v>66.683739216323303</v>
      </c>
      <c r="O66" s="71">
        <v>46.780934509059968</v>
      </c>
      <c r="P66" s="71">
        <v>35.387473939936235</v>
      </c>
      <c r="Q66" s="71">
        <v>4.6038909290782097</v>
      </c>
      <c r="R66" s="71">
        <v>62.103797210752241</v>
      </c>
      <c r="S66" s="71">
        <v>11.745804729230944</v>
      </c>
      <c r="T66" s="72"/>
      <c r="U66" s="71">
        <v>15047098</v>
      </c>
      <c r="V66" s="71">
        <v>1232</v>
      </c>
      <c r="W66" s="71">
        <v>11</v>
      </c>
      <c r="X66" s="71">
        <v>25258</v>
      </c>
      <c r="Y66" s="71">
        <v>34476</v>
      </c>
      <c r="Z66" s="71">
        <v>29288</v>
      </c>
      <c r="AA66" s="71">
        <v>7348</v>
      </c>
      <c r="AB66" s="71">
        <v>74605</v>
      </c>
      <c r="AC66" s="71">
        <v>10951260.66666667</v>
      </c>
      <c r="AD66" s="71">
        <v>11.74580472923094</v>
      </c>
      <c r="AE66" s="72"/>
      <c r="AF66" s="71">
        <v>114745171.3347616</v>
      </c>
      <c r="AG66" s="71">
        <v>1628419.0896706551</v>
      </c>
      <c r="AH66" s="71">
        <v>196002.9830965673</v>
      </c>
      <c r="AI66" s="71">
        <v>152798397.32257289</v>
      </c>
      <c r="AJ66" s="71">
        <v>127549358.3832562</v>
      </c>
      <c r="AK66" s="71">
        <v>0</v>
      </c>
      <c r="AL66" s="71">
        <v>0</v>
      </c>
      <c r="AM66" s="71">
        <v>10160639.373860693</v>
      </c>
      <c r="AN66" s="71">
        <v>0</v>
      </c>
      <c r="AO66" s="71">
        <v>0</v>
      </c>
      <c r="AP66" s="71">
        <v>407077988.48721862</v>
      </c>
      <c r="AQ66" s="72"/>
      <c r="AR66" s="71">
        <v>1130</v>
      </c>
      <c r="AS66" s="71">
        <v>155</v>
      </c>
      <c r="AT66" s="71">
        <v>0</v>
      </c>
      <c r="AU66" s="71">
        <v>0</v>
      </c>
      <c r="AV66" s="71">
        <v>0</v>
      </c>
      <c r="AW66" s="71">
        <v>0</v>
      </c>
      <c r="AX66" s="71"/>
      <c r="AY66" s="72"/>
      <c r="AZ66" s="71">
        <v>4365.1000000000004</v>
      </c>
      <c r="BA66" s="71">
        <v>24679.1</v>
      </c>
      <c r="BB66" s="71">
        <v>0</v>
      </c>
      <c r="BC66" s="71">
        <v>0</v>
      </c>
      <c r="BD66" s="71">
        <v>0</v>
      </c>
      <c r="BE66" s="71">
        <v>0</v>
      </c>
      <c r="BF66" s="71"/>
      <c r="BG66" s="72"/>
      <c r="BH66" s="71">
        <v>0</v>
      </c>
      <c r="BI66" s="71">
        <v>0</v>
      </c>
      <c r="BJ66" s="71">
        <v>52.941000000000003</v>
      </c>
      <c r="BK66" s="71">
        <v>0</v>
      </c>
      <c r="BL66" s="71">
        <v>7.8019999999999996</v>
      </c>
      <c r="BM66" s="71">
        <v>0</v>
      </c>
      <c r="BN66" s="72"/>
      <c r="BO66" s="71">
        <v>0</v>
      </c>
      <c r="BP66" s="71">
        <v>0</v>
      </c>
      <c r="BQ66" s="71">
        <v>9</v>
      </c>
      <c r="BR66" s="71">
        <v>0</v>
      </c>
      <c r="BS66" s="71">
        <v>2</v>
      </c>
      <c r="BT66" s="71">
        <v>0</v>
      </c>
      <c r="BU66"/>
      <c r="BV66" s="70">
        <v>60.743000000000002</v>
      </c>
      <c r="BW66" s="70">
        <v>0</v>
      </c>
      <c r="BX66" s="70">
        <v>0</v>
      </c>
      <c r="BY66" s="70">
        <v>0</v>
      </c>
      <c r="BZ66" s="70">
        <v>0</v>
      </c>
      <c r="CA66" s="70">
        <v>0</v>
      </c>
      <c r="CB66" s="70">
        <v>0</v>
      </c>
      <c r="CC66" s="70">
        <v>0</v>
      </c>
      <c r="CD66" s="70">
        <v>0</v>
      </c>
    </row>
    <row r="67" spans="1:82">
      <c r="A67" s="70" t="s">
        <v>1780</v>
      </c>
      <c r="B67" s="70">
        <v>102</v>
      </c>
      <c r="C67" s="70">
        <v>17</v>
      </c>
      <c r="D67" s="70">
        <v>6</v>
      </c>
      <c r="E67" s="70">
        <v>2020</v>
      </c>
      <c r="F67" s="70" t="s">
        <v>159</v>
      </c>
      <c r="G67" s="70" t="s">
        <v>1763</v>
      </c>
      <c r="H67" s="70" t="s">
        <v>1764</v>
      </c>
      <c r="I67" s="148"/>
      <c r="J67" s="71">
        <v>75.320678271261286</v>
      </c>
      <c r="K67" s="71">
        <v>1.8273942602747097</v>
      </c>
      <c r="L67" s="71">
        <v>0.34551761765107003</v>
      </c>
      <c r="M67" s="71">
        <v>68.295633198982159</v>
      </c>
      <c r="N67" s="71">
        <v>82.144636206674818</v>
      </c>
      <c r="O67" s="71">
        <v>41.147647920233183</v>
      </c>
      <c r="P67" s="71">
        <v>33.433950596435331</v>
      </c>
      <c r="Q67" s="71">
        <v>4.3837887454330904</v>
      </c>
      <c r="R67" s="71">
        <v>61.504332494496538</v>
      </c>
      <c r="S67" s="71">
        <v>10.605209783519509</v>
      </c>
      <c r="T67" s="72"/>
      <c r="U67" s="71">
        <v>13261166</v>
      </c>
      <c r="V67" s="71">
        <v>1194</v>
      </c>
      <c r="W67" s="71">
        <v>5</v>
      </c>
      <c r="X67" s="71">
        <v>24475</v>
      </c>
      <c r="Y67" s="71">
        <v>34829</v>
      </c>
      <c r="Z67" s="71">
        <v>29403</v>
      </c>
      <c r="AA67" s="71">
        <v>7379</v>
      </c>
      <c r="AB67" s="71">
        <v>74351</v>
      </c>
      <c r="AC67" s="71">
        <v>10902858.666666666</v>
      </c>
      <c r="AD67" s="71">
        <v>10.605209783519509</v>
      </c>
      <c r="AE67" s="72"/>
      <c r="AF67" s="71">
        <v>96237446.771935955</v>
      </c>
      <c r="AG67" s="71">
        <v>1485193.8020766424</v>
      </c>
      <c r="AH67" s="71">
        <v>79795.052929956466</v>
      </c>
      <c r="AI67" s="71">
        <v>133783431.94894932</v>
      </c>
      <c r="AJ67" s="71">
        <v>154906005.7270326</v>
      </c>
      <c r="AK67" s="71"/>
      <c r="AL67" s="71"/>
      <c r="AM67" s="71">
        <v>9703631.5568391066</v>
      </c>
      <c r="AN67" s="71"/>
      <c r="AO67" s="71"/>
      <c r="AP67" s="71">
        <v>396195504.85976362</v>
      </c>
      <c r="AQ67" s="72"/>
      <c r="AR67" s="71">
        <v>1199</v>
      </c>
      <c r="AS67" s="71">
        <v>161</v>
      </c>
      <c r="AT67" s="71">
        <v>0</v>
      </c>
      <c r="AU67" s="71">
        <v>0</v>
      </c>
      <c r="AV67" s="71">
        <v>0</v>
      </c>
      <c r="AW67" s="71">
        <v>0</v>
      </c>
      <c r="AX67" s="71"/>
      <c r="AY67" s="72"/>
      <c r="AZ67" s="71">
        <v>4739.4000000000024</v>
      </c>
      <c r="BA67" s="71">
        <v>25245.799999999988</v>
      </c>
      <c r="BB67" s="71">
        <v>0</v>
      </c>
      <c r="BC67" s="71">
        <v>0</v>
      </c>
      <c r="BD67" s="71">
        <v>0</v>
      </c>
      <c r="BE67" s="71">
        <v>0</v>
      </c>
      <c r="BF67" s="71"/>
      <c r="BG67" s="72"/>
      <c r="BH67" s="71">
        <v>0</v>
      </c>
      <c r="BI67" s="71">
        <v>0</v>
      </c>
      <c r="BJ67" s="71">
        <v>47.811</v>
      </c>
      <c r="BK67" s="71">
        <v>0</v>
      </c>
      <c r="BL67" s="71">
        <v>5.5540000000000003</v>
      </c>
      <c r="BM67" s="71">
        <v>0</v>
      </c>
      <c r="BN67" s="72"/>
      <c r="BO67" s="71">
        <v>0</v>
      </c>
      <c r="BP67" s="71">
        <v>0</v>
      </c>
      <c r="BQ67" s="71">
        <v>9</v>
      </c>
      <c r="BR67" s="71">
        <v>0</v>
      </c>
      <c r="BS67" s="71">
        <v>2</v>
      </c>
      <c r="BT67" s="71">
        <v>0</v>
      </c>
      <c r="BU67"/>
      <c r="BV67" s="70">
        <v>53.365000000000002</v>
      </c>
      <c r="BW67" s="70">
        <v>0</v>
      </c>
      <c r="BX67" s="70">
        <v>0</v>
      </c>
      <c r="BY67" s="70">
        <v>0</v>
      </c>
      <c r="BZ67" s="70">
        <v>0</v>
      </c>
      <c r="CA67" s="70">
        <v>0</v>
      </c>
      <c r="CB67" s="70">
        <v>0</v>
      </c>
      <c r="CC67" s="70">
        <v>0</v>
      </c>
      <c r="CD67" s="70">
        <v>0</v>
      </c>
    </row>
    <row r="68" spans="1:82">
      <c r="A68" s="70" t="s">
        <v>1781</v>
      </c>
      <c r="B68" s="70">
        <v>102</v>
      </c>
      <c r="C68" s="70">
        <v>18</v>
      </c>
      <c r="D68" s="70">
        <v>6</v>
      </c>
      <c r="E68" s="70">
        <v>2021</v>
      </c>
      <c r="F68" s="70" t="s">
        <v>160</v>
      </c>
      <c r="G68" s="70" t="s">
        <v>1763</v>
      </c>
      <c r="H68" s="70" t="s">
        <v>1764</v>
      </c>
      <c r="I68" s="148"/>
      <c r="J68" s="71">
        <v>70.31007262597663</v>
      </c>
      <c r="K68" s="71">
        <v>1.9687327818811027</v>
      </c>
      <c r="L68" s="71">
        <v>0.33053508955807037</v>
      </c>
      <c r="M68" s="71">
        <v>69.111046281164832</v>
      </c>
      <c r="N68" s="71">
        <v>68.094798237496946</v>
      </c>
      <c r="O68" s="71">
        <v>40.143431067826526</v>
      </c>
      <c r="P68" s="71">
        <v>34.58007088791517</v>
      </c>
      <c r="Q68" s="71">
        <v>4.3093772356825601</v>
      </c>
      <c r="R68" s="71">
        <v>60.377718071877538</v>
      </c>
      <c r="S68" s="71">
        <v>9.1989584855051518</v>
      </c>
      <c r="T68" s="72"/>
      <c r="U68" s="71">
        <v>14695751</v>
      </c>
      <c r="V68" s="71">
        <v>1194</v>
      </c>
      <c r="W68" s="71">
        <v>5</v>
      </c>
      <c r="X68" s="71">
        <v>24475</v>
      </c>
      <c r="Y68" s="71">
        <v>34921</v>
      </c>
      <c r="Z68" s="71">
        <v>29536</v>
      </c>
      <c r="AA68" s="71">
        <v>7442</v>
      </c>
      <c r="AB68" s="71">
        <v>73807</v>
      </c>
      <c r="AC68" s="71">
        <v>10383305</v>
      </c>
      <c r="AD68" s="71">
        <v>9.1989584855051518</v>
      </c>
      <c r="AE68" s="72"/>
      <c r="AF68" s="71">
        <v>99870338.922970518</v>
      </c>
      <c r="AG68" s="71">
        <v>1733997.419474062</v>
      </c>
      <c r="AH68" s="71">
        <v>70692.602400506803</v>
      </c>
      <c r="AI68" s="71">
        <v>152938323.67424542</v>
      </c>
      <c r="AJ68" s="71">
        <v>141721418.047025</v>
      </c>
      <c r="AK68" s="71">
        <v>0</v>
      </c>
      <c r="AL68" s="71">
        <v>0</v>
      </c>
      <c r="AM68" s="71">
        <v>9688193.7674305104</v>
      </c>
      <c r="AN68" s="71">
        <v>0</v>
      </c>
      <c r="AO68" s="71">
        <v>0</v>
      </c>
      <c r="AP68" s="71">
        <v>406022964.43354601</v>
      </c>
      <c r="AQ68" s="72"/>
      <c r="AR68" s="71">
        <v>1248</v>
      </c>
      <c r="AS68" s="71">
        <v>161</v>
      </c>
      <c r="AT68" s="71">
        <v>0</v>
      </c>
      <c r="AU68" s="71">
        <v>0</v>
      </c>
      <c r="AV68" s="71">
        <v>0</v>
      </c>
      <c r="AW68" s="71">
        <v>0</v>
      </c>
      <c r="AX68" s="71"/>
      <c r="AY68" s="72"/>
      <c r="AZ68" s="71">
        <v>5063.3000000000047</v>
      </c>
      <c r="BA68" s="71">
        <v>25245.799999999988</v>
      </c>
      <c r="BB68" s="71">
        <v>0</v>
      </c>
      <c r="BC68" s="71">
        <v>0</v>
      </c>
      <c r="BD68" s="71">
        <v>0</v>
      </c>
      <c r="BE68" s="71">
        <v>0</v>
      </c>
      <c r="BF68" s="71"/>
      <c r="BG68" s="72"/>
      <c r="BH68" s="71">
        <v>0</v>
      </c>
      <c r="BI68" s="71">
        <v>0</v>
      </c>
      <c r="BJ68" s="71">
        <v>44.616999999999997</v>
      </c>
      <c r="BK68" s="71">
        <v>0</v>
      </c>
      <c r="BL68" s="71">
        <v>5.657</v>
      </c>
      <c r="BM68" s="71">
        <v>0</v>
      </c>
      <c r="BN68" s="72"/>
      <c r="BO68" s="71">
        <v>0</v>
      </c>
      <c r="BP68" s="71">
        <v>0</v>
      </c>
      <c r="BQ68" s="71">
        <v>8</v>
      </c>
      <c r="BR68" s="71">
        <v>0</v>
      </c>
      <c r="BS68" s="71">
        <v>2</v>
      </c>
      <c r="BT68" s="71">
        <v>0</v>
      </c>
      <c r="BU68"/>
      <c r="BV68" s="70">
        <v>50.274000000000001</v>
      </c>
      <c r="BW68" s="70">
        <v>0</v>
      </c>
      <c r="BX68" s="70">
        <v>0</v>
      </c>
      <c r="BY68" s="70">
        <v>0</v>
      </c>
      <c r="BZ68" s="70">
        <v>0</v>
      </c>
      <c r="CA68" s="70">
        <v>0</v>
      </c>
      <c r="CB68" s="70">
        <v>0</v>
      </c>
      <c r="CC68" s="70">
        <v>0</v>
      </c>
      <c r="CD68" s="70">
        <v>0</v>
      </c>
    </row>
    <row r="69" spans="1:82">
      <c r="A69" s="70" t="s">
        <v>1782</v>
      </c>
      <c r="B69" s="70">
        <v>102</v>
      </c>
      <c r="C69" s="70">
        <v>19</v>
      </c>
      <c r="D69" s="70">
        <v>6</v>
      </c>
      <c r="E69" s="70">
        <v>2022</v>
      </c>
      <c r="F69" s="70" t="s">
        <v>161</v>
      </c>
      <c r="G69" s="70" t="s">
        <v>1763</v>
      </c>
      <c r="H69" s="70" t="s">
        <v>1764</v>
      </c>
      <c r="I69" s="148"/>
      <c r="J69" s="71">
        <v>78.378315498183653</v>
      </c>
      <c r="K69" s="71">
        <v>2.0145136216300772</v>
      </c>
      <c r="L69" s="71">
        <v>0.30483914207011992</v>
      </c>
      <c r="M69" s="71">
        <v>74.470837621291963</v>
      </c>
      <c r="N69" s="71">
        <v>84.24992493985367</v>
      </c>
      <c r="O69" s="71">
        <v>42.355873050075353</v>
      </c>
      <c r="P69" s="71">
        <v>34.541401256735398</v>
      </c>
      <c r="Q69" s="71">
        <v>4.3140997986041487</v>
      </c>
      <c r="R69" s="71">
        <v>60.945082253447417</v>
      </c>
      <c r="S69" s="71">
        <v>8.327193804727429</v>
      </c>
      <c r="T69" s="72"/>
      <c r="U69" s="71">
        <v>17025287</v>
      </c>
      <c r="V69" s="71">
        <v>1194</v>
      </c>
      <c r="W69" s="71">
        <v>5</v>
      </c>
      <c r="X69" s="71">
        <v>24475</v>
      </c>
      <c r="Y69" s="71">
        <v>35123</v>
      </c>
      <c r="Z69" s="71">
        <v>29609</v>
      </c>
      <c r="AA69" s="71">
        <v>7547</v>
      </c>
      <c r="AB69" s="71">
        <v>73282</v>
      </c>
      <c r="AC69" s="71">
        <v>10612509.999999998</v>
      </c>
      <c r="AD69" s="71">
        <v>8.327193804727429</v>
      </c>
      <c r="AE69" s="72"/>
      <c r="AF69" s="71">
        <v>96531588.174765646</v>
      </c>
      <c r="AG69" s="71">
        <v>1791751.1478146929</v>
      </c>
      <c r="AH69" s="71">
        <v>76602.451448215244</v>
      </c>
      <c r="AI69" s="71">
        <v>146643408.85137597</v>
      </c>
      <c r="AJ69" s="71">
        <v>164536178.30642554</v>
      </c>
      <c r="AK69" s="71">
        <v>0</v>
      </c>
      <c r="AL69" s="71">
        <v>0</v>
      </c>
      <c r="AM69" s="71">
        <v>9462706.388742242</v>
      </c>
      <c r="AN69" s="71">
        <v>0</v>
      </c>
      <c r="AO69" s="71">
        <v>0</v>
      </c>
      <c r="AP69" s="71">
        <v>419042235.32057232</v>
      </c>
      <c r="AQ69" s="72"/>
      <c r="AR69" s="71">
        <v>1344</v>
      </c>
      <c r="AS69" s="71">
        <v>162</v>
      </c>
      <c r="AT69" s="71">
        <v>0</v>
      </c>
      <c r="AU69" s="71">
        <v>0</v>
      </c>
      <c r="AV69" s="71">
        <v>0</v>
      </c>
      <c r="AW69" s="71">
        <v>0</v>
      </c>
      <c r="AX69" s="71"/>
      <c r="AY69" s="72"/>
      <c r="AZ69" s="71">
        <v>5563.8000000000075</v>
      </c>
      <c r="BA69" s="71">
        <v>25256.799999999992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1783</v>
      </c>
      <c r="B70" s="70">
        <v>102</v>
      </c>
      <c r="C70" s="70">
        <v>20</v>
      </c>
      <c r="D70" s="70">
        <v>6</v>
      </c>
      <c r="E70" s="70">
        <v>2023</v>
      </c>
      <c r="F70" s="70" t="s">
        <v>1539</v>
      </c>
      <c r="G70" s="70" t="s">
        <v>1763</v>
      </c>
      <c r="H70" s="70" t="s">
        <v>1764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1452</v>
      </c>
      <c r="AS70" s="71">
        <v>162</v>
      </c>
      <c r="AT70" s="71">
        <v>0</v>
      </c>
      <c r="AU70" s="71">
        <v>0</v>
      </c>
      <c r="AV70" s="71">
        <v>0</v>
      </c>
      <c r="AW70" s="71">
        <v>0</v>
      </c>
      <c r="AX70" s="71"/>
      <c r="AY70" s="72"/>
      <c r="AZ70" s="71">
        <v>6086.3000000000111</v>
      </c>
      <c r="BA70" s="71">
        <v>25256.799999999992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1784</v>
      </c>
      <c r="B71" s="70">
        <v>102</v>
      </c>
      <c r="C71" s="70">
        <v>21</v>
      </c>
      <c r="D71" s="70">
        <v>6</v>
      </c>
      <c r="E71" s="70">
        <v>2024</v>
      </c>
      <c r="F71" s="70" t="s">
        <v>1554</v>
      </c>
      <c r="G71" s="70" t="s">
        <v>1763</v>
      </c>
      <c r="H71" s="70" t="s">
        <v>1764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1785</v>
      </c>
      <c r="B72" s="70">
        <v>273</v>
      </c>
      <c r="C72" s="70">
        <v>1</v>
      </c>
      <c r="D72" s="70">
        <v>17</v>
      </c>
      <c r="E72" s="70">
        <v>1990</v>
      </c>
      <c r="F72" s="70" t="s">
        <v>787</v>
      </c>
      <c r="G72" s="70" t="s">
        <v>1786</v>
      </c>
      <c r="H72" s="70" t="s">
        <v>1787</v>
      </c>
      <c r="I72" s="148"/>
      <c r="J72" s="71">
        <v>70.58817207989128</v>
      </c>
      <c r="K72" s="71">
        <v>16.09080537199717</v>
      </c>
      <c r="L72" s="71">
        <v>14.67031600193844</v>
      </c>
      <c r="M72" s="71">
        <v>62.341662887318343</v>
      </c>
      <c r="N72" s="71">
        <v>74.83792851211949</v>
      </c>
      <c r="O72" s="71">
        <v>87.607526234372429</v>
      </c>
      <c r="P72" s="71">
        <v>103.1171996622916</v>
      </c>
      <c r="Q72" s="71">
        <v>5.6104082756314897</v>
      </c>
      <c r="R72" s="71">
        <v>0</v>
      </c>
      <c r="S72" s="71">
        <v>5.9592200105377442</v>
      </c>
      <c r="T72" s="72"/>
      <c r="U72" s="71">
        <v>13670548</v>
      </c>
      <c r="V72" s="71">
        <v>5673</v>
      </c>
      <c r="W72" s="71">
        <v>201</v>
      </c>
      <c r="X72" s="71">
        <v>24786</v>
      </c>
      <c r="Y72" s="71">
        <v>26175</v>
      </c>
      <c r="Z72" s="71">
        <v>36034</v>
      </c>
      <c r="AA72" s="71">
        <v>25038</v>
      </c>
      <c r="AB72" s="71">
        <v>91094</v>
      </c>
      <c r="AC72" s="71">
        <v>0</v>
      </c>
      <c r="AD72" s="71">
        <v>5.9592200105377442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1788</v>
      </c>
      <c r="B73" s="70">
        <v>274</v>
      </c>
      <c r="C73" s="70">
        <v>2</v>
      </c>
      <c r="D73" s="70">
        <v>17</v>
      </c>
      <c r="E73" s="70">
        <v>2005</v>
      </c>
      <c r="F73" s="70" t="s">
        <v>789</v>
      </c>
      <c r="G73" s="70" t="s">
        <v>1786</v>
      </c>
      <c r="H73" s="70" t="s">
        <v>1787</v>
      </c>
      <c r="I73" s="148"/>
      <c r="J73" s="71">
        <v>116.75550507416121</v>
      </c>
      <c r="K73" s="71">
        <v>10.27077341665774</v>
      </c>
      <c r="L73" s="71">
        <v>28.9391119142667</v>
      </c>
      <c r="M73" s="71">
        <v>99.261211471973709</v>
      </c>
      <c r="N73" s="71">
        <v>103.3216137611719</v>
      </c>
      <c r="O73" s="71">
        <v>119.9539325441671</v>
      </c>
      <c r="P73" s="71">
        <v>105.6371343132749</v>
      </c>
      <c r="Q73" s="71">
        <v>5.1488756433299097</v>
      </c>
      <c r="R73" s="71">
        <v>0</v>
      </c>
      <c r="S73" s="71">
        <v>7.0369995344609171</v>
      </c>
      <c r="T73" s="72"/>
      <c r="U73" s="71">
        <v>20735021</v>
      </c>
      <c r="V73" s="71">
        <v>4560</v>
      </c>
      <c r="W73" s="71">
        <v>370</v>
      </c>
      <c r="X73" s="71">
        <v>21600</v>
      </c>
      <c r="Y73" s="71">
        <v>30211</v>
      </c>
      <c r="Z73" s="71">
        <v>57094</v>
      </c>
      <c r="AA73" s="71">
        <v>21007</v>
      </c>
      <c r="AB73" s="71">
        <v>87396</v>
      </c>
      <c r="AC73" s="71">
        <v>0</v>
      </c>
      <c r="AD73" s="71">
        <v>7.0369995344609171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1789</v>
      </c>
      <c r="B74" s="70">
        <v>275</v>
      </c>
      <c r="C74" s="70">
        <v>3</v>
      </c>
      <c r="D74" s="70">
        <v>17</v>
      </c>
      <c r="E74" s="70">
        <v>2006</v>
      </c>
      <c r="F74" s="70" t="s">
        <v>790</v>
      </c>
      <c r="G74" s="70" t="s">
        <v>1786</v>
      </c>
      <c r="H74" s="70" t="s">
        <v>1787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1790</v>
      </c>
      <c r="B75" s="70">
        <v>276</v>
      </c>
      <c r="C75" s="70">
        <v>4</v>
      </c>
      <c r="D75" s="70">
        <v>17</v>
      </c>
      <c r="E75" s="70">
        <v>2007</v>
      </c>
      <c r="F75" s="70" t="s">
        <v>791</v>
      </c>
      <c r="G75" s="70" t="s">
        <v>1786</v>
      </c>
      <c r="H75" s="70" t="s">
        <v>1787</v>
      </c>
      <c r="I75" s="148"/>
      <c r="J75" s="71">
        <v>134.7450826934211</v>
      </c>
      <c r="K75" s="71">
        <v>9.8724171659820712</v>
      </c>
      <c r="L75" s="71">
        <v>14.77996915658356</v>
      </c>
      <c r="M75" s="71">
        <v>121.578747790576</v>
      </c>
      <c r="N75" s="71">
        <v>103.5565728304572</v>
      </c>
      <c r="O75" s="71">
        <v>116.0752065169721</v>
      </c>
      <c r="P75" s="71">
        <v>104.5607228791003</v>
      </c>
      <c r="Q75" s="71">
        <v>5.3769436036505702</v>
      </c>
      <c r="R75" s="71">
        <v>0</v>
      </c>
      <c r="S75" s="71">
        <v>9.1411537188065548</v>
      </c>
      <c r="T75" s="72"/>
      <c r="U75" s="71">
        <v>24136159</v>
      </c>
      <c r="V75" s="71">
        <v>4216</v>
      </c>
      <c r="W75" s="71">
        <v>351</v>
      </c>
      <c r="X75" s="71">
        <v>28352</v>
      </c>
      <c r="Y75" s="71">
        <v>30788</v>
      </c>
      <c r="Z75" s="71">
        <v>57433</v>
      </c>
      <c r="AA75" s="71">
        <v>20476</v>
      </c>
      <c r="AB75" s="71">
        <v>86441</v>
      </c>
      <c r="AC75" s="71">
        <v>0</v>
      </c>
      <c r="AD75" s="71">
        <v>9.1411537188065548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1791</v>
      </c>
      <c r="B76" s="70">
        <v>277</v>
      </c>
      <c r="C76" s="70">
        <v>5</v>
      </c>
      <c r="D76" s="70">
        <v>17</v>
      </c>
      <c r="E76" s="70">
        <v>2008</v>
      </c>
      <c r="F76" s="70" t="s">
        <v>792</v>
      </c>
      <c r="G76" s="70" t="s">
        <v>1786</v>
      </c>
      <c r="H76" s="70" t="s">
        <v>1787</v>
      </c>
      <c r="I76" s="148"/>
      <c r="J76" s="71">
        <v>130.96615421159709</v>
      </c>
      <c r="K76" s="71">
        <v>7.3754152643517594</v>
      </c>
      <c r="L76" s="71">
        <v>13.02585901357326</v>
      </c>
      <c r="M76" s="71">
        <v>128.89258681489699</v>
      </c>
      <c r="N76" s="71">
        <v>108.0862650297169</v>
      </c>
      <c r="O76" s="71">
        <v>111.6882800946008</v>
      </c>
      <c r="P76" s="71">
        <v>101.2587350174</v>
      </c>
      <c r="Q76" s="71">
        <v>5.2595817026407099</v>
      </c>
      <c r="R76" s="71">
        <v>0</v>
      </c>
      <c r="S76" s="71">
        <v>9.8658455170640291</v>
      </c>
      <c r="T76" s="72"/>
      <c r="U76" s="71">
        <v>24600802</v>
      </c>
      <c r="V76" s="71">
        <v>4216</v>
      </c>
      <c r="W76" s="71">
        <v>351</v>
      </c>
      <c r="X76" s="71">
        <v>28352</v>
      </c>
      <c r="Y76" s="71">
        <v>31097</v>
      </c>
      <c r="Z76" s="71">
        <v>57202</v>
      </c>
      <c r="AA76" s="71">
        <v>19852</v>
      </c>
      <c r="AB76" s="71">
        <v>85945</v>
      </c>
      <c r="AC76" s="71">
        <v>0</v>
      </c>
      <c r="AD76" s="71">
        <v>9.8658455170640291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1792</v>
      </c>
      <c r="B77" s="70">
        <v>278</v>
      </c>
      <c r="C77" s="70">
        <v>6</v>
      </c>
      <c r="D77" s="70">
        <v>17</v>
      </c>
      <c r="E77" s="70">
        <v>2009</v>
      </c>
      <c r="F77" s="70" t="s">
        <v>176</v>
      </c>
      <c r="G77" s="70" t="s">
        <v>1786</v>
      </c>
      <c r="H77" s="70" t="s">
        <v>1787</v>
      </c>
      <c r="I77" s="148"/>
      <c r="J77" s="71">
        <v>101.51838755999709</v>
      </c>
      <c r="K77" s="71">
        <v>6.8646550796011532</v>
      </c>
      <c r="L77" s="71">
        <v>14.17511039393923</v>
      </c>
      <c r="M77" s="71">
        <v>121.5573720810816</v>
      </c>
      <c r="N77" s="71">
        <v>96.289274727730771</v>
      </c>
      <c r="O77" s="71">
        <v>113.8936068299377</v>
      </c>
      <c r="P77" s="71">
        <v>96.547054060660201</v>
      </c>
      <c r="Q77" s="71">
        <v>4.9668183372651296</v>
      </c>
      <c r="R77" s="71">
        <v>0</v>
      </c>
      <c r="S77" s="71">
        <v>8.6637524127827223</v>
      </c>
      <c r="T77" s="72"/>
      <c r="U77" s="71">
        <v>17174341</v>
      </c>
      <c r="V77" s="71">
        <v>4148</v>
      </c>
      <c r="W77" s="71">
        <v>553</v>
      </c>
      <c r="X77" s="71">
        <v>28609</v>
      </c>
      <c r="Y77" s="71">
        <v>31240</v>
      </c>
      <c r="Z77" s="71">
        <v>57576</v>
      </c>
      <c r="AA77" s="71">
        <v>19432</v>
      </c>
      <c r="AB77" s="71">
        <v>85198</v>
      </c>
      <c r="AC77" s="71">
        <v>0</v>
      </c>
      <c r="AD77" s="71">
        <v>8.6637524127827223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579.65</v>
      </c>
      <c r="BK77" s="71">
        <v>0</v>
      </c>
      <c r="BL77" s="71">
        <v>24.373000000000001</v>
      </c>
      <c r="BM77" s="71">
        <v>0</v>
      </c>
      <c r="BN77" s="72"/>
      <c r="BO77" s="71">
        <v>0</v>
      </c>
      <c r="BP77" s="71">
        <v>0</v>
      </c>
      <c r="BQ77" s="71">
        <v>5</v>
      </c>
      <c r="BR77" s="71">
        <v>0</v>
      </c>
      <c r="BS77" s="71">
        <v>2</v>
      </c>
      <c r="BT77" s="71">
        <v>0</v>
      </c>
      <c r="BU77"/>
      <c r="BV77" s="70">
        <v>251.23</v>
      </c>
      <c r="BW77" s="70">
        <v>0</v>
      </c>
      <c r="BX77" s="70">
        <v>19.893000000000001</v>
      </c>
      <c r="BY77" s="70">
        <v>0</v>
      </c>
      <c r="BZ77" s="70">
        <v>0</v>
      </c>
      <c r="CA77" s="70">
        <v>22.8</v>
      </c>
      <c r="CB77" s="70">
        <v>136.6</v>
      </c>
      <c r="CC77" s="70">
        <v>173.5</v>
      </c>
      <c r="CD77" s="70">
        <v>0</v>
      </c>
    </row>
    <row r="78" spans="1:82">
      <c r="A78" s="70" t="s">
        <v>1793</v>
      </c>
      <c r="B78" s="70">
        <v>279</v>
      </c>
      <c r="C78" s="70">
        <v>7</v>
      </c>
      <c r="D78" s="70">
        <v>17</v>
      </c>
      <c r="E78" s="70">
        <v>2010</v>
      </c>
      <c r="F78" s="70" t="s">
        <v>177</v>
      </c>
      <c r="G78" s="70" t="s">
        <v>1786</v>
      </c>
      <c r="H78" s="70" t="s">
        <v>1787</v>
      </c>
      <c r="I78" s="148"/>
      <c r="J78" s="71">
        <v>121.9980718491329</v>
      </c>
      <c r="K78" s="71">
        <v>7.3201462511003577</v>
      </c>
      <c r="L78" s="71">
        <v>13.622927457947521</v>
      </c>
      <c r="M78" s="71">
        <v>125.83899944243311</v>
      </c>
      <c r="N78" s="71">
        <v>102.70530779215591</v>
      </c>
      <c r="O78" s="71">
        <v>113.4475427367075</v>
      </c>
      <c r="P78" s="71">
        <v>97.623721382183618</v>
      </c>
      <c r="Q78" s="71">
        <v>5.1308542145646099</v>
      </c>
      <c r="R78" s="71">
        <v>0</v>
      </c>
      <c r="S78" s="71">
        <v>6.8303273808063638</v>
      </c>
      <c r="T78" s="72"/>
      <c r="U78" s="71">
        <v>22194467</v>
      </c>
      <c r="V78" s="71">
        <v>4148</v>
      </c>
      <c r="W78" s="71">
        <v>553</v>
      </c>
      <c r="X78" s="71">
        <v>28609</v>
      </c>
      <c r="Y78" s="71">
        <v>31312</v>
      </c>
      <c r="Z78" s="71">
        <v>57617</v>
      </c>
      <c r="AA78" s="71">
        <v>19158</v>
      </c>
      <c r="AB78" s="71">
        <v>84335</v>
      </c>
      <c r="AC78" s="71">
        <v>0</v>
      </c>
      <c r="AD78" s="71">
        <v>6.8303273808063638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455.71899999999999</v>
      </c>
      <c r="BK78" s="71">
        <v>0</v>
      </c>
      <c r="BL78" s="71">
        <v>24.064999999999998</v>
      </c>
      <c r="BM78" s="71">
        <v>0</v>
      </c>
      <c r="BN78" s="72"/>
      <c r="BO78" s="71">
        <v>0</v>
      </c>
      <c r="BP78" s="71">
        <v>0</v>
      </c>
      <c r="BQ78" s="71">
        <v>6</v>
      </c>
      <c r="BR78" s="71">
        <v>0</v>
      </c>
      <c r="BS78" s="71">
        <v>2</v>
      </c>
      <c r="BT78" s="71">
        <v>0</v>
      </c>
      <c r="BU78"/>
      <c r="BV78" s="70">
        <v>282.50900000000001</v>
      </c>
      <c r="BW78" s="70">
        <v>0</v>
      </c>
      <c r="BX78" s="70">
        <v>19.574999999999999</v>
      </c>
      <c r="BY78" s="70">
        <v>0</v>
      </c>
      <c r="BZ78" s="70">
        <v>0</v>
      </c>
      <c r="CA78" s="70">
        <v>15.5</v>
      </c>
      <c r="CB78" s="70">
        <v>54.8</v>
      </c>
      <c r="CC78" s="70">
        <v>107.4</v>
      </c>
      <c r="CD78" s="70">
        <v>0</v>
      </c>
    </row>
    <row r="79" spans="1:82">
      <c r="A79" s="70" t="s">
        <v>1794</v>
      </c>
      <c r="B79" s="70">
        <v>280</v>
      </c>
      <c r="C79" s="70">
        <v>8</v>
      </c>
      <c r="D79" s="70">
        <v>17</v>
      </c>
      <c r="E79" s="70">
        <v>2011</v>
      </c>
      <c r="F79" s="70" t="s">
        <v>178</v>
      </c>
      <c r="G79" s="70" t="s">
        <v>1786</v>
      </c>
      <c r="H79" s="70" t="s">
        <v>1787</v>
      </c>
      <c r="I79" s="148"/>
      <c r="J79" s="71">
        <v>128.28354242004889</v>
      </c>
      <c r="K79" s="71">
        <v>9.5675096005918903</v>
      </c>
      <c r="L79" s="71">
        <v>21.451303363420891</v>
      </c>
      <c r="M79" s="71">
        <v>148.5234586135293</v>
      </c>
      <c r="N79" s="71">
        <v>109.09873647533441</v>
      </c>
      <c r="O79" s="71">
        <v>111.68667006384</v>
      </c>
      <c r="P79" s="71">
        <v>93.812861800666482</v>
      </c>
      <c r="Q79" s="71">
        <v>5.8656076850740799</v>
      </c>
      <c r="R79" s="71">
        <v>0</v>
      </c>
      <c r="S79" s="71">
        <v>8.4287572590586972</v>
      </c>
      <c r="T79" s="72"/>
      <c r="U79" s="71">
        <v>20719903</v>
      </c>
      <c r="V79" s="71">
        <v>4148</v>
      </c>
      <c r="W79" s="71">
        <v>553</v>
      </c>
      <c r="X79" s="71">
        <v>28609</v>
      </c>
      <c r="Y79" s="71">
        <v>31342</v>
      </c>
      <c r="Z79" s="71">
        <v>57955</v>
      </c>
      <c r="AA79" s="71">
        <v>18958</v>
      </c>
      <c r="AB79" s="71">
        <v>83583</v>
      </c>
      <c r="AC79" s="71">
        <v>0</v>
      </c>
      <c r="AD79" s="71">
        <v>8.4287572590586972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419.71600000000001</v>
      </c>
      <c r="BK79" s="71">
        <v>0</v>
      </c>
      <c r="BL79" s="71">
        <v>24.433</v>
      </c>
      <c r="BM79" s="71">
        <v>0</v>
      </c>
      <c r="BN79" s="72"/>
      <c r="BO79" s="71">
        <v>0</v>
      </c>
      <c r="BP79" s="71">
        <v>0</v>
      </c>
      <c r="BQ79" s="71">
        <v>7</v>
      </c>
      <c r="BR79" s="71">
        <v>0</v>
      </c>
      <c r="BS79" s="71">
        <v>2</v>
      </c>
      <c r="BT79" s="71">
        <v>0</v>
      </c>
      <c r="BU79"/>
      <c r="BV79" s="70">
        <v>278.76299999999998</v>
      </c>
      <c r="BW79" s="70">
        <v>0</v>
      </c>
      <c r="BX79" s="70">
        <v>20.286000000000001</v>
      </c>
      <c r="BY79" s="70">
        <v>0</v>
      </c>
      <c r="BZ79" s="70">
        <v>0</v>
      </c>
      <c r="CA79" s="70">
        <v>10.4</v>
      </c>
      <c r="CB79" s="70">
        <v>45.1</v>
      </c>
      <c r="CC79" s="70">
        <v>89.6</v>
      </c>
      <c r="CD79" s="70">
        <v>0</v>
      </c>
    </row>
    <row r="80" spans="1:82">
      <c r="A80" s="70" t="s">
        <v>1795</v>
      </c>
      <c r="B80" s="70">
        <v>281</v>
      </c>
      <c r="C80" s="70">
        <v>9</v>
      </c>
      <c r="D80" s="70">
        <v>17</v>
      </c>
      <c r="E80" s="70">
        <v>2012</v>
      </c>
      <c r="F80" s="70" t="s">
        <v>179</v>
      </c>
      <c r="G80" s="70" t="s">
        <v>1786</v>
      </c>
      <c r="H80" s="70" t="s">
        <v>1787</v>
      </c>
      <c r="I80" s="148"/>
      <c r="J80" s="71">
        <v>130.2614861757373</v>
      </c>
      <c r="K80" s="71">
        <v>9.1031920169749601</v>
      </c>
      <c r="L80" s="71">
        <v>21.23718240982657</v>
      </c>
      <c r="M80" s="71">
        <v>151.3974398471066</v>
      </c>
      <c r="N80" s="71">
        <v>128.95873554915929</v>
      </c>
      <c r="O80" s="71">
        <v>111.43682623182313</v>
      </c>
      <c r="P80" s="71">
        <v>93.087527642266664</v>
      </c>
      <c r="Q80" s="71">
        <v>6.3425949189844397</v>
      </c>
      <c r="R80" s="71">
        <v>0</v>
      </c>
      <c r="S80" s="71">
        <v>10.217345354599519</v>
      </c>
      <c r="T80" s="72"/>
      <c r="U80" s="71">
        <v>19901371</v>
      </c>
      <c r="V80" s="71">
        <v>4148</v>
      </c>
      <c r="W80" s="71">
        <v>553</v>
      </c>
      <c r="X80" s="71">
        <v>28609</v>
      </c>
      <c r="Y80" s="71">
        <v>31565</v>
      </c>
      <c r="Z80" s="71">
        <v>58284</v>
      </c>
      <c r="AA80" s="71">
        <v>18705</v>
      </c>
      <c r="AB80" s="71">
        <v>83186</v>
      </c>
      <c r="AC80" s="71">
        <v>0</v>
      </c>
      <c r="AD80" s="71">
        <v>10.217345354599519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454.97300000000001</v>
      </c>
      <c r="BK80" s="71">
        <v>0</v>
      </c>
      <c r="BL80" s="71">
        <v>24.363</v>
      </c>
      <c r="BM80" s="71">
        <v>0</v>
      </c>
      <c r="BN80" s="72"/>
      <c r="BO80" s="71">
        <v>0</v>
      </c>
      <c r="BP80" s="71">
        <v>0</v>
      </c>
      <c r="BQ80" s="71">
        <v>7</v>
      </c>
      <c r="BR80" s="71">
        <v>0</v>
      </c>
      <c r="BS80" s="71">
        <v>2</v>
      </c>
      <c r="BT80" s="71">
        <v>0</v>
      </c>
      <c r="BU80"/>
      <c r="BV80" s="70">
        <v>308.36</v>
      </c>
      <c r="BW80" s="70">
        <v>0</v>
      </c>
      <c r="BX80" s="70">
        <v>19.576000000000001</v>
      </c>
      <c r="BY80" s="70">
        <v>0</v>
      </c>
      <c r="BZ80" s="70">
        <v>0</v>
      </c>
      <c r="CA80" s="70">
        <v>10.7</v>
      </c>
      <c r="CB80" s="70">
        <v>43.9</v>
      </c>
      <c r="CC80" s="70">
        <v>96.8</v>
      </c>
      <c r="CD80" s="70">
        <v>0</v>
      </c>
    </row>
    <row r="81" spans="1:82">
      <c r="A81" s="70" t="s">
        <v>1796</v>
      </c>
      <c r="B81" s="70">
        <v>282</v>
      </c>
      <c r="C81" s="70">
        <v>10</v>
      </c>
      <c r="D81" s="70">
        <v>17</v>
      </c>
      <c r="E81" s="70">
        <v>2013</v>
      </c>
      <c r="F81" s="70" t="s">
        <v>180</v>
      </c>
      <c r="G81" s="70" t="s">
        <v>1786</v>
      </c>
      <c r="H81" s="70" t="s">
        <v>1787</v>
      </c>
      <c r="I81" s="148"/>
      <c r="J81" s="71">
        <v>132.28262909048709</v>
      </c>
      <c r="K81" s="71">
        <v>7.8397969986701277</v>
      </c>
      <c r="L81" s="71">
        <v>20.526073493588271</v>
      </c>
      <c r="M81" s="71">
        <v>143.91702587096981</v>
      </c>
      <c r="N81" s="71">
        <v>106.80760350402301</v>
      </c>
      <c r="O81" s="71">
        <v>107.2194406595528</v>
      </c>
      <c r="P81" s="71">
        <v>92.619042438630999</v>
      </c>
      <c r="Q81" s="71">
        <v>6.3800769306715601</v>
      </c>
      <c r="R81" s="71">
        <v>0</v>
      </c>
      <c r="S81" s="71">
        <v>11.147555474145349</v>
      </c>
      <c r="T81" s="72"/>
      <c r="U81" s="71">
        <v>19457896</v>
      </c>
      <c r="V81" s="71">
        <v>4148</v>
      </c>
      <c r="W81" s="71">
        <v>553</v>
      </c>
      <c r="X81" s="71">
        <v>28609</v>
      </c>
      <c r="Y81" s="71">
        <v>31664</v>
      </c>
      <c r="Z81" s="71">
        <v>58582</v>
      </c>
      <c r="AA81" s="71">
        <v>18541</v>
      </c>
      <c r="AB81" s="71">
        <v>82478</v>
      </c>
      <c r="AC81" s="71">
        <v>0</v>
      </c>
      <c r="AD81" s="71">
        <v>11.147555474145349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462.15300000000002</v>
      </c>
      <c r="BK81" s="71">
        <v>0</v>
      </c>
      <c r="BL81" s="71">
        <v>24.670999999999999</v>
      </c>
      <c r="BM81" s="71">
        <v>0</v>
      </c>
      <c r="BN81" s="72"/>
      <c r="BO81" s="71">
        <v>0</v>
      </c>
      <c r="BP81" s="71">
        <v>0</v>
      </c>
      <c r="BQ81" s="71">
        <v>7</v>
      </c>
      <c r="BR81" s="71">
        <v>0</v>
      </c>
      <c r="BS81" s="71">
        <v>2</v>
      </c>
      <c r="BT81" s="71">
        <v>0</v>
      </c>
      <c r="BU81"/>
      <c r="BV81" s="70">
        <v>350.67099999999999</v>
      </c>
      <c r="BW81" s="70">
        <v>0</v>
      </c>
      <c r="BX81" s="70">
        <v>19.553000000000001</v>
      </c>
      <c r="BY81" s="70">
        <v>0</v>
      </c>
      <c r="BZ81" s="70">
        <v>0</v>
      </c>
      <c r="CA81" s="70">
        <v>10.8</v>
      </c>
      <c r="CB81" s="70">
        <v>44</v>
      </c>
      <c r="CC81" s="70">
        <v>61.8</v>
      </c>
      <c r="CD81" s="70">
        <v>0</v>
      </c>
    </row>
    <row r="82" spans="1:82">
      <c r="A82" s="70" t="s">
        <v>1797</v>
      </c>
      <c r="B82" s="70">
        <v>283</v>
      </c>
      <c r="C82" s="70">
        <v>11</v>
      </c>
      <c r="D82" s="70">
        <v>17</v>
      </c>
      <c r="E82" s="70">
        <v>2014</v>
      </c>
      <c r="F82" s="70" t="s">
        <v>181</v>
      </c>
      <c r="G82" s="70" t="s">
        <v>1786</v>
      </c>
      <c r="H82" s="70" t="s">
        <v>1787</v>
      </c>
      <c r="I82" s="148"/>
      <c r="J82" s="71">
        <v>117.655369849246</v>
      </c>
      <c r="K82" s="71">
        <v>7.2404891638355808</v>
      </c>
      <c r="L82" s="71">
        <v>10.73693751319442</v>
      </c>
      <c r="M82" s="71">
        <v>128.38733294694151</v>
      </c>
      <c r="N82" s="71">
        <v>110.99541810989621</v>
      </c>
      <c r="O82" s="71">
        <v>102.71711356211267</v>
      </c>
      <c r="P82" s="71">
        <v>92.748969041506086</v>
      </c>
      <c r="Q82" s="71">
        <v>6.0568088645425897</v>
      </c>
      <c r="R82" s="71">
        <v>0</v>
      </c>
      <c r="S82" s="71">
        <v>11.781290044183701</v>
      </c>
      <c r="T82" s="72"/>
      <c r="U82" s="71">
        <v>20718872</v>
      </c>
      <c r="V82" s="71">
        <v>3408</v>
      </c>
      <c r="W82" s="71">
        <v>456</v>
      </c>
      <c r="X82" s="71">
        <v>26321</v>
      </c>
      <c r="Y82" s="71">
        <v>31826</v>
      </c>
      <c r="Z82" s="71">
        <v>59109</v>
      </c>
      <c r="AA82" s="71">
        <v>18471</v>
      </c>
      <c r="AB82" s="71">
        <v>81609</v>
      </c>
      <c r="AC82" s="71">
        <v>0</v>
      </c>
      <c r="AD82" s="71">
        <v>11.781290044183701</v>
      </c>
      <c r="AE82" s="72"/>
      <c r="AF82" s="71"/>
      <c r="AG82" s="71"/>
      <c r="AH82" s="71"/>
      <c r="AI82" s="71"/>
      <c r="AJ82" s="71"/>
      <c r="AK82" s="71"/>
      <c r="AL82" s="71"/>
      <c r="AM82" s="71"/>
      <c r="AN82" s="71"/>
      <c r="AO82" s="71"/>
      <c r="AP82" s="71"/>
      <c r="AQ82" s="72"/>
      <c r="AR82" s="71">
        <v>1715</v>
      </c>
      <c r="AS82" s="71">
        <v>454</v>
      </c>
      <c r="AT82" s="71">
        <v>0</v>
      </c>
      <c r="AU82" s="71">
        <v>0</v>
      </c>
      <c r="AV82" s="71">
        <v>0</v>
      </c>
      <c r="AW82" s="71">
        <v>0</v>
      </c>
      <c r="AX82" s="71"/>
      <c r="AY82" s="72"/>
      <c r="AZ82" s="71">
        <v>7263.5</v>
      </c>
      <c r="BA82" s="71">
        <v>27455.9</v>
      </c>
      <c r="BB82" s="71">
        <v>0</v>
      </c>
      <c r="BC82" s="71">
        <v>0</v>
      </c>
      <c r="BD82" s="71">
        <v>0</v>
      </c>
      <c r="BE82" s="71">
        <v>0</v>
      </c>
      <c r="BF82" s="71"/>
      <c r="BG82" s="72"/>
      <c r="BH82" s="71">
        <v>0</v>
      </c>
      <c r="BI82" s="71">
        <v>0</v>
      </c>
      <c r="BJ82" s="71">
        <v>407.71300000000002</v>
      </c>
      <c r="BK82" s="71">
        <v>0</v>
      </c>
      <c r="BL82" s="71">
        <v>26.995000000000001</v>
      </c>
      <c r="BM82" s="71">
        <v>0</v>
      </c>
      <c r="BN82" s="72"/>
      <c r="BO82" s="71">
        <v>0</v>
      </c>
      <c r="BP82" s="71">
        <v>0</v>
      </c>
      <c r="BQ82" s="71">
        <v>7</v>
      </c>
      <c r="BR82" s="71">
        <v>0</v>
      </c>
      <c r="BS82" s="71">
        <v>2</v>
      </c>
      <c r="BT82" s="71">
        <v>0</v>
      </c>
      <c r="BU82"/>
      <c r="BV82" s="70">
        <v>341.83</v>
      </c>
      <c r="BW82" s="70">
        <v>3.5000000000000003E-2</v>
      </c>
      <c r="BX82" s="70">
        <v>19.742999999999999</v>
      </c>
      <c r="BY82" s="70">
        <v>0</v>
      </c>
      <c r="BZ82" s="70">
        <v>0</v>
      </c>
      <c r="CA82" s="70">
        <v>8.1999999999999993</v>
      </c>
      <c r="CB82" s="70">
        <v>38.6</v>
      </c>
      <c r="CC82" s="70">
        <v>26.3</v>
      </c>
      <c r="CD82" s="70">
        <v>0</v>
      </c>
    </row>
    <row r="83" spans="1:82">
      <c r="A83" s="70" t="s">
        <v>1798</v>
      </c>
      <c r="B83" s="70">
        <v>284</v>
      </c>
      <c r="C83" s="70">
        <v>12</v>
      </c>
      <c r="D83" s="70">
        <v>17</v>
      </c>
      <c r="E83" s="70">
        <v>2015</v>
      </c>
      <c r="F83" s="70" t="s">
        <v>182</v>
      </c>
      <c r="G83" s="1064" t="s">
        <v>1786</v>
      </c>
      <c r="H83" s="70" t="s">
        <v>1787</v>
      </c>
      <c r="I83" s="148"/>
      <c r="J83" s="71">
        <v>80.333406038457639</v>
      </c>
      <c r="K83" s="71">
        <v>7.2695783262398459</v>
      </c>
      <c r="L83" s="71">
        <v>11.544773887185871</v>
      </c>
      <c r="M83" s="71">
        <v>127.6392064574913</v>
      </c>
      <c r="N83" s="71">
        <v>102.7396004527974</v>
      </c>
      <c r="O83" s="71">
        <v>101.83782478522363</v>
      </c>
      <c r="P83" s="71">
        <v>92.023224050827935</v>
      </c>
      <c r="Q83" s="71">
        <v>5.8748802841591798</v>
      </c>
      <c r="R83" s="71">
        <v>0</v>
      </c>
      <c r="S83" s="71">
        <v>11.72999845076451</v>
      </c>
      <c r="T83" s="72"/>
      <c r="U83" s="71">
        <v>16255644</v>
      </c>
      <c r="V83" s="71">
        <v>3408</v>
      </c>
      <c r="W83" s="71">
        <v>456</v>
      </c>
      <c r="X83" s="71">
        <v>26321</v>
      </c>
      <c r="Y83" s="71">
        <v>31972</v>
      </c>
      <c r="Z83" s="71">
        <v>59167</v>
      </c>
      <c r="AA83" s="71">
        <v>18312</v>
      </c>
      <c r="AB83" s="71">
        <v>80861</v>
      </c>
      <c r="AC83" s="71">
        <v>0</v>
      </c>
      <c r="AD83" s="71">
        <v>11.72999845076451</v>
      </c>
      <c r="AE83" s="72"/>
      <c r="AF83" s="71">
        <v>110884527.0606067</v>
      </c>
      <c r="AG83" s="71">
        <v>5673271.0951819001</v>
      </c>
      <c r="AH83" s="71">
        <v>2437676.2657519882</v>
      </c>
      <c r="AI83" s="71">
        <v>167743093.56271279</v>
      </c>
      <c r="AJ83" s="71">
        <v>143671234.72178659</v>
      </c>
      <c r="AK83" s="71">
        <v>0</v>
      </c>
      <c r="AL83" s="71">
        <v>0</v>
      </c>
      <c r="AM83" s="71">
        <v>11081660.85086252</v>
      </c>
      <c r="AN83" s="71">
        <v>0</v>
      </c>
      <c r="AO83" s="71">
        <v>0</v>
      </c>
      <c r="AP83" s="71">
        <v>441491463.55690253</v>
      </c>
      <c r="AQ83" s="72"/>
      <c r="AR83" s="71">
        <v>1883</v>
      </c>
      <c r="AS83" s="71">
        <v>687</v>
      </c>
      <c r="AT83" s="71">
        <v>0</v>
      </c>
      <c r="AU83" s="71">
        <v>0</v>
      </c>
      <c r="AV83" s="71">
        <v>0</v>
      </c>
      <c r="AW83" s="71">
        <v>0</v>
      </c>
      <c r="AX83" s="71"/>
      <c r="AY83" s="72"/>
      <c r="AZ83" s="71">
        <v>8092.7999999999993</v>
      </c>
      <c r="BA83" s="71">
        <v>37336</v>
      </c>
      <c r="BB83" s="71">
        <v>0</v>
      </c>
      <c r="BC83" s="71">
        <v>0</v>
      </c>
      <c r="BD83" s="71">
        <v>0</v>
      </c>
      <c r="BE83" s="71">
        <v>0</v>
      </c>
      <c r="BF83" s="71"/>
      <c r="BG83" s="72"/>
      <c r="BH83" s="71">
        <v>0</v>
      </c>
      <c r="BI83" s="71">
        <v>0</v>
      </c>
      <c r="BJ83" s="71">
        <v>452.44</v>
      </c>
      <c r="BK83" s="71">
        <v>0</v>
      </c>
      <c r="BL83" s="71">
        <v>4.8689999999999998</v>
      </c>
      <c r="BM83" s="71">
        <v>0</v>
      </c>
      <c r="BN83" s="72"/>
      <c r="BO83" s="71">
        <v>0</v>
      </c>
      <c r="BP83" s="71">
        <v>0</v>
      </c>
      <c r="BQ83" s="71">
        <v>7</v>
      </c>
      <c r="BR83" s="71">
        <v>0</v>
      </c>
      <c r="BS83" s="71">
        <v>1</v>
      </c>
      <c r="BT83" s="71">
        <v>0</v>
      </c>
      <c r="BU83"/>
      <c r="BV83" s="70">
        <v>317.66699999999997</v>
      </c>
      <c r="BW83" s="70">
        <v>3.2000000000000001E-2</v>
      </c>
      <c r="BX83" s="70">
        <v>0.21</v>
      </c>
      <c r="BY83" s="70">
        <v>0</v>
      </c>
      <c r="BZ83" s="70">
        <v>0</v>
      </c>
      <c r="CA83" s="70">
        <v>7.3</v>
      </c>
      <c r="CB83" s="70">
        <v>40.799999999999997</v>
      </c>
      <c r="CC83" s="70">
        <v>15.9</v>
      </c>
      <c r="CD83" s="70">
        <v>75.400000000000006</v>
      </c>
    </row>
    <row r="84" spans="1:82">
      <c r="A84" s="70" t="s">
        <v>1799</v>
      </c>
      <c r="B84" s="70">
        <v>285</v>
      </c>
      <c r="C84" s="70">
        <v>13</v>
      </c>
      <c r="D84" s="70">
        <v>17</v>
      </c>
      <c r="E84" s="70">
        <v>2016</v>
      </c>
      <c r="F84" s="70" t="s">
        <v>155</v>
      </c>
      <c r="G84" s="1064" t="s">
        <v>1786</v>
      </c>
      <c r="H84" s="70" t="s">
        <v>1787</v>
      </c>
      <c r="I84" s="148"/>
      <c r="J84" s="71">
        <v>87.587227707218872</v>
      </c>
      <c r="K84" s="71">
        <v>7.2595097953864602</v>
      </c>
      <c r="L84" s="71">
        <v>12.470818029079425</v>
      </c>
      <c r="M84" s="71">
        <v>106.89562438125868</v>
      </c>
      <c r="N84" s="71">
        <v>101.65695943848348</v>
      </c>
      <c r="O84" s="71">
        <v>100.21859344730228</v>
      </c>
      <c r="P84" s="71">
        <v>88.521054916652218</v>
      </c>
      <c r="Q84" s="71">
        <v>5.6469599946840701</v>
      </c>
      <c r="R84" s="71">
        <v>0</v>
      </c>
      <c r="S84" s="71">
        <v>9.9493602748575061</v>
      </c>
      <c r="T84" s="72"/>
      <c r="U84" s="71">
        <v>17254492</v>
      </c>
      <c r="V84" s="71">
        <v>3408</v>
      </c>
      <c r="W84" s="71">
        <v>456</v>
      </c>
      <c r="X84" s="71">
        <v>26321</v>
      </c>
      <c r="Y84" s="71">
        <v>32047</v>
      </c>
      <c r="Z84" s="71">
        <v>58942</v>
      </c>
      <c r="AA84" s="71">
        <v>18219</v>
      </c>
      <c r="AB84" s="71">
        <v>79949</v>
      </c>
      <c r="AC84" s="71">
        <v>0</v>
      </c>
      <c r="AD84" s="71">
        <v>9.9493602748575061</v>
      </c>
      <c r="AE84" s="72"/>
      <c r="AF84" s="71">
        <v>120184568.5761178</v>
      </c>
      <c r="AG84" s="71">
        <v>5455298.2402378637</v>
      </c>
      <c r="AH84" s="71">
        <v>2024292.0358690389</v>
      </c>
      <c r="AI84" s="71">
        <v>165625749.385638</v>
      </c>
      <c r="AJ84" s="71">
        <v>139017710.79459351</v>
      </c>
      <c r="AK84" s="71">
        <v>0</v>
      </c>
      <c r="AL84" s="71">
        <v>0</v>
      </c>
      <c r="AM84" s="71">
        <v>10965187.338033799</v>
      </c>
      <c r="AN84" s="71">
        <v>0</v>
      </c>
      <c r="AO84" s="71">
        <v>0</v>
      </c>
      <c r="AP84" s="71">
        <v>443272806.37049001</v>
      </c>
      <c r="AQ84" s="72"/>
      <c r="AR84" s="71">
        <v>2027</v>
      </c>
      <c r="AS84" s="71">
        <v>823</v>
      </c>
      <c r="AT84" s="71">
        <v>0</v>
      </c>
      <c r="AU84" s="71">
        <v>0</v>
      </c>
      <c r="AV84" s="71">
        <v>0</v>
      </c>
      <c r="AW84" s="71">
        <v>0</v>
      </c>
      <c r="AX84" s="71"/>
      <c r="AY84" s="72"/>
      <c r="AZ84" s="71">
        <v>8909.7999999999993</v>
      </c>
      <c r="BA84" s="71">
        <v>43560.4</v>
      </c>
      <c r="BB84" s="71">
        <v>0</v>
      </c>
      <c r="BC84" s="71">
        <v>0</v>
      </c>
      <c r="BD84" s="71">
        <v>0</v>
      </c>
      <c r="BE84" s="71">
        <v>0</v>
      </c>
      <c r="BF84" s="71"/>
      <c r="BG84" s="72"/>
      <c r="BH84" s="71">
        <v>0</v>
      </c>
      <c r="BI84" s="71">
        <v>0</v>
      </c>
      <c r="BJ84" s="71">
        <v>549.10400000000004</v>
      </c>
      <c r="BK84" s="71">
        <v>0</v>
      </c>
      <c r="BL84" s="71">
        <v>29.988</v>
      </c>
      <c r="BM84" s="71">
        <v>0</v>
      </c>
      <c r="BN84" s="72"/>
      <c r="BO84" s="71">
        <v>0</v>
      </c>
      <c r="BP84" s="71">
        <v>0</v>
      </c>
      <c r="BQ84" s="71">
        <v>7</v>
      </c>
      <c r="BR84" s="71">
        <v>0</v>
      </c>
      <c r="BS84" s="71">
        <v>3</v>
      </c>
      <c r="BT84" s="71">
        <v>0</v>
      </c>
      <c r="BU84"/>
      <c r="BV84" s="70">
        <v>304.16899999999998</v>
      </c>
      <c r="BW84" s="70">
        <v>0</v>
      </c>
      <c r="BX84" s="70">
        <v>18.623000000000001</v>
      </c>
      <c r="BY84" s="70">
        <v>0</v>
      </c>
      <c r="BZ84" s="70">
        <v>0</v>
      </c>
      <c r="CA84" s="70">
        <v>9</v>
      </c>
      <c r="CB84" s="70">
        <v>42.2</v>
      </c>
      <c r="CC84" s="70">
        <v>15.9</v>
      </c>
      <c r="CD84" s="70">
        <v>189.2</v>
      </c>
    </row>
    <row r="85" spans="1:82">
      <c r="A85" s="70" t="s">
        <v>1800</v>
      </c>
      <c r="B85" s="70">
        <v>286</v>
      </c>
      <c r="C85" s="70">
        <v>14</v>
      </c>
      <c r="D85" s="70">
        <v>17</v>
      </c>
      <c r="E85" s="70">
        <v>2017</v>
      </c>
      <c r="F85" s="70" t="s">
        <v>156</v>
      </c>
      <c r="G85" s="70" t="s">
        <v>1786</v>
      </c>
      <c r="H85" s="70" t="s">
        <v>1787</v>
      </c>
      <c r="I85" s="148"/>
      <c r="J85" s="71">
        <v>91.672819992787751</v>
      </c>
      <c r="K85" s="71">
        <v>7.3178949972394838</v>
      </c>
      <c r="L85" s="71">
        <v>11.002005797578457</v>
      </c>
      <c r="M85" s="71">
        <v>100.93544077054308</v>
      </c>
      <c r="N85" s="71">
        <v>97.980921988675249</v>
      </c>
      <c r="O85" s="71">
        <v>98.625078472274637</v>
      </c>
      <c r="P85" s="71">
        <v>87.129899332999216</v>
      </c>
      <c r="Q85" s="71">
        <v>5.3940725332231603</v>
      </c>
      <c r="R85" s="71">
        <v>0</v>
      </c>
      <c r="S85" s="71">
        <v>10.100361968570093</v>
      </c>
      <c r="T85" s="72"/>
      <c r="U85" s="71">
        <v>18998514</v>
      </c>
      <c r="V85" s="71">
        <v>3408</v>
      </c>
      <c r="W85" s="71">
        <v>456</v>
      </c>
      <c r="X85" s="71">
        <v>26321</v>
      </c>
      <c r="Y85" s="71">
        <v>32124</v>
      </c>
      <c r="Z85" s="71">
        <v>58967</v>
      </c>
      <c r="AA85" s="71">
        <v>18047</v>
      </c>
      <c r="AB85" s="71">
        <v>78973</v>
      </c>
      <c r="AC85" s="71">
        <v>0</v>
      </c>
      <c r="AD85" s="71">
        <v>10.100361968570089</v>
      </c>
      <c r="AE85" s="72"/>
      <c r="AF85" s="71">
        <v>131366344.8772831</v>
      </c>
      <c r="AG85" s="71">
        <v>5532048.1074545868</v>
      </c>
      <c r="AH85" s="71">
        <v>2355153.1375135989</v>
      </c>
      <c r="AI85" s="71">
        <v>162792761.20748761</v>
      </c>
      <c r="AJ85" s="71">
        <v>141084810.4045836</v>
      </c>
      <c r="AK85" s="71">
        <v>0</v>
      </c>
      <c r="AL85" s="71">
        <v>0</v>
      </c>
      <c r="AM85" s="71">
        <v>10848274.786040161</v>
      </c>
      <c r="AN85" s="71">
        <v>0</v>
      </c>
      <c r="AO85" s="71">
        <v>0</v>
      </c>
      <c r="AP85" s="71">
        <v>453979392.52036262</v>
      </c>
      <c r="AQ85" s="72"/>
      <c r="AR85" s="71">
        <v>2141</v>
      </c>
      <c r="AS85" s="71">
        <v>939</v>
      </c>
      <c r="AT85" s="71">
        <v>0</v>
      </c>
      <c r="AU85" s="71">
        <v>0</v>
      </c>
      <c r="AV85" s="71">
        <v>0</v>
      </c>
      <c r="AW85" s="71">
        <v>0</v>
      </c>
      <c r="AX85" s="71"/>
      <c r="AY85" s="72"/>
      <c r="AZ85" s="71">
        <v>9522.7999999999993</v>
      </c>
      <c r="BA85" s="71">
        <v>64338.000000000029</v>
      </c>
      <c r="BB85" s="71">
        <v>0</v>
      </c>
      <c r="BC85" s="71">
        <v>0</v>
      </c>
      <c r="BD85" s="71">
        <v>0</v>
      </c>
      <c r="BE85" s="71">
        <v>0</v>
      </c>
      <c r="BF85" s="71"/>
      <c r="BG85" s="72"/>
      <c r="BH85" s="71">
        <v>0</v>
      </c>
      <c r="BI85" s="71">
        <v>0</v>
      </c>
      <c r="BJ85" s="71">
        <v>396.31200000000001</v>
      </c>
      <c r="BK85" s="71">
        <v>0</v>
      </c>
      <c r="BL85" s="71">
        <v>29.908999999999999</v>
      </c>
      <c r="BM85" s="71">
        <v>0</v>
      </c>
      <c r="BN85" s="72"/>
      <c r="BO85" s="71">
        <v>0</v>
      </c>
      <c r="BP85" s="71">
        <v>0</v>
      </c>
      <c r="BQ85" s="71">
        <v>7</v>
      </c>
      <c r="BR85" s="71">
        <v>0</v>
      </c>
      <c r="BS85" s="71">
        <v>3</v>
      </c>
      <c r="BT85" s="71">
        <v>0</v>
      </c>
      <c r="BU85"/>
      <c r="BV85" s="70">
        <v>332.83600000000001</v>
      </c>
      <c r="BW85" s="70">
        <v>0</v>
      </c>
      <c r="BX85" s="70">
        <v>18.484999999999999</v>
      </c>
      <c r="BY85" s="70">
        <v>0</v>
      </c>
      <c r="BZ85" s="70">
        <v>0</v>
      </c>
      <c r="CA85" s="70">
        <v>9.1</v>
      </c>
      <c r="CB85" s="70">
        <v>22.9</v>
      </c>
      <c r="CC85" s="70">
        <v>6.8</v>
      </c>
      <c r="CD85" s="70">
        <v>36.1</v>
      </c>
    </row>
    <row r="86" spans="1:82">
      <c r="A86" s="70" t="s">
        <v>1801</v>
      </c>
      <c r="B86" s="70">
        <v>287</v>
      </c>
      <c r="C86" s="70">
        <v>15</v>
      </c>
      <c r="D86" s="70">
        <v>17</v>
      </c>
      <c r="E86" s="70">
        <v>2018</v>
      </c>
      <c r="F86" s="70" t="s">
        <v>183</v>
      </c>
      <c r="G86" s="70" t="s">
        <v>1786</v>
      </c>
      <c r="H86" s="70" t="s">
        <v>1787</v>
      </c>
      <c r="I86" s="148"/>
      <c r="J86" s="71">
        <v>98.071911804029085</v>
      </c>
      <c r="K86" s="71">
        <v>6.8776911116193871</v>
      </c>
      <c r="L86" s="71">
        <v>9.9146120333865273</v>
      </c>
      <c r="M86" s="71">
        <v>99.53477015220453</v>
      </c>
      <c r="N86" s="71">
        <v>101.9381809396501</v>
      </c>
      <c r="O86" s="71">
        <v>96.248610099986308</v>
      </c>
      <c r="P86" s="71">
        <v>85.951895098209832</v>
      </c>
      <c r="Q86" s="71">
        <v>4.9334373086479397</v>
      </c>
      <c r="R86" s="71">
        <v>0</v>
      </c>
      <c r="S86" s="71">
        <v>11.867658698387809</v>
      </c>
      <c r="T86" s="72"/>
      <c r="U86" s="71">
        <v>20083604</v>
      </c>
      <c r="V86" s="71">
        <v>3408</v>
      </c>
      <c r="W86" s="71">
        <v>456</v>
      </c>
      <c r="X86" s="71">
        <v>26321</v>
      </c>
      <c r="Y86" s="71">
        <v>32171</v>
      </c>
      <c r="Z86" s="71">
        <v>58648</v>
      </c>
      <c r="AA86" s="71">
        <v>17982</v>
      </c>
      <c r="AB86" s="71">
        <v>77838</v>
      </c>
      <c r="AC86" s="71">
        <v>0</v>
      </c>
      <c r="AD86" s="71">
        <v>11.86765869838781</v>
      </c>
      <c r="AE86" s="72"/>
      <c r="AF86" s="71">
        <v>141522805.5657177</v>
      </c>
      <c r="AG86" s="71">
        <v>4891800.1772789918</v>
      </c>
      <c r="AH86" s="71">
        <v>2228415.1303974292</v>
      </c>
      <c r="AI86" s="71">
        <v>156035485.14385101</v>
      </c>
      <c r="AJ86" s="71">
        <v>138164386.5221138</v>
      </c>
      <c r="AK86" s="71">
        <v>0</v>
      </c>
      <c r="AL86" s="71">
        <v>0</v>
      </c>
      <c r="AM86" s="71">
        <v>10714487.155573331</v>
      </c>
      <c r="AN86" s="71">
        <v>0</v>
      </c>
      <c r="AO86" s="71">
        <v>0</v>
      </c>
      <c r="AP86" s="71">
        <v>453557379.69493228</v>
      </c>
      <c r="AQ86" s="72"/>
      <c r="AR86" s="71">
        <v>2242</v>
      </c>
      <c r="AS86" s="71">
        <v>1111</v>
      </c>
      <c r="AT86" s="71">
        <v>0</v>
      </c>
      <c r="AU86" s="71">
        <v>0</v>
      </c>
      <c r="AV86" s="71">
        <v>0</v>
      </c>
      <c r="AW86" s="71">
        <v>0</v>
      </c>
      <c r="AX86" s="71"/>
      <c r="AY86" s="72"/>
      <c r="AZ86" s="71">
        <v>10041.899999999996</v>
      </c>
      <c r="BA86" s="71">
        <v>78560.399999999994</v>
      </c>
      <c r="BB86" s="71">
        <v>0</v>
      </c>
      <c r="BC86" s="71">
        <v>0</v>
      </c>
      <c r="BD86" s="71">
        <v>0</v>
      </c>
      <c r="BE86" s="71">
        <v>0</v>
      </c>
      <c r="BF86" s="71"/>
      <c r="BG86" s="72"/>
      <c r="BH86" s="71">
        <v>0</v>
      </c>
      <c r="BI86" s="71">
        <v>0</v>
      </c>
      <c r="BJ86" s="71">
        <v>370.505</v>
      </c>
      <c r="BK86" s="71">
        <v>0</v>
      </c>
      <c r="BL86" s="71">
        <v>26.898</v>
      </c>
      <c r="BM86" s="71">
        <v>0</v>
      </c>
      <c r="BN86" s="72"/>
      <c r="BO86" s="71">
        <v>0</v>
      </c>
      <c r="BP86" s="71">
        <v>0</v>
      </c>
      <c r="BQ86" s="71">
        <v>7</v>
      </c>
      <c r="BR86" s="71">
        <v>0</v>
      </c>
      <c r="BS86" s="71">
        <v>3</v>
      </c>
      <c r="BT86" s="71">
        <v>0</v>
      </c>
      <c r="BU86"/>
      <c r="BV86" s="70">
        <v>317.53199999999998</v>
      </c>
      <c r="BW86" s="70">
        <v>0</v>
      </c>
      <c r="BX86" s="70">
        <v>18.670999999999999</v>
      </c>
      <c r="BY86" s="70">
        <v>0</v>
      </c>
      <c r="BZ86" s="70">
        <v>0</v>
      </c>
      <c r="CA86" s="70">
        <v>5.2</v>
      </c>
      <c r="CB86" s="70">
        <v>38.4</v>
      </c>
      <c r="CC86" s="70">
        <v>6</v>
      </c>
      <c r="CD86" s="70">
        <v>11.6</v>
      </c>
    </row>
    <row r="87" spans="1:82">
      <c r="A87" s="70" t="s">
        <v>1802</v>
      </c>
      <c r="B87" s="70">
        <v>288</v>
      </c>
      <c r="C87" s="70">
        <v>16</v>
      </c>
      <c r="D87" s="70">
        <v>17</v>
      </c>
      <c r="E87" s="70">
        <v>2019</v>
      </c>
      <c r="F87" s="70" t="s">
        <v>158</v>
      </c>
      <c r="G87" s="70" t="s">
        <v>1786</v>
      </c>
      <c r="H87" s="70" t="s">
        <v>1787</v>
      </c>
      <c r="I87" s="148"/>
      <c r="J87" s="71">
        <v>92.521450614733467</v>
      </c>
      <c r="K87" s="71">
        <v>6.3007986099980595</v>
      </c>
      <c r="L87" s="71">
        <v>9.9939205498103991</v>
      </c>
      <c r="M87" s="71">
        <v>94.089020984241145</v>
      </c>
      <c r="N87" s="71">
        <v>89.741017050071079</v>
      </c>
      <c r="O87" s="71">
        <v>93.513950825164741</v>
      </c>
      <c r="P87" s="71">
        <v>84.524435917232026</v>
      </c>
      <c r="Q87" s="71">
        <v>4.7426155026130603</v>
      </c>
      <c r="R87" s="71">
        <v>0</v>
      </c>
      <c r="S87" s="71">
        <v>16.549350234129413</v>
      </c>
      <c r="T87" s="72"/>
      <c r="U87" s="71">
        <v>19782404</v>
      </c>
      <c r="V87" s="71">
        <v>3408</v>
      </c>
      <c r="W87" s="71">
        <v>456</v>
      </c>
      <c r="X87" s="71">
        <v>26321</v>
      </c>
      <c r="Y87" s="71">
        <v>32353</v>
      </c>
      <c r="Z87" s="71">
        <v>58546</v>
      </c>
      <c r="AA87" s="71">
        <v>17551</v>
      </c>
      <c r="AB87" s="71">
        <v>76853</v>
      </c>
      <c r="AC87" s="71">
        <v>0</v>
      </c>
      <c r="AD87" s="71">
        <v>16.54935023412941</v>
      </c>
      <c r="AE87" s="72"/>
      <c r="AF87" s="71">
        <v>136456663.902298</v>
      </c>
      <c r="AG87" s="71">
        <v>4729907.3491293145</v>
      </c>
      <c r="AH87" s="71">
        <v>2353636.0415583411</v>
      </c>
      <c r="AI87" s="71">
        <v>153157008.59703699</v>
      </c>
      <c r="AJ87" s="71">
        <v>125654524.12745631</v>
      </c>
      <c r="AK87" s="71">
        <v>0</v>
      </c>
      <c r="AL87" s="71">
        <v>0</v>
      </c>
      <c r="AM87" s="71">
        <v>10466800.050925754</v>
      </c>
      <c r="AN87" s="71">
        <v>0</v>
      </c>
      <c r="AO87" s="71">
        <v>0</v>
      </c>
      <c r="AP87" s="71">
        <v>432818540.06840467</v>
      </c>
      <c r="AQ87" s="72"/>
      <c r="AR87" s="71">
        <v>2377</v>
      </c>
      <c r="AS87" s="71">
        <v>1277</v>
      </c>
      <c r="AT87" s="71">
        <v>0</v>
      </c>
      <c r="AU87" s="71">
        <v>0</v>
      </c>
      <c r="AV87" s="71">
        <v>0</v>
      </c>
      <c r="AW87" s="71">
        <v>0</v>
      </c>
      <c r="AX87" s="71"/>
      <c r="AY87" s="72"/>
      <c r="AZ87" s="71">
        <v>10784.399999999991</v>
      </c>
      <c r="BA87" s="71">
        <v>88499.4</v>
      </c>
      <c r="BB87" s="71">
        <v>0</v>
      </c>
      <c r="BC87" s="71">
        <v>0</v>
      </c>
      <c r="BD87" s="71">
        <v>0</v>
      </c>
      <c r="BE87" s="71">
        <v>0</v>
      </c>
      <c r="BF87" s="71"/>
      <c r="BG87" s="72"/>
      <c r="BH87" s="71">
        <v>0</v>
      </c>
      <c r="BI87" s="71">
        <v>0</v>
      </c>
      <c r="BJ87" s="71">
        <v>308.67200000000003</v>
      </c>
      <c r="BK87" s="71">
        <v>0</v>
      </c>
      <c r="BL87" s="71">
        <v>26.427999999999997</v>
      </c>
      <c r="BM87" s="71">
        <v>0</v>
      </c>
      <c r="BN87" s="72"/>
      <c r="BO87" s="71">
        <v>0</v>
      </c>
      <c r="BP87" s="71">
        <v>0</v>
      </c>
      <c r="BQ87" s="71">
        <v>7</v>
      </c>
      <c r="BR87" s="71">
        <v>0</v>
      </c>
      <c r="BS87" s="71">
        <v>3</v>
      </c>
      <c r="BT87" s="71">
        <v>0</v>
      </c>
      <c r="BU87"/>
      <c r="BV87" s="70">
        <v>294.90499999999997</v>
      </c>
      <c r="BW87" s="70">
        <v>0</v>
      </c>
      <c r="BX87" s="70">
        <v>18.094999999999999</v>
      </c>
      <c r="BY87" s="70">
        <v>0</v>
      </c>
      <c r="BZ87" s="70">
        <v>0</v>
      </c>
      <c r="CA87" s="70">
        <v>1.1000000000000001</v>
      </c>
      <c r="CB87" s="70">
        <v>11.4</v>
      </c>
      <c r="CC87" s="70">
        <v>5.7</v>
      </c>
      <c r="CD87" s="70">
        <v>3.9</v>
      </c>
    </row>
    <row r="88" spans="1:82">
      <c r="A88" s="70" t="s">
        <v>1803</v>
      </c>
      <c r="B88" s="70">
        <v>289</v>
      </c>
      <c r="C88" s="70">
        <v>17</v>
      </c>
      <c r="D88" s="70">
        <v>17</v>
      </c>
      <c r="E88" s="70">
        <v>2020</v>
      </c>
      <c r="F88" s="70" t="s">
        <v>159</v>
      </c>
      <c r="G88" s="70" t="s">
        <v>1786</v>
      </c>
      <c r="H88" s="70" t="s">
        <v>1787</v>
      </c>
      <c r="I88" s="148"/>
      <c r="J88" s="71">
        <v>98.580145666918966</v>
      </c>
      <c r="K88" s="71">
        <v>6.4533065407064401</v>
      </c>
      <c r="L88" s="71">
        <v>6.9494429606360253</v>
      </c>
      <c r="M88" s="71">
        <v>87.391772173867452</v>
      </c>
      <c r="N88" s="71">
        <v>84.866947274046552</v>
      </c>
      <c r="O88" s="71">
        <v>81.168749005932881</v>
      </c>
      <c r="P88" s="71">
        <v>79.232889833292418</v>
      </c>
      <c r="Q88" s="71">
        <v>4.4719939876378696</v>
      </c>
      <c r="R88" s="71">
        <v>0</v>
      </c>
      <c r="S88" s="71">
        <v>15.54422653732402</v>
      </c>
      <c r="T88" s="72"/>
      <c r="U88" s="71">
        <v>18957102</v>
      </c>
      <c r="V88" s="71">
        <v>3012</v>
      </c>
      <c r="W88" s="71">
        <v>389</v>
      </c>
      <c r="X88" s="71">
        <v>25586</v>
      </c>
      <c r="Y88" s="71">
        <v>32459</v>
      </c>
      <c r="Z88" s="71">
        <v>58001</v>
      </c>
      <c r="AA88" s="71">
        <v>17487</v>
      </c>
      <c r="AB88" s="71">
        <v>75847</v>
      </c>
      <c r="AC88" s="71">
        <v>0</v>
      </c>
      <c r="AD88" s="71">
        <v>15.54422653732402</v>
      </c>
      <c r="AE88" s="72"/>
      <c r="AF88" s="71">
        <v>147530008.67199039</v>
      </c>
      <c r="AG88" s="71">
        <v>4557647.7459624987</v>
      </c>
      <c r="AH88" s="71">
        <v>1747175.0923435572</v>
      </c>
      <c r="AI88" s="71">
        <v>144773610.66570419</v>
      </c>
      <c r="AJ88" s="71">
        <v>129499975.6308268</v>
      </c>
      <c r="AK88" s="71"/>
      <c r="AL88" s="71"/>
      <c r="AM88" s="71">
        <v>9898876.1777457688</v>
      </c>
      <c r="AN88" s="71"/>
      <c r="AO88" s="71"/>
      <c r="AP88" s="71">
        <v>438007293.98457319</v>
      </c>
      <c r="AQ88" s="72"/>
      <c r="AR88" s="71">
        <v>2472</v>
      </c>
      <c r="AS88" s="71">
        <v>1372</v>
      </c>
      <c r="AT88" s="71">
        <v>0</v>
      </c>
      <c r="AU88" s="71">
        <v>0</v>
      </c>
      <c r="AV88" s="71">
        <v>0</v>
      </c>
      <c r="AW88" s="71">
        <v>0</v>
      </c>
      <c r="AX88" s="71"/>
      <c r="AY88" s="72"/>
      <c r="AZ88" s="71">
        <v>11364.299999999979</v>
      </c>
      <c r="BA88" s="71">
        <v>93428.999999999884</v>
      </c>
      <c r="BB88" s="71">
        <v>0</v>
      </c>
      <c r="BC88" s="71">
        <v>0</v>
      </c>
      <c r="BD88" s="71">
        <v>0</v>
      </c>
      <c r="BE88" s="71">
        <v>0</v>
      </c>
      <c r="BF88" s="71"/>
      <c r="BG88" s="72"/>
      <c r="BH88" s="71">
        <v>0</v>
      </c>
      <c r="BI88" s="71">
        <v>0</v>
      </c>
      <c r="BJ88" s="71">
        <v>275.70999999999998</v>
      </c>
      <c r="BK88" s="71">
        <v>0</v>
      </c>
      <c r="BL88" s="71">
        <v>24.815000000000001</v>
      </c>
      <c r="BM88" s="71">
        <v>0</v>
      </c>
      <c r="BN88" s="72"/>
      <c r="BO88" s="71">
        <v>0</v>
      </c>
      <c r="BP88" s="71">
        <v>0</v>
      </c>
      <c r="BQ88" s="71">
        <v>7</v>
      </c>
      <c r="BR88" s="71">
        <v>0</v>
      </c>
      <c r="BS88" s="71">
        <v>3</v>
      </c>
      <c r="BT88" s="71">
        <v>0</v>
      </c>
      <c r="BU88"/>
      <c r="BV88" s="70">
        <v>263.24</v>
      </c>
      <c r="BW88" s="70">
        <v>0</v>
      </c>
      <c r="BX88" s="70">
        <v>17.585000000000001</v>
      </c>
      <c r="BY88" s="70">
        <v>0</v>
      </c>
      <c r="BZ88" s="70">
        <v>0</v>
      </c>
      <c r="CA88" s="70">
        <v>0.2</v>
      </c>
      <c r="CB88" s="70">
        <v>11.3</v>
      </c>
      <c r="CC88" s="70">
        <v>4.4000000000000004</v>
      </c>
      <c r="CD88" s="70">
        <v>3.8</v>
      </c>
    </row>
    <row r="89" spans="1:82">
      <c r="A89" s="70" t="s">
        <v>1804</v>
      </c>
      <c r="B89" s="70">
        <v>289</v>
      </c>
      <c r="C89" s="70">
        <v>18</v>
      </c>
      <c r="D89" s="70">
        <v>17</v>
      </c>
      <c r="E89" s="70">
        <v>2021</v>
      </c>
      <c r="F89" s="70" t="s">
        <v>160</v>
      </c>
      <c r="G89" s="70" t="s">
        <v>1786</v>
      </c>
      <c r="H89" s="70" t="s">
        <v>1787</v>
      </c>
      <c r="I89" s="148"/>
      <c r="J89" s="71">
        <v>106.56117583942648</v>
      </c>
      <c r="K89" s="71">
        <v>7.0832463744331973</v>
      </c>
      <c r="L89" s="71">
        <v>6.8063730842030274</v>
      </c>
      <c r="M89" s="71">
        <v>97.284864760851747</v>
      </c>
      <c r="N89" s="71">
        <v>92.982871765628161</v>
      </c>
      <c r="O89" s="71">
        <v>78.518626632563866</v>
      </c>
      <c r="P89" s="71">
        <v>81.143748712128826</v>
      </c>
      <c r="Q89" s="71">
        <v>4.3706253113424696</v>
      </c>
      <c r="R89" s="71">
        <v>0</v>
      </c>
      <c r="S89" s="71">
        <v>13.900454863476361</v>
      </c>
      <c r="T89" s="72"/>
      <c r="U89" s="71">
        <v>21763940</v>
      </c>
      <c r="V89" s="71">
        <v>3012</v>
      </c>
      <c r="W89" s="71">
        <v>389</v>
      </c>
      <c r="X89" s="71">
        <v>25586</v>
      </c>
      <c r="Y89" s="71">
        <v>32541</v>
      </c>
      <c r="Z89" s="71">
        <v>57771</v>
      </c>
      <c r="AA89" s="71">
        <v>17463</v>
      </c>
      <c r="AB89" s="71">
        <v>74856</v>
      </c>
      <c r="AC89" s="71">
        <v>0</v>
      </c>
      <c r="AD89" s="71">
        <v>13.900454863476361</v>
      </c>
      <c r="AE89" s="72"/>
      <c r="AF89" s="71">
        <v>156790576.11062598</v>
      </c>
      <c r="AG89" s="71">
        <v>4925426.404627949</v>
      </c>
      <c r="AH89" s="71">
        <v>1633176.5372661878</v>
      </c>
      <c r="AI89" s="71">
        <v>159374689.51920846</v>
      </c>
      <c r="AJ89" s="71">
        <v>137359586.66244829</v>
      </c>
      <c r="AK89" s="71">
        <v>0</v>
      </c>
      <c r="AL89" s="71">
        <v>0</v>
      </c>
      <c r="AM89" s="71">
        <v>9825889.5857408959</v>
      </c>
      <c r="AN89" s="71">
        <v>0</v>
      </c>
      <c r="AO89" s="71">
        <v>0</v>
      </c>
      <c r="AP89" s="71">
        <v>469909344.8199178</v>
      </c>
      <c r="AQ89" s="72"/>
      <c r="AR89" s="71">
        <v>2578</v>
      </c>
      <c r="AS89" s="71">
        <v>1426</v>
      </c>
      <c r="AT89" s="71">
        <v>0</v>
      </c>
      <c r="AU89" s="71">
        <v>0</v>
      </c>
      <c r="AV89" s="71">
        <v>0</v>
      </c>
      <c r="AW89" s="71">
        <v>1</v>
      </c>
      <c r="AX89" s="71"/>
      <c r="AY89" s="72"/>
      <c r="AZ89" s="71">
        <v>11972.29999999997</v>
      </c>
      <c r="BA89" s="71">
        <v>96745.199999999866</v>
      </c>
      <c r="BB89" s="71">
        <v>0</v>
      </c>
      <c r="BC89" s="71">
        <v>0</v>
      </c>
      <c r="BD89" s="71">
        <v>0</v>
      </c>
      <c r="BE89" s="71">
        <v>40</v>
      </c>
      <c r="BF89" s="71"/>
      <c r="BG89" s="72"/>
      <c r="BH89" s="71">
        <v>0</v>
      </c>
      <c r="BI89" s="71">
        <v>0</v>
      </c>
      <c r="BJ89" s="71">
        <v>301.048</v>
      </c>
      <c r="BK89" s="71">
        <v>0</v>
      </c>
      <c r="BL89" s="71">
        <v>25.585999999999999</v>
      </c>
      <c r="BM89" s="71">
        <v>0</v>
      </c>
      <c r="BN89" s="72"/>
      <c r="BO89" s="71">
        <v>0</v>
      </c>
      <c r="BP89" s="71">
        <v>0</v>
      </c>
      <c r="BQ89" s="71">
        <v>7</v>
      </c>
      <c r="BR89" s="71">
        <v>0</v>
      </c>
      <c r="BS89" s="71">
        <v>3</v>
      </c>
      <c r="BT89" s="71">
        <v>0</v>
      </c>
      <c r="BU89"/>
      <c r="BV89" s="70">
        <v>289.57</v>
      </c>
      <c r="BW89" s="70">
        <v>0</v>
      </c>
      <c r="BX89" s="70">
        <v>17.173999999999999</v>
      </c>
      <c r="BY89" s="70">
        <v>0</v>
      </c>
      <c r="BZ89" s="70">
        <v>0</v>
      </c>
      <c r="CA89" s="70">
        <v>7.16</v>
      </c>
      <c r="CB89" s="70">
        <v>12.73</v>
      </c>
      <c r="CC89" s="70">
        <v>0</v>
      </c>
      <c r="CD89" s="70">
        <v>0</v>
      </c>
    </row>
    <row r="90" spans="1:82">
      <c r="A90" s="70" t="s">
        <v>1805</v>
      </c>
      <c r="B90" s="70">
        <v>289</v>
      </c>
      <c r="C90" s="70">
        <v>19</v>
      </c>
      <c r="D90" s="70">
        <v>17</v>
      </c>
      <c r="E90" s="70">
        <v>2022</v>
      </c>
      <c r="F90" s="70" t="s">
        <v>161</v>
      </c>
      <c r="G90" s="70" t="s">
        <v>1786</v>
      </c>
      <c r="H90" s="70" t="s">
        <v>1787</v>
      </c>
      <c r="I90" s="148"/>
      <c r="J90" s="71">
        <v>103.77555776421647</v>
      </c>
      <c r="K90" s="71">
        <v>6.2631327393489702</v>
      </c>
      <c r="L90" s="71">
        <v>6.5785474517642522</v>
      </c>
      <c r="M90" s="71">
        <v>93.534436046716749</v>
      </c>
      <c r="N90" s="71">
        <v>100.34690592226509</v>
      </c>
      <c r="O90" s="71">
        <v>82.265579633345723</v>
      </c>
      <c r="P90" s="71">
        <v>80.556936997455907</v>
      </c>
      <c r="Q90" s="71">
        <v>4.3544845105640091</v>
      </c>
      <c r="R90" s="71">
        <v>0</v>
      </c>
      <c r="S90" s="71">
        <v>13.09936479453645</v>
      </c>
      <c r="T90" s="72"/>
      <c r="U90" s="71">
        <v>24884127</v>
      </c>
      <c r="V90" s="71">
        <v>3012</v>
      </c>
      <c r="W90" s="71">
        <v>389</v>
      </c>
      <c r="X90" s="71">
        <v>25586</v>
      </c>
      <c r="Y90" s="71">
        <v>32644</v>
      </c>
      <c r="Z90" s="71">
        <v>57508</v>
      </c>
      <c r="AA90" s="71">
        <v>17601</v>
      </c>
      <c r="AB90" s="71">
        <v>73968</v>
      </c>
      <c r="AC90" s="71">
        <v>0</v>
      </c>
      <c r="AD90" s="71">
        <v>13.09936479453645</v>
      </c>
      <c r="AE90" s="72"/>
      <c r="AF90" s="71">
        <v>150326489.54968539</v>
      </c>
      <c r="AG90" s="71">
        <v>4688695.7076650057</v>
      </c>
      <c r="AH90" s="71">
        <v>1847709.5032042274</v>
      </c>
      <c r="AI90" s="71">
        <v>149594292.71112159</v>
      </c>
      <c r="AJ90" s="71">
        <v>158774991.96703443</v>
      </c>
      <c r="AK90" s="71">
        <v>0</v>
      </c>
      <c r="AL90" s="71">
        <v>0</v>
      </c>
      <c r="AM90" s="71">
        <v>9551287.7127055228</v>
      </c>
      <c r="AN90" s="71">
        <v>0</v>
      </c>
      <c r="AO90" s="71">
        <v>0</v>
      </c>
      <c r="AP90" s="71">
        <v>474783467.15141618</v>
      </c>
      <c r="AQ90" s="72"/>
      <c r="AR90" s="71">
        <v>2688</v>
      </c>
      <c r="AS90" s="71">
        <v>1465</v>
      </c>
      <c r="AT90" s="71">
        <v>0</v>
      </c>
      <c r="AU90" s="71">
        <v>0</v>
      </c>
      <c r="AV90" s="71">
        <v>0</v>
      </c>
      <c r="AW90" s="71">
        <v>1</v>
      </c>
      <c r="AX90" s="71"/>
      <c r="AY90" s="72"/>
      <c r="AZ90" s="71">
        <v>12631.099999999966</v>
      </c>
      <c r="BA90" s="71">
        <v>98468.499999999869</v>
      </c>
      <c r="BB90" s="71">
        <v>0</v>
      </c>
      <c r="BC90" s="71">
        <v>0</v>
      </c>
      <c r="BD90" s="71">
        <v>0</v>
      </c>
      <c r="BE90" s="71">
        <v>40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1806</v>
      </c>
      <c r="B91" s="70">
        <v>289</v>
      </c>
      <c r="C91" s="70">
        <v>20</v>
      </c>
      <c r="D91" s="70">
        <v>17</v>
      </c>
      <c r="E91" s="70">
        <v>2023</v>
      </c>
      <c r="F91" s="70" t="s">
        <v>1539</v>
      </c>
      <c r="G91" s="70" t="s">
        <v>1786</v>
      </c>
      <c r="H91" s="70" t="s">
        <v>1787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2842</v>
      </c>
      <c r="AS91" s="71">
        <v>1499</v>
      </c>
      <c r="AT91" s="71">
        <v>0</v>
      </c>
      <c r="AU91" s="71">
        <v>0</v>
      </c>
      <c r="AV91" s="71">
        <v>0</v>
      </c>
      <c r="AW91" s="71">
        <v>1</v>
      </c>
      <c r="AX91" s="71"/>
      <c r="AY91" s="72"/>
      <c r="AZ91" s="71">
        <v>13547.199999999946</v>
      </c>
      <c r="BA91" s="71">
        <v>102430.39999999986</v>
      </c>
      <c r="BB91" s="71">
        <v>0</v>
      </c>
      <c r="BC91" s="71">
        <v>0</v>
      </c>
      <c r="BD91" s="71">
        <v>0</v>
      </c>
      <c r="BE91" s="71">
        <v>40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1807</v>
      </c>
      <c r="B92" s="70">
        <v>289</v>
      </c>
      <c r="C92" s="70">
        <v>21</v>
      </c>
      <c r="D92" s="70">
        <v>17</v>
      </c>
      <c r="E92" s="70">
        <v>2024</v>
      </c>
      <c r="F92" s="70" t="s">
        <v>1554</v>
      </c>
      <c r="G92" s="70" t="s">
        <v>1786</v>
      </c>
      <c r="H92" s="70" t="s">
        <v>1787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1808</v>
      </c>
      <c r="B93" s="70">
        <v>222</v>
      </c>
      <c r="C93" s="70">
        <v>1</v>
      </c>
      <c r="D93" s="70">
        <v>14</v>
      </c>
      <c r="E93" s="70">
        <v>1990</v>
      </c>
      <c r="F93" s="70" t="s">
        <v>787</v>
      </c>
      <c r="G93" s="70" t="s">
        <v>1809</v>
      </c>
      <c r="H93" s="70" t="s">
        <v>1810</v>
      </c>
      <c r="I93" s="148"/>
      <c r="J93" s="71">
        <v>52.040592919975772</v>
      </c>
      <c r="K93" s="71">
        <v>4.2765686107107852</v>
      </c>
      <c r="L93" s="71">
        <v>5.5303937410798172</v>
      </c>
      <c r="M93" s="71">
        <v>22.48289285834986</v>
      </c>
      <c r="N93" s="71">
        <v>35.125060026888228</v>
      </c>
      <c r="O93" s="71">
        <v>34.71090226031346</v>
      </c>
      <c r="P93" s="71">
        <v>30.237498199558459</v>
      </c>
      <c r="Q93" s="71">
        <v>3.0138684103017401</v>
      </c>
      <c r="R93" s="71">
        <v>0</v>
      </c>
      <c r="S93" s="71">
        <v>3.4914988754814562</v>
      </c>
      <c r="T93" s="72"/>
      <c r="U93" s="71">
        <v>8604636</v>
      </c>
      <c r="V93" s="71">
        <v>1536</v>
      </c>
      <c r="W93" s="71">
        <v>58</v>
      </c>
      <c r="X93" s="71">
        <v>7705</v>
      </c>
      <c r="Y93" s="71">
        <v>13665</v>
      </c>
      <c r="Z93" s="71">
        <v>14277</v>
      </c>
      <c r="AA93" s="71">
        <v>7342</v>
      </c>
      <c r="AB93" s="71">
        <v>48935</v>
      </c>
      <c r="AC93" s="71">
        <v>0</v>
      </c>
      <c r="AD93" s="71">
        <v>3.4914988754814562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1811</v>
      </c>
      <c r="B94" s="70">
        <v>223</v>
      </c>
      <c r="C94" s="70">
        <v>2</v>
      </c>
      <c r="D94" s="70">
        <v>14</v>
      </c>
      <c r="E94" s="70">
        <v>2005</v>
      </c>
      <c r="F94" s="70" t="s">
        <v>789</v>
      </c>
      <c r="G94" s="70" t="s">
        <v>1809</v>
      </c>
      <c r="H94" s="70" t="s">
        <v>1810</v>
      </c>
      <c r="I94" s="148"/>
      <c r="J94" s="71">
        <v>60.109315887256287</v>
      </c>
      <c r="K94" s="71">
        <v>3.2075002404456319</v>
      </c>
      <c r="L94" s="71">
        <v>3.2161932599091378</v>
      </c>
      <c r="M94" s="71">
        <v>56.32381733378412</v>
      </c>
      <c r="N94" s="71">
        <v>64.917885879106564</v>
      </c>
      <c r="O94" s="71">
        <v>56.046013671282473</v>
      </c>
      <c r="P94" s="71">
        <v>37.433371153806753</v>
      </c>
      <c r="Q94" s="71">
        <v>3.6007841370849998</v>
      </c>
      <c r="R94" s="71">
        <v>0</v>
      </c>
      <c r="S94" s="71">
        <v>9.9960530049642848</v>
      </c>
      <c r="T94" s="72"/>
      <c r="U94" s="71">
        <v>9107460</v>
      </c>
      <c r="V94" s="71">
        <v>1359</v>
      </c>
      <c r="W94" s="71">
        <v>43</v>
      </c>
      <c r="X94" s="71">
        <v>10426</v>
      </c>
      <c r="Y94" s="71">
        <v>21782</v>
      </c>
      <c r="Z94" s="71">
        <v>26676</v>
      </c>
      <c r="AA94" s="71">
        <v>7444</v>
      </c>
      <c r="AB94" s="71">
        <v>61119</v>
      </c>
      <c r="AC94" s="71">
        <v>0</v>
      </c>
      <c r="AD94" s="71">
        <v>9.9960530049642848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1812</v>
      </c>
      <c r="B95" s="70">
        <v>224</v>
      </c>
      <c r="C95" s="70">
        <v>3</v>
      </c>
      <c r="D95" s="70">
        <v>14</v>
      </c>
      <c r="E95" s="70">
        <v>2006</v>
      </c>
      <c r="F95" s="70" t="s">
        <v>790</v>
      </c>
      <c r="G95" s="70" t="s">
        <v>1809</v>
      </c>
      <c r="H95" s="70" t="s">
        <v>1810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1813</v>
      </c>
      <c r="B96" s="70">
        <v>225</v>
      </c>
      <c r="C96" s="70">
        <v>4</v>
      </c>
      <c r="D96" s="70">
        <v>14</v>
      </c>
      <c r="E96" s="70">
        <v>2007</v>
      </c>
      <c r="F96" s="70" t="s">
        <v>791</v>
      </c>
      <c r="G96" s="70" t="s">
        <v>1809</v>
      </c>
      <c r="H96" s="70" t="s">
        <v>1810</v>
      </c>
      <c r="I96" s="148"/>
      <c r="J96" s="71">
        <v>69.246962745247046</v>
      </c>
      <c r="K96" s="71">
        <v>3.2142585193355599</v>
      </c>
      <c r="L96" s="71">
        <v>4.2468505551175184</v>
      </c>
      <c r="M96" s="71">
        <v>53.339520276271493</v>
      </c>
      <c r="N96" s="71">
        <v>73.14959984756922</v>
      </c>
      <c r="O96" s="71">
        <v>55.593138189931771</v>
      </c>
      <c r="P96" s="71">
        <v>38.002583496105892</v>
      </c>
      <c r="Q96" s="71">
        <v>3.9544088889679001</v>
      </c>
      <c r="R96" s="71">
        <v>0</v>
      </c>
      <c r="S96" s="71">
        <v>8.8560716171921996</v>
      </c>
      <c r="T96" s="72"/>
      <c r="U96" s="71">
        <v>10757125</v>
      </c>
      <c r="V96" s="71">
        <v>1397</v>
      </c>
      <c r="W96" s="71">
        <v>54</v>
      </c>
      <c r="X96" s="71">
        <v>12444</v>
      </c>
      <c r="Y96" s="71">
        <v>23207</v>
      </c>
      <c r="Z96" s="71">
        <v>27507</v>
      </c>
      <c r="AA96" s="71">
        <v>7442</v>
      </c>
      <c r="AB96" s="71">
        <v>63572</v>
      </c>
      <c r="AC96" s="71">
        <v>0</v>
      </c>
      <c r="AD96" s="71">
        <v>8.8560716171921996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1814</v>
      </c>
      <c r="B97" s="70">
        <v>226</v>
      </c>
      <c r="C97" s="70">
        <v>5</v>
      </c>
      <c r="D97" s="70">
        <v>14</v>
      </c>
      <c r="E97" s="70">
        <v>2008</v>
      </c>
      <c r="F97" s="70" t="s">
        <v>792</v>
      </c>
      <c r="G97" s="70" t="s">
        <v>1809</v>
      </c>
      <c r="H97" s="70" t="s">
        <v>1810</v>
      </c>
      <c r="I97" s="148"/>
      <c r="J97" s="71">
        <v>52.418407105472767</v>
      </c>
      <c r="K97" s="71">
        <v>2.564715459225321</v>
      </c>
      <c r="L97" s="71">
        <v>3.8425087237081592</v>
      </c>
      <c r="M97" s="71">
        <v>56.275918062558951</v>
      </c>
      <c r="N97" s="71">
        <v>75.24492610469477</v>
      </c>
      <c r="O97" s="71">
        <v>54.311408676469647</v>
      </c>
      <c r="P97" s="71">
        <v>37.194171657610347</v>
      </c>
      <c r="Q97" s="71">
        <v>3.9400505993497799</v>
      </c>
      <c r="R97" s="71">
        <v>0</v>
      </c>
      <c r="S97" s="71">
        <v>8.5756552537087831</v>
      </c>
      <c r="T97" s="72"/>
      <c r="U97" s="71">
        <v>8936788</v>
      </c>
      <c r="V97" s="71">
        <v>1397</v>
      </c>
      <c r="W97" s="71">
        <v>54</v>
      </c>
      <c r="X97" s="71">
        <v>12444</v>
      </c>
      <c r="Y97" s="71">
        <v>23779</v>
      </c>
      <c r="Z97" s="71">
        <v>27816</v>
      </c>
      <c r="AA97" s="71">
        <v>7292</v>
      </c>
      <c r="AB97" s="71">
        <v>64383</v>
      </c>
      <c r="AC97" s="71">
        <v>0</v>
      </c>
      <c r="AD97" s="71">
        <v>8.5756552537087831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1815</v>
      </c>
      <c r="B98" s="70">
        <v>227</v>
      </c>
      <c r="C98" s="70">
        <v>6</v>
      </c>
      <c r="D98" s="70">
        <v>14</v>
      </c>
      <c r="E98" s="70">
        <v>2009</v>
      </c>
      <c r="F98" s="70" t="s">
        <v>176</v>
      </c>
      <c r="G98" s="70" t="s">
        <v>1809</v>
      </c>
      <c r="H98" s="70" t="s">
        <v>1810</v>
      </c>
      <c r="I98" s="148"/>
      <c r="J98" s="71">
        <v>49.937882337906977</v>
      </c>
      <c r="K98" s="71">
        <v>2.5703943481181191</v>
      </c>
      <c r="L98" s="71">
        <v>2.8662803558400891</v>
      </c>
      <c r="M98" s="71">
        <v>68.363449829474362</v>
      </c>
      <c r="N98" s="71">
        <v>71.510436214568813</v>
      </c>
      <c r="O98" s="71">
        <v>55.548255755722508</v>
      </c>
      <c r="P98" s="71">
        <v>35.564214335436681</v>
      </c>
      <c r="Q98" s="71">
        <v>3.7978980048570601</v>
      </c>
      <c r="R98" s="71">
        <v>0</v>
      </c>
      <c r="S98" s="71">
        <v>9.7736750746845615</v>
      </c>
      <c r="T98" s="72"/>
      <c r="U98" s="71">
        <v>7600594</v>
      </c>
      <c r="V98" s="71">
        <v>1633</v>
      </c>
      <c r="W98" s="71">
        <v>44</v>
      </c>
      <c r="X98" s="71">
        <v>17832</v>
      </c>
      <c r="Y98" s="71">
        <v>24324</v>
      </c>
      <c r="Z98" s="71">
        <v>28081</v>
      </c>
      <c r="AA98" s="71">
        <v>7158</v>
      </c>
      <c r="AB98" s="71">
        <v>65147</v>
      </c>
      <c r="AC98" s="71">
        <v>0</v>
      </c>
      <c r="AD98" s="71">
        <v>9.7736750746845615</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3.92</v>
      </c>
      <c r="BK98" s="71">
        <v>0</v>
      </c>
      <c r="BL98" s="71">
        <v>0</v>
      </c>
      <c r="BM98" s="71">
        <v>0</v>
      </c>
      <c r="BN98" s="72"/>
      <c r="BO98" s="71">
        <v>0</v>
      </c>
      <c r="BP98" s="71">
        <v>0</v>
      </c>
      <c r="BQ98" s="71">
        <v>1</v>
      </c>
      <c r="BR98" s="71">
        <v>0</v>
      </c>
      <c r="BS98" s="71">
        <v>0</v>
      </c>
      <c r="BT98" s="71">
        <v>0</v>
      </c>
      <c r="BU98"/>
      <c r="BV98" s="70">
        <v>3.92</v>
      </c>
      <c r="BW98" s="70">
        <v>0</v>
      </c>
      <c r="BX98" s="70">
        <v>0</v>
      </c>
      <c r="BY98" s="70">
        <v>0</v>
      </c>
      <c r="BZ98" s="70">
        <v>0</v>
      </c>
      <c r="CA98" s="70">
        <v>0</v>
      </c>
      <c r="CB98" s="70">
        <v>0</v>
      </c>
      <c r="CC98" s="70">
        <v>0</v>
      </c>
      <c r="CD98" s="70">
        <v>0</v>
      </c>
    </row>
    <row r="99" spans="1:82">
      <c r="A99" s="70" t="s">
        <v>1816</v>
      </c>
      <c r="B99" s="70">
        <v>228</v>
      </c>
      <c r="C99" s="70">
        <v>7</v>
      </c>
      <c r="D99" s="70">
        <v>14</v>
      </c>
      <c r="E99" s="70">
        <v>2010</v>
      </c>
      <c r="F99" s="70" t="s">
        <v>177</v>
      </c>
      <c r="G99" s="70" t="s">
        <v>1809</v>
      </c>
      <c r="H99" s="70" t="s">
        <v>1810</v>
      </c>
      <c r="I99" s="148"/>
      <c r="J99" s="71">
        <v>45.926485456465933</v>
      </c>
      <c r="K99" s="71">
        <v>2.693476729114396</v>
      </c>
      <c r="L99" s="71">
        <v>3.1988224350365182</v>
      </c>
      <c r="M99" s="71">
        <v>69.665271299308543</v>
      </c>
      <c r="N99" s="71">
        <v>79.809852256435107</v>
      </c>
      <c r="O99" s="71">
        <v>56.059235802919247</v>
      </c>
      <c r="P99" s="71">
        <v>36.755397344696227</v>
      </c>
      <c r="Q99" s="71">
        <v>4.0001011887521001</v>
      </c>
      <c r="R99" s="71">
        <v>0</v>
      </c>
      <c r="S99" s="71">
        <v>10.43598663403081</v>
      </c>
      <c r="T99" s="72"/>
      <c r="U99" s="71">
        <v>7545719</v>
      </c>
      <c r="V99" s="71">
        <v>1633</v>
      </c>
      <c r="W99" s="71">
        <v>44</v>
      </c>
      <c r="X99" s="71">
        <v>17832</v>
      </c>
      <c r="Y99" s="71">
        <v>24798</v>
      </c>
      <c r="Z99" s="71">
        <v>28471</v>
      </c>
      <c r="AA99" s="71">
        <v>7213</v>
      </c>
      <c r="AB99" s="71">
        <v>65749</v>
      </c>
      <c r="AC99" s="71">
        <v>0</v>
      </c>
      <c r="AD99" s="71">
        <v>10.43598663403081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3.2959999999999998</v>
      </c>
      <c r="BK99" s="71">
        <v>0</v>
      </c>
      <c r="BL99" s="71">
        <v>0</v>
      </c>
      <c r="BM99" s="71">
        <v>0</v>
      </c>
      <c r="BN99" s="72"/>
      <c r="BO99" s="71">
        <v>0</v>
      </c>
      <c r="BP99" s="71">
        <v>0</v>
      </c>
      <c r="BQ99" s="71">
        <v>1</v>
      </c>
      <c r="BR99" s="71">
        <v>0</v>
      </c>
      <c r="BS99" s="71">
        <v>0</v>
      </c>
      <c r="BT99" s="71">
        <v>0</v>
      </c>
      <c r="BU99"/>
      <c r="BV99" s="70">
        <v>3.2959999999999998</v>
      </c>
      <c r="BW99" s="70">
        <v>0</v>
      </c>
      <c r="BX99" s="70">
        <v>0</v>
      </c>
      <c r="BY99" s="70">
        <v>0</v>
      </c>
      <c r="BZ99" s="70">
        <v>0</v>
      </c>
      <c r="CA99" s="70">
        <v>0</v>
      </c>
      <c r="CB99" s="70">
        <v>0</v>
      </c>
      <c r="CC99" s="70">
        <v>0</v>
      </c>
      <c r="CD99" s="70">
        <v>0</v>
      </c>
    </row>
    <row r="100" spans="1:82">
      <c r="A100" s="70" t="s">
        <v>1817</v>
      </c>
      <c r="B100" s="70">
        <v>229</v>
      </c>
      <c r="C100" s="70">
        <v>8</v>
      </c>
      <c r="D100" s="70">
        <v>14</v>
      </c>
      <c r="E100" s="70">
        <v>2011</v>
      </c>
      <c r="F100" s="70" t="s">
        <v>178</v>
      </c>
      <c r="G100" s="70" t="s">
        <v>1809</v>
      </c>
      <c r="H100" s="70" t="s">
        <v>1810</v>
      </c>
      <c r="I100" s="148"/>
      <c r="J100" s="71">
        <v>59.524104266328223</v>
      </c>
      <c r="K100" s="71">
        <v>3.917069032805959</v>
      </c>
      <c r="L100" s="71">
        <v>1.812908363974439</v>
      </c>
      <c r="M100" s="71">
        <v>88.3975599884822</v>
      </c>
      <c r="N100" s="71">
        <v>87.509810695352073</v>
      </c>
      <c r="O100" s="71">
        <v>55.68241989171932</v>
      </c>
      <c r="P100" s="71">
        <v>36.074256911428343</v>
      </c>
      <c r="Q100" s="71">
        <v>4.6736506300391696</v>
      </c>
      <c r="R100" s="71">
        <v>0</v>
      </c>
      <c r="S100" s="71">
        <v>12.192868848190979</v>
      </c>
      <c r="T100" s="72"/>
      <c r="U100" s="71">
        <v>8495394</v>
      </c>
      <c r="V100" s="71">
        <v>1633</v>
      </c>
      <c r="W100" s="71">
        <v>44</v>
      </c>
      <c r="X100" s="71">
        <v>17832</v>
      </c>
      <c r="Y100" s="71">
        <v>25439</v>
      </c>
      <c r="Z100" s="71">
        <v>28894</v>
      </c>
      <c r="AA100" s="71">
        <v>7290</v>
      </c>
      <c r="AB100" s="71">
        <v>66598</v>
      </c>
      <c r="AC100" s="71">
        <v>0</v>
      </c>
      <c r="AD100" s="71">
        <v>12.192868848190979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6.0679999999999996</v>
      </c>
      <c r="BK100" s="71">
        <v>0</v>
      </c>
      <c r="BL100" s="71">
        <v>3.3090000000000002</v>
      </c>
      <c r="BM100" s="71">
        <v>0</v>
      </c>
      <c r="BN100" s="72"/>
      <c r="BO100" s="71">
        <v>0</v>
      </c>
      <c r="BP100" s="71">
        <v>0</v>
      </c>
      <c r="BQ100" s="71">
        <v>1</v>
      </c>
      <c r="BR100" s="71">
        <v>0</v>
      </c>
      <c r="BS100" s="71">
        <v>1</v>
      </c>
      <c r="BT100" s="71">
        <v>0</v>
      </c>
      <c r="BU100"/>
      <c r="BV100" s="70">
        <v>9.3770000000000007</v>
      </c>
      <c r="BW100" s="70">
        <v>0</v>
      </c>
      <c r="BX100" s="70">
        <v>0</v>
      </c>
      <c r="BY100" s="70">
        <v>0</v>
      </c>
      <c r="BZ100" s="70">
        <v>0</v>
      </c>
      <c r="CA100" s="70">
        <v>0</v>
      </c>
      <c r="CB100" s="70">
        <v>0</v>
      </c>
      <c r="CC100" s="70">
        <v>0</v>
      </c>
      <c r="CD100" s="70">
        <v>0</v>
      </c>
    </row>
    <row r="101" spans="1:82">
      <c r="A101" s="70" t="s">
        <v>1818</v>
      </c>
      <c r="B101" s="70">
        <v>230</v>
      </c>
      <c r="C101" s="70">
        <v>9</v>
      </c>
      <c r="D101" s="70">
        <v>14</v>
      </c>
      <c r="E101" s="70">
        <v>2012</v>
      </c>
      <c r="F101" s="70" t="s">
        <v>179</v>
      </c>
      <c r="G101" s="70" t="s">
        <v>1809</v>
      </c>
      <c r="H101" s="70" t="s">
        <v>1810</v>
      </c>
      <c r="I101" s="148"/>
      <c r="J101" s="71">
        <v>52.659350768922593</v>
      </c>
      <c r="K101" s="71">
        <v>3.819668706385499</v>
      </c>
      <c r="L101" s="71">
        <v>1.7997341195876471</v>
      </c>
      <c r="M101" s="71">
        <v>91.38232676630048</v>
      </c>
      <c r="N101" s="71">
        <v>95.219803387368941</v>
      </c>
      <c r="O101" s="71">
        <v>56.521437393884355</v>
      </c>
      <c r="P101" s="71">
        <v>36.617911167698381</v>
      </c>
      <c r="Q101" s="71">
        <v>5.19799083988707</v>
      </c>
      <c r="R101" s="71">
        <v>0</v>
      </c>
      <c r="S101" s="71">
        <v>13.6062711110844</v>
      </c>
      <c r="T101" s="72"/>
      <c r="U101" s="71">
        <v>7186917</v>
      </c>
      <c r="V101" s="71">
        <v>1633</v>
      </c>
      <c r="W101" s="71">
        <v>44</v>
      </c>
      <c r="X101" s="71">
        <v>17832</v>
      </c>
      <c r="Y101" s="71">
        <v>26296</v>
      </c>
      <c r="Z101" s="71">
        <v>29562</v>
      </c>
      <c r="AA101" s="71">
        <v>7358</v>
      </c>
      <c r="AB101" s="71">
        <v>68174</v>
      </c>
      <c r="AC101" s="71">
        <v>0</v>
      </c>
      <c r="AD101" s="71">
        <v>13.6062711110844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9.9079999999999995</v>
      </c>
      <c r="BK101" s="71">
        <v>0</v>
      </c>
      <c r="BL101" s="71">
        <v>0</v>
      </c>
      <c r="BM101" s="71">
        <v>0</v>
      </c>
      <c r="BN101" s="72"/>
      <c r="BO101" s="71">
        <v>0</v>
      </c>
      <c r="BP101" s="71">
        <v>0</v>
      </c>
      <c r="BQ101" s="71">
        <v>2</v>
      </c>
      <c r="BR101" s="71">
        <v>0</v>
      </c>
      <c r="BS101" s="71">
        <v>0</v>
      </c>
      <c r="BT101" s="71">
        <v>0</v>
      </c>
      <c r="BU101"/>
      <c r="BV101" s="70">
        <v>9.9079999999999995</v>
      </c>
      <c r="BW101" s="70">
        <v>0</v>
      </c>
      <c r="BX101" s="70">
        <v>0</v>
      </c>
      <c r="BY101" s="70">
        <v>0</v>
      </c>
      <c r="BZ101" s="70">
        <v>0</v>
      </c>
      <c r="CA101" s="70">
        <v>0</v>
      </c>
      <c r="CB101" s="70">
        <v>0</v>
      </c>
      <c r="CC101" s="70">
        <v>0</v>
      </c>
      <c r="CD101" s="70">
        <v>0</v>
      </c>
    </row>
    <row r="102" spans="1:82">
      <c r="A102" s="70" t="s">
        <v>1819</v>
      </c>
      <c r="B102" s="70">
        <v>231</v>
      </c>
      <c r="C102" s="70">
        <v>10</v>
      </c>
      <c r="D102" s="70">
        <v>14</v>
      </c>
      <c r="E102" s="70">
        <v>2013</v>
      </c>
      <c r="F102" s="70" t="s">
        <v>180</v>
      </c>
      <c r="G102" s="1064" t="s">
        <v>1809</v>
      </c>
      <c r="H102" s="70" t="s">
        <v>1810</v>
      </c>
      <c r="I102" s="148"/>
      <c r="J102" s="71">
        <v>60.233265778853493</v>
      </c>
      <c r="K102" s="71">
        <v>3.292720396377427</v>
      </c>
      <c r="L102" s="71">
        <v>1.856106717151444</v>
      </c>
      <c r="M102" s="71">
        <v>88.039475989706318</v>
      </c>
      <c r="N102" s="71">
        <v>96.42108937079945</v>
      </c>
      <c r="O102" s="71">
        <v>55.357604762364446</v>
      </c>
      <c r="P102" s="71">
        <v>37.315368481558366</v>
      </c>
      <c r="Q102" s="71">
        <v>5.30956255540102</v>
      </c>
      <c r="R102" s="71">
        <v>0</v>
      </c>
      <c r="S102" s="71">
        <v>15.35092269544147</v>
      </c>
      <c r="T102" s="72"/>
      <c r="U102" s="71">
        <v>7607108</v>
      </c>
      <c r="V102" s="71">
        <v>1633</v>
      </c>
      <c r="W102" s="71">
        <v>44</v>
      </c>
      <c r="X102" s="71">
        <v>17832</v>
      </c>
      <c r="Y102" s="71">
        <v>26663</v>
      </c>
      <c r="Z102" s="71">
        <v>30246</v>
      </c>
      <c r="AA102" s="71">
        <v>7470</v>
      </c>
      <c r="AB102" s="71">
        <v>68639</v>
      </c>
      <c r="AC102" s="71">
        <v>0</v>
      </c>
      <c r="AD102" s="71">
        <v>15.35092269544147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12.071999999999999</v>
      </c>
      <c r="BK102" s="71">
        <v>0</v>
      </c>
      <c r="BL102" s="71">
        <v>0</v>
      </c>
      <c r="BM102" s="71">
        <v>0</v>
      </c>
      <c r="BN102" s="72"/>
      <c r="BO102" s="71">
        <v>0</v>
      </c>
      <c r="BP102" s="71">
        <v>0</v>
      </c>
      <c r="BQ102" s="71">
        <v>2</v>
      </c>
      <c r="BR102" s="71">
        <v>0</v>
      </c>
      <c r="BS102" s="71">
        <v>0</v>
      </c>
      <c r="BT102" s="71">
        <v>0</v>
      </c>
      <c r="BU102"/>
      <c r="BV102" s="70">
        <v>12.071999999999999</v>
      </c>
      <c r="BW102" s="70">
        <v>0</v>
      </c>
      <c r="BX102" s="70">
        <v>0</v>
      </c>
      <c r="BY102" s="70">
        <v>0</v>
      </c>
      <c r="BZ102" s="70">
        <v>0</v>
      </c>
      <c r="CA102" s="70">
        <v>0</v>
      </c>
      <c r="CB102" s="70">
        <v>0</v>
      </c>
      <c r="CC102" s="70">
        <v>0</v>
      </c>
      <c r="CD102" s="70">
        <v>0</v>
      </c>
    </row>
    <row r="103" spans="1:82">
      <c r="A103" s="70" t="s">
        <v>1820</v>
      </c>
      <c r="B103" s="70">
        <v>232</v>
      </c>
      <c r="C103" s="70">
        <v>11</v>
      </c>
      <c r="D103" s="70">
        <v>14</v>
      </c>
      <c r="E103" s="70">
        <v>2014</v>
      </c>
      <c r="F103" s="70" t="s">
        <v>181</v>
      </c>
      <c r="G103" s="1064" t="s">
        <v>1809</v>
      </c>
      <c r="H103" s="70" t="s">
        <v>1810</v>
      </c>
      <c r="I103" s="148"/>
      <c r="J103" s="71">
        <v>52.432491889395777</v>
      </c>
      <c r="K103" s="71">
        <v>3.016615676166539</v>
      </c>
      <c r="L103" s="71">
        <v>2.379598565638422</v>
      </c>
      <c r="M103" s="71">
        <v>73.075931989555286</v>
      </c>
      <c r="N103" s="71">
        <v>86.37631685225216</v>
      </c>
      <c r="O103" s="71">
        <v>53.562902287722665</v>
      </c>
      <c r="P103" s="71">
        <v>37.499285409667451</v>
      </c>
      <c r="Q103" s="71">
        <v>5.1856448697380797</v>
      </c>
      <c r="R103" s="71">
        <v>0</v>
      </c>
      <c r="S103" s="71">
        <v>17.457299709689011</v>
      </c>
      <c r="T103" s="72"/>
      <c r="U103" s="71">
        <v>7358580</v>
      </c>
      <c r="V103" s="71">
        <v>1316</v>
      </c>
      <c r="W103" s="71">
        <v>53</v>
      </c>
      <c r="X103" s="71">
        <v>16212</v>
      </c>
      <c r="Y103" s="71">
        <v>27492</v>
      </c>
      <c r="Z103" s="71">
        <v>30823</v>
      </c>
      <c r="AA103" s="71">
        <v>7468</v>
      </c>
      <c r="AB103" s="71">
        <v>69871</v>
      </c>
      <c r="AC103" s="71">
        <v>0</v>
      </c>
      <c r="AD103" s="71">
        <v>17.457299709689011</v>
      </c>
      <c r="AE103" s="72"/>
      <c r="AF103" s="71"/>
      <c r="AG103" s="71"/>
      <c r="AH103" s="71"/>
      <c r="AI103" s="71"/>
      <c r="AJ103" s="71"/>
      <c r="AK103" s="71"/>
      <c r="AL103" s="71"/>
      <c r="AM103" s="71"/>
      <c r="AN103" s="71"/>
      <c r="AO103" s="71"/>
      <c r="AP103" s="71"/>
      <c r="AQ103" s="72"/>
      <c r="AR103" s="71">
        <v>1832</v>
      </c>
      <c r="AS103" s="71">
        <v>113</v>
      </c>
      <c r="AT103" s="71">
        <v>0</v>
      </c>
      <c r="AU103" s="71">
        <v>0</v>
      </c>
      <c r="AV103" s="71">
        <v>0</v>
      </c>
      <c r="AW103" s="71">
        <v>0</v>
      </c>
      <c r="AX103" s="71"/>
      <c r="AY103" s="72"/>
      <c r="AZ103" s="71">
        <v>6547.7000000000007</v>
      </c>
      <c r="BA103" s="71">
        <v>2785.8</v>
      </c>
      <c r="BB103" s="71">
        <v>0</v>
      </c>
      <c r="BC103" s="71">
        <v>0</v>
      </c>
      <c r="BD103" s="71">
        <v>0</v>
      </c>
      <c r="BE103" s="71">
        <v>0</v>
      </c>
      <c r="BF103" s="71"/>
      <c r="BG103" s="72"/>
      <c r="BH103" s="71">
        <v>0</v>
      </c>
      <c r="BI103" s="71">
        <v>0</v>
      </c>
      <c r="BJ103" s="71">
        <v>10.003</v>
      </c>
      <c r="BK103" s="71">
        <v>0</v>
      </c>
      <c r="BL103" s="71">
        <v>0</v>
      </c>
      <c r="BM103" s="71">
        <v>0</v>
      </c>
      <c r="BN103" s="72"/>
      <c r="BO103" s="71">
        <v>0</v>
      </c>
      <c r="BP103" s="71">
        <v>0</v>
      </c>
      <c r="BQ103" s="71">
        <v>2</v>
      </c>
      <c r="BR103" s="71">
        <v>0</v>
      </c>
      <c r="BS103" s="71">
        <v>0</v>
      </c>
      <c r="BT103" s="71">
        <v>0</v>
      </c>
      <c r="BU103"/>
      <c r="BV103" s="70">
        <v>10.003</v>
      </c>
      <c r="BW103" s="70">
        <v>0</v>
      </c>
      <c r="BX103" s="70">
        <v>0</v>
      </c>
      <c r="BY103" s="70">
        <v>0</v>
      </c>
      <c r="BZ103" s="70">
        <v>0</v>
      </c>
      <c r="CA103" s="70">
        <v>0</v>
      </c>
      <c r="CB103" s="70">
        <v>0</v>
      </c>
      <c r="CC103" s="70">
        <v>0</v>
      </c>
      <c r="CD103" s="70">
        <v>0</v>
      </c>
    </row>
    <row r="104" spans="1:82">
      <c r="A104" s="70" t="s">
        <v>1821</v>
      </c>
      <c r="B104" s="70">
        <v>233</v>
      </c>
      <c r="C104" s="70">
        <v>12</v>
      </c>
      <c r="D104" s="70">
        <v>14</v>
      </c>
      <c r="E104" s="70">
        <v>2015</v>
      </c>
      <c r="F104" s="70" t="s">
        <v>182</v>
      </c>
      <c r="G104" s="70" t="s">
        <v>1809</v>
      </c>
      <c r="H104" s="70" t="s">
        <v>1810</v>
      </c>
      <c r="I104" s="148"/>
      <c r="J104" s="71">
        <v>57.095561631994201</v>
      </c>
      <c r="K104" s="71">
        <v>2.8812541991863401</v>
      </c>
      <c r="L104" s="71">
        <v>2.623594591179871</v>
      </c>
      <c r="M104" s="71">
        <v>76.577049807483192</v>
      </c>
      <c r="N104" s="71">
        <v>88.036850032672589</v>
      </c>
      <c r="O104" s="71">
        <v>53.897436836826145</v>
      </c>
      <c r="P104" s="71">
        <v>37.910834547807227</v>
      </c>
      <c r="Q104" s="71">
        <v>5.1619259523001402</v>
      </c>
      <c r="R104" s="71">
        <v>0</v>
      </c>
      <c r="S104" s="71">
        <v>16.173159792688619</v>
      </c>
      <c r="T104" s="72"/>
      <c r="U104" s="71">
        <v>8605032</v>
      </c>
      <c r="V104" s="71">
        <v>1316</v>
      </c>
      <c r="W104" s="71">
        <v>53</v>
      </c>
      <c r="X104" s="71">
        <v>16212</v>
      </c>
      <c r="Y104" s="71">
        <v>28289</v>
      </c>
      <c r="Z104" s="71">
        <v>31314</v>
      </c>
      <c r="AA104" s="71">
        <v>7544</v>
      </c>
      <c r="AB104" s="71">
        <v>71048</v>
      </c>
      <c r="AC104" s="71">
        <v>0</v>
      </c>
      <c r="AD104" s="71">
        <v>16.173159792688619</v>
      </c>
      <c r="AE104" s="72"/>
      <c r="AF104" s="71">
        <v>65164796.005470999</v>
      </c>
      <c r="AG104" s="71">
        <v>2379501.476637511</v>
      </c>
      <c r="AH104" s="71">
        <v>552603.97941985808</v>
      </c>
      <c r="AI104" s="71">
        <v>114642495.3932399</v>
      </c>
      <c r="AJ104" s="71">
        <v>133119079.31185061</v>
      </c>
      <c r="AK104" s="71">
        <v>0</v>
      </c>
      <c r="AL104" s="71">
        <v>0</v>
      </c>
      <c r="AM104" s="71">
        <v>9736830.364849316</v>
      </c>
      <c r="AN104" s="71">
        <v>0</v>
      </c>
      <c r="AO104" s="71">
        <v>0</v>
      </c>
      <c r="AP104" s="71">
        <v>325595306.53146821</v>
      </c>
      <c r="AQ104" s="72"/>
      <c r="AR104" s="71">
        <v>2019</v>
      </c>
      <c r="AS104" s="71">
        <v>146</v>
      </c>
      <c r="AT104" s="71">
        <v>0</v>
      </c>
      <c r="AU104" s="71">
        <v>0</v>
      </c>
      <c r="AV104" s="71">
        <v>0</v>
      </c>
      <c r="AW104" s="71">
        <v>0</v>
      </c>
      <c r="AX104" s="71"/>
      <c r="AY104" s="72"/>
      <c r="AZ104" s="71">
        <v>7294.2999999999993</v>
      </c>
      <c r="BA104" s="71">
        <v>3288</v>
      </c>
      <c r="BB104" s="71">
        <v>0</v>
      </c>
      <c r="BC104" s="71">
        <v>0</v>
      </c>
      <c r="BD104" s="71">
        <v>0</v>
      </c>
      <c r="BE104" s="71">
        <v>0</v>
      </c>
      <c r="BF104" s="71"/>
      <c r="BG104" s="72"/>
      <c r="BH104" s="71">
        <v>0</v>
      </c>
      <c r="BI104" s="71">
        <v>0</v>
      </c>
      <c r="BJ104" s="71">
        <v>10.372</v>
      </c>
      <c r="BK104" s="71">
        <v>0</v>
      </c>
      <c r="BL104" s="71">
        <v>0</v>
      </c>
      <c r="BM104" s="71">
        <v>0</v>
      </c>
      <c r="BN104" s="72"/>
      <c r="BO104" s="71">
        <v>0</v>
      </c>
      <c r="BP104" s="71">
        <v>0</v>
      </c>
      <c r="BQ104" s="71">
        <v>2</v>
      </c>
      <c r="BR104" s="71">
        <v>0</v>
      </c>
      <c r="BS104" s="71">
        <v>0</v>
      </c>
      <c r="BT104" s="71">
        <v>0</v>
      </c>
      <c r="BU104"/>
      <c r="BV104" s="70">
        <v>10.372</v>
      </c>
      <c r="BW104" s="70">
        <v>0</v>
      </c>
      <c r="BX104" s="70">
        <v>0</v>
      </c>
      <c r="BY104" s="70">
        <v>0</v>
      </c>
      <c r="BZ104" s="70">
        <v>0</v>
      </c>
      <c r="CA104" s="70">
        <v>0</v>
      </c>
      <c r="CB104" s="70">
        <v>0</v>
      </c>
      <c r="CC104" s="70">
        <v>0</v>
      </c>
      <c r="CD104" s="70">
        <v>0</v>
      </c>
    </row>
    <row r="105" spans="1:82">
      <c r="A105" s="70" t="s">
        <v>1822</v>
      </c>
      <c r="B105" s="70">
        <v>234</v>
      </c>
      <c r="C105" s="70">
        <v>13</v>
      </c>
      <c r="D105" s="70">
        <v>14</v>
      </c>
      <c r="E105" s="70">
        <v>2016</v>
      </c>
      <c r="F105" s="70" t="s">
        <v>155</v>
      </c>
      <c r="G105" s="70" t="s">
        <v>1809</v>
      </c>
      <c r="H105" s="70" t="s">
        <v>1810</v>
      </c>
      <c r="I105" s="148"/>
      <c r="J105" s="71">
        <v>52.246242894082663</v>
      </c>
      <c r="K105" s="71">
        <v>2.877768666553207</v>
      </c>
      <c r="L105" s="71">
        <v>3.073988480445653</v>
      </c>
      <c r="M105" s="71">
        <v>67.017529247558272</v>
      </c>
      <c r="N105" s="71">
        <v>79.020932549704128</v>
      </c>
      <c r="O105" s="71">
        <v>54.246106432471443</v>
      </c>
      <c r="P105" s="71">
        <v>36.68335060215842</v>
      </c>
      <c r="Q105" s="71">
        <v>5.056123081707895</v>
      </c>
      <c r="R105" s="71">
        <v>0</v>
      </c>
      <c r="S105" s="71">
        <v>10.004546758609612</v>
      </c>
      <c r="T105" s="72"/>
      <c r="U105" s="71">
        <v>8232194</v>
      </c>
      <c r="V105" s="71">
        <v>1316</v>
      </c>
      <c r="W105" s="71">
        <v>53</v>
      </c>
      <c r="X105" s="71">
        <v>16212</v>
      </c>
      <c r="Y105" s="71">
        <v>28868</v>
      </c>
      <c r="Z105" s="71">
        <v>31904</v>
      </c>
      <c r="AA105" s="71">
        <v>7550</v>
      </c>
      <c r="AB105" s="71">
        <v>71584</v>
      </c>
      <c r="AC105" s="71">
        <v>0</v>
      </c>
      <c r="AD105" s="71">
        <v>10.00454675860961</v>
      </c>
      <c r="AE105" s="72"/>
      <c r="AF105" s="71">
        <v>60762504.039797723</v>
      </c>
      <c r="AG105" s="71">
        <v>2287494.8612494241</v>
      </c>
      <c r="AH105" s="71">
        <v>481147.58035865542</v>
      </c>
      <c r="AI105" s="71">
        <v>107081169.0656036</v>
      </c>
      <c r="AJ105" s="71">
        <v>115809664.7113176</v>
      </c>
      <c r="AK105" s="71">
        <v>0</v>
      </c>
      <c r="AL105" s="71">
        <v>0</v>
      </c>
      <c r="AM105" s="71">
        <v>9817908.5467712115</v>
      </c>
      <c r="AN105" s="71">
        <v>0</v>
      </c>
      <c r="AO105" s="71">
        <v>0</v>
      </c>
      <c r="AP105" s="71">
        <v>296239888.80509824</v>
      </c>
      <c r="AQ105" s="72"/>
      <c r="AR105" s="71">
        <v>2167</v>
      </c>
      <c r="AS105" s="71">
        <v>166</v>
      </c>
      <c r="AT105" s="71">
        <v>0</v>
      </c>
      <c r="AU105" s="71">
        <v>0</v>
      </c>
      <c r="AV105" s="71">
        <v>0</v>
      </c>
      <c r="AW105" s="71">
        <v>0</v>
      </c>
      <c r="AX105" s="71"/>
      <c r="AY105" s="72"/>
      <c r="AZ105" s="71">
        <v>7910.9</v>
      </c>
      <c r="BA105" s="71">
        <v>3692.5</v>
      </c>
      <c r="BB105" s="71">
        <v>0</v>
      </c>
      <c r="BC105" s="71">
        <v>0</v>
      </c>
      <c r="BD105" s="71">
        <v>0</v>
      </c>
      <c r="BE105" s="71">
        <v>0</v>
      </c>
      <c r="BF105" s="71"/>
      <c r="BG105" s="72"/>
      <c r="BH105" s="71">
        <v>0</v>
      </c>
      <c r="BI105" s="71">
        <v>0</v>
      </c>
      <c r="BJ105" s="71">
        <v>7.343</v>
      </c>
      <c r="BK105" s="71">
        <v>0</v>
      </c>
      <c r="BL105" s="71">
        <v>0</v>
      </c>
      <c r="BM105" s="71">
        <v>0</v>
      </c>
      <c r="BN105" s="72"/>
      <c r="BO105" s="71">
        <v>0</v>
      </c>
      <c r="BP105" s="71">
        <v>0</v>
      </c>
      <c r="BQ105" s="71">
        <v>2</v>
      </c>
      <c r="BR105" s="71">
        <v>0</v>
      </c>
      <c r="BS105" s="71">
        <v>0</v>
      </c>
      <c r="BT105" s="71">
        <v>0</v>
      </c>
      <c r="BU105"/>
      <c r="BV105" s="70">
        <v>7.343</v>
      </c>
      <c r="BW105" s="70">
        <v>0</v>
      </c>
      <c r="BX105" s="70">
        <v>0</v>
      </c>
      <c r="BY105" s="70">
        <v>0</v>
      </c>
      <c r="BZ105" s="70">
        <v>0</v>
      </c>
      <c r="CA105" s="70">
        <v>0</v>
      </c>
      <c r="CB105" s="70">
        <v>0</v>
      </c>
      <c r="CC105" s="70">
        <v>0</v>
      </c>
      <c r="CD105" s="70">
        <v>0</v>
      </c>
    </row>
    <row r="106" spans="1:82">
      <c r="A106" s="70" t="s">
        <v>1823</v>
      </c>
      <c r="B106" s="70">
        <v>235</v>
      </c>
      <c r="C106" s="70">
        <v>14</v>
      </c>
      <c r="D106" s="70">
        <v>14</v>
      </c>
      <c r="E106" s="70">
        <v>2017</v>
      </c>
      <c r="F106" s="70" t="s">
        <v>156</v>
      </c>
      <c r="G106" s="70" t="s">
        <v>1809</v>
      </c>
      <c r="H106" s="70" t="s">
        <v>1810</v>
      </c>
      <c r="I106" s="148"/>
      <c r="J106" s="71">
        <v>51.969062782914953</v>
      </c>
      <c r="K106" s="71">
        <v>2.9976476835309138</v>
      </c>
      <c r="L106" s="71">
        <v>2.6893202762527104</v>
      </c>
      <c r="M106" s="71">
        <v>64.641347737824987</v>
      </c>
      <c r="N106" s="71">
        <v>87.391358046799411</v>
      </c>
      <c r="O106" s="71">
        <v>53.983126711061047</v>
      </c>
      <c r="P106" s="71">
        <v>37.208961830743334</v>
      </c>
      <c r="Q106" s="71">
        <v>4.9438891532518596</v>
      </c>
      <c r="R106" s="71">
        <v>0</v>
      </c>
      <c r="S106" s="71">
        <v>9.3772660060096946</v>
      </c>
      <c r="T106" s="72"/>
      <c r="U106" s="71">
        <v>8900763</v>
      </c>
      <c r="V106" s="71">
        <v>1316</v>
      </c>
      <c r="W106" s="71">
        <v>53</v>
      </c>
      <c r="X106" s="71">
        <v>16212</v>
      </c>
      <c r="Y106" s="71">
        <v>29505</v>
      </c>
      <c r="Z106" s="71">
        <v>32276</v>
      </c>
      <c r="AA106" s="71">
        <v>7707</v>
      </c>
      <c r="AB106" s="71">
        <v>72382</v>
      </c>
      <c r="AC106" s="71">
        <v>0</v>
      </c>
      <c r="AD106" s="71">
        <v>9.3772660060096946</v>
      </c>
      <c r="AE106" s="72"/>
      <c r="AF106" s="71">
        <v>61918601.807174757</v>
      </c>
      <c r="AG106" s="71">
        <v>2373524.6453244379</v>
      </c>
      <c r="AH106" s="71">
        <v>575086.81591430621</v>
      </c>
      <c r="AI106" s="71">
        <v>107331250.4235525</v>
      </c>
      <c r="AJ106" s="71">
        <v>128624675.8117172</v>
      </c>
      <c r="AK106" s="71">
        <v>0</v>
      </c>
      <c r="AL106" s="71">
        <v>0</v>
      </c>
      <c r="AM106" s="71">
        <v>9942889.6656219084</v>
      </c>
      <c r="AN106" s="71">
        <v>0</v>
      </c>
      <c r="AO106" s="71">
        <v>0</v>
      </c>
      <c r="AP106" s="71">
        <v>310766029.16930515</v>
      </c>
      <c r="AQ106" s="72"/>
      <c r="AR106" s="71">
        <v>2287</v>
      </c>
      <c r="AS106" s="71">
        <v>183</v>
      </c>
      <c r="AT106" s="71">
        <v>0</v>
      </c>
      <c r="AU106" s="71">
        <v>0</v>
      </c>
      <c r="AV106" s="71">
        <v>0</v>
      </c>
      <c r="AW106" s="71">
        <v>0</v>
      </c>
      <c r="AX106" s="71"/>
      <c r="AY106" s="72"/>
      <c r="AZ106" s="71">
        <v>8461.4</v>
      </c>
      <c r="BA106" s="71">
        <v>4017.2000000000012</v>
      </c>
      <c r="BB106" s="71">
        <v>0</v>
      </c>
      <c r="BC106" s="71">
        <v>0</v>
      </c>
      <c r="BD106" s="71">
        <v>0</v>
      </c>
      <c r="BE106" s="71">
        <v>0</v>
      </c>
      <c r="BF106" s="71"/>
      <c r="BG106" s="72"/>
      <c r="BH106" s="71">
        <v>0</v>
      </c>
      <c r="BI106" s="71">
        <v>0</v>
      </c>
      <c r="BJ106" s="71">
        <v>9.8119999999999994</v>
      </c>
      <c r="BK106" s="71">
        <v>0</v>
      </c>
      <c r="BL106" s="71">
        <v>0</v>
      </c>
      <c r="BM106" s="71">
        <v>0</v>
      </c>
      <c r="BN106" s="72"/>
      <c r="BO106" s="71">
        <v>0</v>
      </c>
      <c r="BP106" s="71">
        <v>0</v>
      </c>
      <c r="BQ106" s="71">
        <v>2</v>
      </c>
      <c r="BR106" s="71">
        <v>0</v>
      </c>
      <c r="BS106" s="71">
        <v>0</v>
      </c>
      <c r="BT106" s="71">
        <v>0</v>
      </c>
      <c r="BU106"/>
      <c r="BV106" s="70">
        <v>9.8119999999999994</v>
      </c>
      <c r="BW106" s="70">
        <v>0</v>
      </c>
      <c r="BX106" s="70">
        <v>0</v>
      </c>
      <c r="BY106" s="70">
        <v>0</v>
      </c>
      <c r="BZ106" s="70">
        <v>0</v>
      </c>
      <c r="CA106" s="70">
        <v>0</v>
      </c>
      <c r="CB106" s="70">
        <v>0</v>
      </c>
      <c r="CC106" s="70">
        <v>0</v>
      </c>
      <c r="CD106" s="70">
        <v>0</v>
      </c>
    </row>
    <row r="107" spans="1:82">
      <c r="A107" s="70" t="s">
        <v>1824</v>
      </c>
      <c r="B107" s="70">
        <v>236</v>
      </c>
      <c r="C107" s="70">
        <v>15</v>
      </c>
      <c r="D107" s="70">
        <v>14</v>
      </c>
      <c r="E107" s="70">
        <v>2018</v>
      </c>
      <c r="F107" s="70" t="s">
        <v>183</v>
      </c>
      <c r="G107" s="70" t="s">
        <v>1809</v>
      </c>
      <c r="H107" s="70" t="s">
        <v>1810</v>
      </c>
      <c r="I107" s="148"/>
      <c r="J107" s="71">
        <v>50.675517307968953</v>
      </c>
      <c r="K107" s="71">
        <v>2.8185500463708331</v>
      </c>
      <c r="L107" s="71">
        <v>2.5194010291267119</v>
      </c>
      <c r="M107" s="71">
        <v>63.909201054623942</v>
      </c>
      <c r="N107" s="71">
        <v>83.999732170149883</v>
      </c>
      <c r="O107" s="71">
        <v>53.582681758364366</v>
      </c>
      <c r="P107" s="71">
        <v>37.684614667683583</v>
      </c>
      <c r="Q107" s="71">
        <v>4.6198923259161004</v>
      </c>
      <c r="R107" s="71">
        <v>0</v>
      </c>
      <c r="S107" s="71">
        <v>9.8355587075489641</v>
      </c>
      <c r="T107" s="72"/>
      <c r="U107" s="71">
        <v>9234396</v>
      </c>
      <c r="V107" s="71">
        <v>1316</v>
      </c>
      <c r="W107" s="71">
        <v>53</v>
      </c>
      <c r="X107" s="71">
        <v>16212</v>
      </c>
      <c r="Y107" s="71">
        <v>30098</v>
      </c>
      <c r="Z107" s="71">
        <v>32650</v>
      </c>
      <c r="AA107" s="71">
        <v>7884</v>
      </c>
      <c r="AB107" s="71">
        <v>72891</v>
      </c>
      <c r="AC107" s="71">
        <v>0</v>
      </c>
      <c r="AD107" s="71">
        <v>9.8355587075489641</v>
      </c>
      <c r="AE107" s="72"/>
      <c r="AF107" s="71">
        <v>61467242.053322449</v>
      </c>
      <c r="AG107" s="71">
        <v>2143434.2783439318</v>
      </c>
      <c r="AH107" s="71">
        <v>548877.97385937918</v>
      </c>
      <c r="AI107" s="71">
        <v>104591822.6581918</v>
      </c>
      <c r="AJ107" s="71">
        <v>131867808.7055046</v>
      </c>
      <c r="AK107" s="71">
        <v>0</v>
      </c>
      <c r="AL107" s="71">
        <v>0</v>
      </c>
      <c r="AM107" s="71">
        <v>10033527.1108828</v>
      </c>
      <c r="AN107" s="71">
        <v>0</v>
      </c>
      <c r="AO107" s="71">
        <v>0</v>
      </c>
      <c r="AP107" s="71">
        <v>310652712.78010494</v>
      </c>
      <c r="AQ107" s="72"/>
      <c r="AR107" s="71">
        <v>2357</v>
      </c>
      <c r="AS107" s="71">
        <v>200</v>
      </c>
      <c r="AT107" s="71">
        <v>0</v>
      </c>
      <c r="AU107" s="71">
        <v>0</v>
      </c>
      <c r="AV107" s="71">
        <v>0</v>
      </c>
      <c r="AW107" s="71">
        <v>0</v>
      </c>
      <c r="AX107" s="71"/>
      <c r="AY107" s="72"/>
      <c r="AZ107" s="71">
        <v>8785.299999999992</v>
      </c>
      <c r="BA107" s="71">
        <v>4397.6000000000004</v>
      </c>
      <c r="BB107" s="71">
        <v>0</v>
      </c>
      <c r="BC107" s="71">
        <v>0</v>
      </c>
      <c r="BD107" s="71">
        <v>0</v>
      </c>
      <c r="BE107" s="71">
        <v>0</v>
      </c>
      <c r="BF107" s="71"/>
      <c r="BG107" s="72"/>
      <c r="BH107" s="71">
        <v>0</v>
      </c>
      <c r="BI107" s="71">
        <v>0</v>
      </c>
      <c r="BJ107" s="71">
        <v>7.5110000000000001</v>
      </c>
      <c r="BK107" s="71">
        <v>0</v>
      </c>
      <c r="BL107" s="71">
        <v>0</v>
      </c>
      <c r="BM107" s="71">
        <v>0</v>
      </c>
      <c r="BN107" s="72"/>
      <c r="BO107" s="71">
        <v>0</v>
      </c>
      <c r="BP107" s="71">
        <v>0</v>
      </c>
      <c r="BQ107" s="71">
        <v>2</v>
      </c>
      <c r="BR107" s="71">
        <v>0</v>
      </c>
      <c r="BS107" s="71">
        <v>0</v>
      </c>
      <c r="BT107" s="71">
        <v>0</v>
      </c>
      <c r="BU107"/>
      <c r="BV107" s="70">
        <v>7.5110000000000001</v>
      </c>
      <c r="BW107" s="70">
        <v>0</v>
      </c>
      <c r="BX107" s="70">
        <v>0</v>
      </c>
      <c r="BY107" s="70">
        <v>0</v>
      </c>
      <c r="BZ107" s="70">
        <v>0</v>
      </c>
      <c r="CA107" s="70">
        <v>0</v>
      </c>
      <c r="CB107" s="70">
        <v>0</v>
      </c>
      <c r="CC107" s="70">
        <v>0</v>
      </c>
      <c r="CD107" s="70">
        <v>0</v>
      </c>
    </row>
    <row r="108" spans="1:82">
      <c r="A108" s="70" t="s">
        <v>1825</v>
      </c>
      <c r="B108" s="70">
        <v>237</v>
      </c>
      <c r="C108" s="70">
        <v>16</v>
      </c>
      <c r="D108" s="70">
        <v>14</v>
      </c>
      <c r="E108" s="70">
        <v>2019</v>
      </c>
      <c r="F108" s="70" t="s">
        <v>158</v>
      </c>
      <c r="G108" s="70" t="s">
        <v>1809</v>
      </c>
      <c r="H108" s="70" t="s">
        <v>1810</v>
      </c>
      <c r="I108" s="148"/>
      <c r="J108" s="71">
        <v>53.398096931545489</v>
      </c>
      <c r="K108" s="71">
        <v>2.4883183089789331</v>
      </c>
      <c r="L108" s="71">
        <v>2.5406094952668785</v>
      </c>
      <c r="M108" s="71">
        <v>60.512619946124822</v>
      </c>
      <c r="N108" s="71">
        <v>74.083843808504682</v>
      </c>
      <c r="O108" s="71">
        <v>52.5886194952298</v>
      </c>
      <c r="P108" s="71">
        <v>38.835681797992081</v>
      </c>
      <c r="Q108" s="71">
        <v>4.5079315376873303</v>
      </c>
      <c r="R108" s="71">
        <v>0</v>
      </c>
      <c r="S108" s="71">
        <v>9.626284346005832</v>
      </c>
      <c r="T108" s="72"/>
      <c r="U108" s="71">
        <v>10169522</v>
      </c>
      <c r="V108" s="71">
        <v>1316</v>
      </c>
      <c r="W108" s="71">
        <v>53</v>
      </c>
      <c r="X108" s="71">
        <v>16212</v>
      </c>
      <c r="Y108" s="71">
        <v>30535</v>
      </c>
      <c r="Z108" s="71">
        <v>32924</v>
      </c>
      <c r="AA108" s="71">
        <v>8064</v>
      </c>
      <c r="AB108" s="71">
        <v>73050</v>
      </c>
      <c r="AC108" s="71">
        <v>0</v>
      </c>
      <c r="AD108" s="71">
        <v>9.626284346005832</v>
      </c>
      <c r="AE108" s="72"/>
      <c r="AF108" s="71">
        <v>66212073.326345518</v>
      </c>
      <c r="AG108" s="71">
        <v>2001605.526336354</v>
      </c>
      <c r="AH108" s="71">
        <v>581981.73056207527</v>
      </c>
      <c r="AI108" s="71">
        <v>103163666.8760239</v>
      </c>
      <c r="AJ108" s="71">
        <v>117650928.0013469</v>
      </c>
      <c r="AK108" s="71">
        <v>0</v>
      </c>
      <c r="AL108" s="71">
        <v>0</v>
      </c>
      <c r="AM108" s="71">
        <v>9948860.0798944253</v>
      </c>
      <c r="AN108" s="71">
        <v>0</v>
      </c>
      <c r="AO108" s="71">
        <v>0</v>
      </c>
      <c r="AP108" s="71">
        <v>299559115.54050916</v>
      </c>
      <c r="AQ108" s="72"/>
      <c r="AR108" s="71">
        <v>2448</v>
      </c>
      <c r="AS108" s="71">
        <v>212</v>
      </c>
      <c r="AT108" s="71">
        <v>0</v>
      </c>
      <c r="AU108" s="71">
        <v>0</v>
      </c>
      <c r="AV108" s="71">
        <v>0</v>
      </c>
      <c r="AW108" s="71">
        <v>0</v>
      </c>
      <c r="AX108" s="71"/>
      <c r="AY108" s="72"/>
      <c r="AZ108" s="71">
        <v>9233.1999999999898</v>
      </c>
      <c r="BA108" s="71">
        <v>4659.7000000000007</v>
      </c>
      <c r="BB108" s="71">
        <v>0</v>
      </c>
      <c r="BC108" s="71">
        <v>0</v>
      </c>
      <c r="BD108" s="71">
        <v>0</v>
      </c>
      <c r="BE108" s="71">
        <v>0</v>
      </c>
      <c r="BF108" s="71"/>
      <c r="BG108" s="72"/>
      <c r="BH108" s="71">
        <v>0</v>
      </c>
      <c r="BI108" s="71">
        <v>0</v>
      </c>
      <c r="BJ108" s="71">
        <v>6.1740000000000004</v>
      </c>
      <c r="BK108" s="71">
        <v>0</v>
      </c>
      <c r="BL108" s="71">
        <v>0</v>
      </c>
      <c r="BM108" s="71">
        <v>0</v>
      </c>
      <c r="BN108" s="72"/>
      <c r="BO108" s="71">
        <v>0</v>
      </c>
      <c r="BP108" s="71">
        <v>0</v>
      </c>
      <c r="BQ108" s="71">
        <v>2</v>
      </c>
      <c r="BR108" s="71">
        <v>0</v>
      </c>
      <c r="BS108" s="71">
        <v>0</v>
      </c>
      <c r="BT108" s="71">
        <v>0</v>
      </c>
      <c r="BU108"/>
      <c r="BV108" s="70">
        <v>6.1740000000000004</v>
      </c>
      <c r="BW108" s="70">
        <v>0</v>
      </c>
      <c r="BX108" s="70">
        <v>0</v>
      </c>
      <c r="BY108" s="70">
        <v>0</v>
      </c>
      <c r="BZ108" s="70">
        <v>0</v>
      </c>
      <c r="CA108" s="70">
        <v>0</v>
      </c>
      <c r="CB108" s="70">
        <v>0</v>
      </c>
      <c r="CC108" s="70">
        <v>0</v>
      </c>
      <c r="CD108" s="70">
        <v>0</v>
      </c>
    </row>
    <row r="109" spans="1:82">
      <c r="A109" s="70" t="s">
        <v>1826</v>
      </c>
      <c r="B109" s="70">
        <v>238</v>
      </c>
      <c r="C109" s="70">
        <v>17</v>
      </c>
      <c r="D109" s="70">
        <v>14</v>
      </c>
      <c r="E109" s="70">
        <v>2020</v>
      </c>
      <c r="F109" s="70" t="s">
        <v>159</v>
      </c>
      <c r="G109" s="70" t="s">
        <v>1809</v>
      </c>
      <c r="H109" s="70" t="s">
        <v>1810</v>
      </c>
      <c r="I109" s="148"/>
      <c r="J109" s="71">
        <v>39.568218830795217</v>
      </c>
      <c r="K109" s="71">
        <v>3.2783393179151745</v>
      </c>
      <c r="L109" s="71">
        <v>3.1043650239590961</v>
      </c>
      <c r="M109" s="71">
        <v>59.83263564143553</v>
      </c>
      <c r="N109" s="71">
        <v>78.293046582287701</v>
      </c>
      <c r="O109" s="71">
        <v>46.424925079271347</v>
      </c>
      <c r="P109" s="71">
        <v>36.963568094012665</v>
      </c>
      <c r="Q109" s="71">
        <v>4.31875506752408</v>
      </c>
      <c r="R109" s="71">
        <v>0</v>
      </c>
      <c r="S109" s="71">
        <v>10.622802929650989</v>
      </c>
      <c r="T109" s="72"/>
      <c r="U109" s="71">
        <v>7083932</v>
      </c>
      <c r="V109" s="71">
        <v>1583</v>
      </c>
      <c r="W109" s="71">
        <v>66</v>
      </c>
      <c r="X109" s="71">
        <v>17692</v>
      </c>
      <c r="Y109" s="71">
        <v>30988</v>
      </c>
      <c r="Z109" s="71">
        <v>33174</v>
      </c>
      <c r="AA109" s="71">
        <v>8158</v>
      </c>
      <c r="AB109" s="71">
        <v>73248</v>
      </c>
      <c r="AC109" s="71">
        <v>0</v>
      </c>
      <c r="AD109" s="71">
        <v>10.622802929650989</v>
      </c>
      <c r="AE109" s="72"/>
      <c r="AF109" s="71">
        <v>49647487.149077497</v>
      </c>
      <c r="AG109" s="71">
        <v>2500327.4459815165</v>
      </c>
      <c r="AH109" s="71">
        <v>732097.62452107144</v>
      </c>
      <c r="AI109" s="71">
        <v>102157245.79109676</v>
      </c>
      <c r="AJ109" s="71">
        <v>134727101.4230926</v>
      </c>
      <c r="AK109" s="71"/>
      <c r="AL109" s="71"/>
      <c r="AM109" s="71">
        <v>9559677.8022535108</v>
      </c>
      <c r="AN109" s="71"/>
      <c r="AO109" s="71"/>
      <c r="AP109" s="71">
        <v>299323937.23602295</v>
      </c>
      <c r="AQ109" s="72"/>
      <c r="AR109" s="71">
        <v>2519</v>
      </c>
      <c r="AS109" s="71">
        <v>213</v>
      </c>
      <c r="AT109" s="71">
        <v>0</v>
      </c>
      <c r="AU109" s="71">
        <v>0</v>
      </c>
      <c r="AV109" s="71">
        <v>0</v>
      </c>
      <c r="AW109" s="71">
        <v>0</v>
      </c>
      <c r="AX109" s="71"/>
      <c r="AY109" s="72"/>
      <c r="AZ109" s="71">
        <v>9593.1999999999607</v>
      </c>
      <c r="BA109" s="71">
        <v>4670.7000000000007</v>
      </c>
      <c r="BB109" s="71">
        <v>0</v>
      </c>
      <c r="BC109" s="71">
        <v>0</v>
      </c>
      <c r="BD109" s="71">
        <v>0</v>
      </c>
      <c r="BE109" s="71">
        <v>0</v>
      </c>
      <c r="BF109" s="71"/>
      <c r="BG109" s="72"/>
      <c r="BH109" s="71">
        <v>0</v>
      </c>
      <c r="BI109" s="71">
        <v>0</v>
      </c>
      <c r="BJ109" s="71">
        <v>1.0269999999999999</v>
      </c>
      <c r="BK109" s="71">
        <v>0</v>
      </c>
      <c r="BL109" s="71">
        <v>0</v>
      </c>
      <c r="BM109" s="71">
        <v>0</v>
      </c>
      <c r="BN109" s="72"/>
      <c r="BO109" s="71">
        <v>0</v>
      </c>
      <c r="BP109" s="71">
        <v>0</v>
      </c>
      <c r="BQ109" s="71">
        <v>1</v>
      </c>
      <c r="BR109" s="71">
        <v>0</v>
      </c>
      <c r="BS109" s="71">
        <v>0</v>
      </c>
      <c r="BT109" s="71">
        <v>0</v>
      </c>
      <c r="BU109"/>
      <c r="BV109" s="70">
        <v>1.0269999999999999</v>
      </c>
      <c r="BW109" s="70">
        <v>0</v>
      </c>
      <c r="BX109" s="70">
        <v>0</v>
      </c>
      <c r="BY109" s="70">
        <v>0</v>
      </c>
      <c r="BZ109" s="70">
        <v>0</v>
      </c>
      <c r="CA109" s="70">
        <v>0</v>
      </c>
      <c r="CB109" s="70">
        <v>0</v>
      </c>
      <c r="CC109" s="70">
        <v>0</v>
      </c>
      <c r="CD109" s="70">
        <v>0</v>
      </c>
    </row>
    <row r="110" spans="1:82">
      <c r="A110" s="70" t="s">
        <v>1827</v>
      </c>
      <c r="B110" s="70">
        <v>238</v>
      </c>
      <c r="C110" s="70">
        <v>18</v>
      </c>
      <c r="D110" s="70">
        <v>14</v>
      </c>
      <c r="E110" s="70">
        <v>2021</v>
      </c>
      <c r="F110" s="70" t="s">
        <v>160</v>
      </c>
      <c r="G110" s="70" t="s">
        <v>1809</v>
      </c>
      <c r="H110" s="70" t="s">
        <v>1810</v>
      </c>
      <c r="I110" s="148"/>
      <c r="J110" s="71">
        <v>42.215585593013955</v>
      </c>
      <c r="K110" s="71">
        <v>3.6502375009563384</v>
      </c>
      <c r="L110" s="71">
        <v>2.8542747666551329</v>
      </c>
      <c r="M110" s="71">
        <v>67.821639683641649</v>
      </c>
      <c r="N110" s="71">
        <v>78.175791576551191</v>
      </c>
      <c r="O110" s="71">
        <v>45.29183697536061</v>
      </c>
      <c r="P110" s="71">
        <v>38.901418096429168</v>
      </c>
      <c r="Q110" s="71">
        <v>4.2728852935591597</v>
      </c>
      <c r="R110" s="71">
        <v>0</v>
      </c>
      <c r="S110" s="71">
        <v>9.9240551716877885</v>
      </c>
      <c r="T110" s="72"/>
      <c r="U110" s="71">
        <v>8731305</v>
      </c>
      <c r="V110" s="71">
        <v>1583</v>
      </c>
      <c r="W110" s="71">
        <v>66</v>
      </c>
      <c r="X110" s="71">
        <v>17692</v>
      </c>
      <c r="Y110" s="71">
        <v>31377</v>
      </c>
      <c r="Z110" s="71">
        <v>33324</v>
      </c>
      <c r="AA110" s="71">
        <v>8372</v>
      </c>
      <c r="AB110" s="71">
        <v>73182</v>
      </c>
      <c r="AC110" s="71">
        <v>0</v>
      </c>
      <c r="AD110" s="71">
        <v>9.9240551716877885</v>
      </c>
      <c r="AE110" s="72"/>
      <c r="AF110" s="71">
        <v>53351253.355019078</v>
      </c>
      <c r="AG110" s="71">
        <v>2814397.5411745957</v>
      </c>
      <c r="AH110" s="71">
        <v>644665.31695032946</v>
      </c>
      <c r="AI110" s="71">
        <v>114392600.50626722</v>
      </c>
      <c r="AJ110" s="71">
        <v>119759678.69032811</v>
      </c>
      <c r="AK110" s="71">
        <v>0</v>
      </c>
      <c r="AL110" s="71">
        <v>0</v>
      </c>
      <c r="AM110" s="71">
        <v>9606153.8375506345</v>
      </c>
      <c r="AN110" s="71">
        <v>0</v>
      </c>
      <c r="AO110" s="71">
        <v>0</v>
      </c>
      <c r="AP110" s="71">
        <v>300568749.24728996</v>
      </c>
      <c r="AQ110" s="72"/>
      <c r="AR110" s="71">
        <v>2625</v>
      </c>
      <c r="AS110" s="71">
        <v>215</v>
      </c>
      <c r="AT110" s="71">
        <v>0</v>
      </c>
      <c r="AU110" s="71">
        <v>0</v>
      </c>
      <c r="AV110" s="71">
        <v>0</v>
      </c>
      <c r="AW110" s="71">
        <v>0</v>
      </c>
      <c r="AX110" s="71"/>
      <c r="AY110" s="72"/>
      <c r="AZ110" s="71">
        <v>10105.49999999996</v>
      </c>
      <c r="BA110" s="71">
        <v>4730.6000000000004</v>
      </c>
      <c r="BB110" s="71">
        <v>0</v>
      </c>
      <c r="BC110" s="71">
        <v>0</v>
      </c>
      <c r="BD110" s="71">
        <v>0</v>
      </c>
      <c r="BE110" s="71">
        <v>0</v>
      </c>
      <c r="BF110" s="71"/>
      <c r="BG110" s="72"/>
      <c r="BH110" s="71">
        <v>0</v>
      </c>
      <c r="BI110" s="71">
        <v>0</v>
      </c>
      <c r="BJ110" s="71">
        <v>4.9550000000000001</v>
      </c>
      <c r="BK110" s="71">
        <v>0</v>
      </c>
      <c r="BL110" s="71">
        <v>0</v>
      </c>
      <c r="BM110" s="71">
        <v>0</v>
      </c>
      <c r="BN110" s="72"/>
      <c r="BO110" s="71">
        <v>0</v>
      </c>
      <c r="BP110" s="71">
        <v>0</v>
      </c>
      <c r="BQ110" s="71">
        <v>1</v>
      </c>
      <c r="BR110" s="71">
        <v>0</v>
      </c>
      <c r="BS110" s="71">
        <v>0</v>
      </c>
      <c r="BT110" s="71">
        <v>0</v>
      </c>
      <c r="BU110"/>
      <c r="BV110" s="70">
        <v>4.9550000000000001</v>
      </c>
      <c r="BW110" s="70">
        <v>0</v>
      </c>
      <c r="BX110" s="70">
        <v>0</v>
      </c>
      <c r="BY110" s="70">
        <v>0</v>
      </c>
      <c r="BZ110" s="70">
        <v>0</v>
      </c>
      <c r="CA110" s="70">
        <v>0</v>
      </c>
      <c r="CB110" s="70">
        <v>0</v>
      </c>
      <c r="CC110" s="70">
        <v>0</v>
      </c>
      <c r="CD110" s="70">
        <v>0</v>
      </c>
    </row>
    <row r="111" spans="1:82">
      <c r="A111" s="70" t="s">
        <v>1828</v>
      </c>
      <c r="B111" s="70">
        <v>238</v>
      </c>
      <c r="C111" s="70">
        <v>19</v>
      </c>
      <c r="D111" s="70">
        <v>14</v>
      </c>
      <c r="E111" s="70">
        <v>2022</v>
      </c>
      <c r="F111" s="70" t="s">
        <v>161</v>
      </c>
      <c r="G111" s="70" t="s">
        <v>1809</v>
      </c>
      <c r="H111" s="70" t="s">
        <v>1810</v>
      </c>
      <c r="I111" s="148"/>
      <c r="J111" s="71">
        <v>41.959991229449294</v>
      </c>
      <c r="K111" s="71">
        <v>3.5244713071282776</v>
      </c>
      <c r="L111" s="71">
        <v>2.3481144125725728</v>
      </c>
      <c r="M111" s="71">
        <v>65.324736884611568</v>
      </c>
      <c r="N111" s="71">
        <v>79.740752112039402</v>
      </c>
      <c r="O111" s="71">
        <v>47.894795014677058</v>
      </c>
      <c r="P111" s="71">
        <v>39.081625192959265</v>
      </c>
      <c r="Q111" s="71">
        <v>4.297557372859659</v>
      </c>
      <c r="R111" s="71">
        <v>0</v>
      </c>
      <c r="S111" s="71">
        <v>9.3984255837000266</v>
      </c>
      <c r="T111" s="72"/>
      <c r="U111" s="71">
        <v>9343433</v>
      </c>
      <c r="V111" s="71">
        <v>1583</v>
      </c>
      <c r="W111" s="71">
        <v>66</v>
      </c>
      <c r="X111" s="71">
        <v>17692</v>
      </c>
      <c r="Y111" s="71">
        <v>31618</v>
      </c>
      <c r="Z111" s="71">
        <v>33481</v>
      </c>
      <c r="AA111" s="71">
        <v>8539</v>
      </c>
      <c r="AB111" s="71">
        <v>73001</v>
      </c>
      <c r="AC111" s="71">
        <v>0</v>
      </c>
      <c r="AD111" s="71">
        <v>9.3984255837000266</v>
      </c>
      <c r="AE111" s="72"/>
      <c r="AF111" s="71">
        <v>51935729.709121518</v>
      </c>
      <c r="AG111" s="71">
        <v>2822479.7391956453</v>
      </c>
      <c r="AH111" s="71">
        <v>638119.83486667997</v>
      </c>
      <c r="AI111" s="71">
        <v>108193256.24023221</v>
      </c>
      <c r="AJ111" s="71">
        <v>132655321.30063127</v>
      </c>
      <c r="AK111" s="71">
        <v>0</v>
      </c>
      <c r="AL111" s="71">
        <v>0</v>
      </c>
      <c r="AM111" s="71">
        <v>9426421.6190138422</v>
      </c>
      <c r="AN111" s="71">
        <v>0</v>
      </c>
      <c r="AO111" s="71">
        <v>0</v>
      </c>
      <c r="AP111" s="71">
        <v>305671328.44306117</v>
      </c>
      <c r="AQ111" s="72"/>
      <c r="AR111" s="71">
        <v>2743</v>
      </c>
      <c r="AS111" s="71">
        <v>216</v>
      </c>
      <c r="AT111" s="71">
        <v>0</v>
      </c>
      <c r="AU111" s="71">
        <v>0</v>
      </c>
      <c r="AV111" s="71">
        <v>0</v>
      </c>
      <c r="AW111" s="71">
        <v>0</v>
      </c>
      <c r="AX111" s="71"/>
      <c r="AY111" s="72"/>
      <c r="AZ111" s="71">
        <v>10717.19999999995</v>
      </c>
      <c r="BA111" s="71">
        <v>4742.6000000000004</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1829</v>
      </c>
      <c r="B112" s="70">
        <v>238</v>
      </c>
      <c r="C112" s="70">
        <v>20</v>
      </c>
      <c r="D112" s="70">
        <v>14</v>
      </c>
      <c r="E112" s="70">
        <v>2023</v>
      </c>
      <c r="F112" s="70" t="s">
        <v>1539</v>
      </c>
      <c r="G112" s="70" t="s">
        <v>1809</v>
      </c>
      <c r="H112" s="70" t="s">
        <v>1810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2837</v>
      </c>
      <c r="AS112" s="71">
        <v>216</v>
      </c>
      <c r="AT112" s="71">
        <v>0</v>
      </c>
      <c r="AU112" s="71">
        <v>0</v>
      </c>
      <c r="AV112" s="71">
        <v>0</v>
      </c>
      <c r="AW112" s="71">
        <v>0</v>
      </c>
      <c r="AX112" s="71"/>
      <c r="AY112" s="72"/>
      <c r="AZ112" s="71">
        <v>11180.399999999947</v>
      </c>
      <c r="BA112" s="71">
        <v>4706.6000000000004</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1830</v>
      </c>
      <c r="B113" s="70">
        <v>238</v>
      </c>
      <c r="C113" s="70">
        <v>21</v>
      </c>
      <c r="D113" s="70">
        <v>14</v>
      </c>
      <c r="E113" s="70">
        <v>2024</v>
      </c>
      <c r="F113" s="70" t="s">
        <v>1554</v>
      </c>
      <c r="G113" s="70" t="s">
        <v>1809</v>
      </c>
      <c r="H113" s="70" t="s">
        <v>1810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1831</v>
      </c>
      <c r="B114" s="70">
        <v>188</v>
      </c>
      <c r="C114" s="70">
        <v>1</v>
      </c>
      <c r="D114" s="70">
        <v>12</v>
      </c>
      <c r="E114" s="70">
        <v>1990</v>
      </c>
      <c r="F114" s="70" t="s">
        <v>787</v>
      </c>
      <c r="G114" s="70" t="s">
        <v>1832</v>
      </c>
      <c r="H114" s="70" t="s">
        <v>1833</v>
      </c>
      <c r="I114" s="148"/>
      <c r="J114" s="71">
        <v>501.14257282666318</v>
      </c>
      <c r="K114" s="71">
        <v>7.9849929648585602</v>
      </c>
      <c r="L114" s="71">
        <v>6.2679052869387037</v>
      </c>
      <c r="M114" s="71">
        <v>44.127623365580398</v>
      </c>
      <c r="N114" s="71">
        <v>47.57240834377761</v>
      </c>
      <c r="O114" s="71">
        <v>48.50822454981958</v>
      </c>
      <c r="P114" s="71">
        <v>50.504282269297917</v>
      </c>
      <c r="Q114" s="71">
        <v>4.0470891408876604</v>
      </c>
      <c r="R114" s="71">
        <v>0</v>
      </c>
      <c r="S114" s="71">
        <v>4.1631263771131044</v>
      </c>
      <c r="T114" s="72"/>
      <c r="U114" s="71">
        <v>13244965</v>
      </c>
      <c r="V114" s="71">
        <v>1940</v>
      </c>
      <c r="W114" s="71">
        <v>58</v>
      </c>
      <c r="X114" s="71">
        <v>15835</v>
      </c>
      <c r="Y114" s="71">
        <v>20858</v>
      </c>
      <c r="Z114" s="71">
        <v>19952</v>
      </c>
      <c r="AA114" s="71">
        <v>12263</v>
      </c>
      <c r="AB114" s="71">
        <v>65711</v>
      </c>
      <c r="AC114" s="71">
        <v>0</v>
      </c>
      <c r="AD114" s="71">
        <v>4.1631263771131044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1834</v>
      </c>
      <c r="B115" s="70">
        <v>189</v>
      </c>
      <c r="C115" s="70">
        <v>2</v>
      </c>
      <c r="D115" s="70">
        <v>12</v>
      </c>
      <c r="E115" s="70">
        <v>2005</v>
      </c>
      <c r="F115" s="70" t="s">
        <v>789</v>
      </c>
      <c r="G115" s="70" t="s">
        <v>1832</v>
      </c>
      <c r="H115" s="70" t="s">
        <v>1833</v>
      </c>
      <c r="I115" s="148"/>
      <c r="J115" s="71">
        <v>375.64219131506781</v>
      </c>
      <c r="K115" s="71">
        <v>3.8707404403431172</v>
      </c>
      <c r="L115" s="71">
        <v>4.0133085062722564</v>
      </c>
      <c r="M115" s="71">
        <v>76.841215821985045</v>
      </c>
      <c r="N115" s="71">
        <v>74.616712986981341</v>
      </c>
      <c r="O115" s="71">
        <v>81.354541212303175</v>
      </c>
      <c r="P115" s="71">
        <v>54.892890853701552</v>
      </c>
      <c r="Q115" s="71">
        <v>4.2282216125010796</v>
      </c>
      <c r="R115" s="71">
        <v>0</v>
      </c>
      <c r="S115" s="71">
        <v>0</v>
      </c>
      <c r="T115" s="72"/>
      <c r="U115" s="71">
        <v>14489914</v>
      </c>
      <c r="V115" s="71">
        <v>1863</v>
      </c>
      <c r="W115" s="71">
        <v>56</v>
      </c>
      <c r="X115" s="71">
        <v>17046</v>
      </c>
      <c r="Y115" s="71">
        <v>27128</v>
      </c>
      <c r="Z115" s="71">
        <v>38722</v>
      </c>
      <c r="AA115" s="71">
        <v>10916</v>
      </c>
      <c r="AB115" s="71">
        <v>71769</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1835</v>
      </c>
      <c r="B116" s="70">
        <v>190</v>
      </c>
      <c r="C116" s="70">
        <v>3</v>
      </c>
      <c r="D116" s="70">
        <v>12</v>
      </c>
      <c r="E116" s="70">
        <v>2006</v>
      </c>
      <c r="F116" s="70" t="s">
        <v>790</v>
      </c>
      <c r="G116" s="70" t="s">
        <v>1832</v>
      </c>
      <c r="H116" s="70" t="s">
        <v>1833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1836</v>
      </c>
      <c r="B117" s="70">
        <v>191</v>
      </c>
      <c r="C117" s="70">
        <v>4</v>
      </c>
      <c r="D117" s="70">
        <v>12</v>
      </c>
      <c r="E117" s="70">
        <v>2007</v>
      </c>
      <c r="F117" s="70" t="s">
        <v>791</v>
      </c>
      <c r="G117" s="70" t="s">
        <v>1832</v>
      </c>
      <c r="H117" s="70" t="s">
        <v>1833</v>
      </c>
      <c r="I117" s="148"/>
      <c r="J117" s="71">
        <v>347.33533321669682</v>
      </c>
      <c r="K117" s="71">
        <v>3.9951929268399429</v>
      </c>
      <c r="L117" s="71">
        <v>4.6220751517522762</v>
      </c>
      <c r="M117" s="71">
        <v>78.728221570060327</v>
      </c>
      <c r="N117" s="71">
        <v>75.985979678162025</v>
      </c>
      <c r="O117" s="71">
        <v>80.112567881292236</v>
      </c>
      <c r="P117" s="71">
        <v>54.435305034733787</v>
      </c>
      <c r="Q117" s="71">
        <v>4.4694549092386797</v>
      </c>
      <c r="R117" s="71">
        <v>0</v>
      </c>
      <c r="S117" s="71">
        <v>0</v>
      </c>
      <c r="T117" s="72"/>
      <c r="U117" s="71">
        <v>14839193</v>
      </c>
      <c r="V117" s="71">
        <v>1788</v>
      </c>
      <c r="W117" s="71">
        <v>65</v>
      </c>
      <c r="X117" s="71">
        <v>20804</v>
      </c>
      <c r="Y117" s="71">
        <v>27983</v>
      </c>
      <c r="Z117" s="71">
        <v>39639</v>
      </c>
      <c r="AA117" s="71">
        <v>10660</v>
      </c>
      <c r="AB117" s="71">
        <v>71852</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1837</v>
      </c>
      <c r="B118" s="70">
        <v>192</v>
      </c>
      <c r="C118" s="70">
        <v>5</v>
      </c>
      <c r="D118" s="70">
        <v>12</v>
      </c>
      <c r="E118" s="70">
        <v>2008</v>
      </c>
      <c r="F118" s="70" t="s">
        <v>792</v>
      </c>
      <c r="G118" s="70" t="s">
        <v>1832</v>
      </c>
      <c r="H118" s="70" t="s">
        <v>1833</v>
      </c>
      <c r="I118" s="148"/>
      <c r="J118" s="71">
        <v>340.06241290458678</v>
      </c>
      <c r="K118" s="71">
        <v>3.1203248037849032</v>
      </c>
      <c r="L118" s="71">
        <v>4.0133103890816004</v>
      </c>
      <c r="M118" s="71">
        <v>82.388428956135769</v>
      </c>
      <c r="N118" s="71">
        <v>72.222823716592814</v>
      </c>
      <c r="O118" s="71">
        <v>78.386030080728744</v>
      </c>
      <c r="P118" s="71">
        <v>52.802257953864832</v>
      </c>
      <c r="Q118" s="71">
        <v>4.4057602596801697</v>
      </c>
      <c r="R118" s="71">
        <v>0</v>
      </c>
      <c r="S118" s="71">
        <v>0</v>
      </c>
      <c r="T118" s="72"/>
      <c r="U118" s="71">
        <v>15007060</v>
      </c>
      <c r="V118" s="71">
        <v>1788</v>
      </c>
      <c r="W118" s="71">
        <v>65</v>
      </c>
      <c r="X118" s="71">
        <v>20804</v>
      </c>
      <c r="Y118" s="71">
        <v>28415</v>
      </c>
      <c r="Z118" s="71">
        <v>40146</v>
      </c>
      <c r="AA118" s="71">
        <v>10352</v>
      </c>
      <c r="AB118" s="71">
        <v>71993</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1838</v>
      </c>
      <c r="B119" s="70">
        <v>193</v>
      </c>
      <c r="C119" s="70">
        <v>6</v>
      </c>
      <c r="D119" s="70">
        <v>12</v>
      </c>
      <c r="E119" s="70">
        <v>2009</v>
      </c>
      <c r="F119" s="70" t="s">
        <v>176</v>
      </c>
      <c r="G119" s="70" t="s">
        <v>1832</v>
      </c>
      <c r="H119" s="70" t="s">
        <v>1833</v>
      </c>
      <c r="I119" s="148"/>
      <c r="J119" s="71">
        <v>228.43038388807719</v>
      </c>
      <c r="K119" s="71">
        <v>2.2683787665283188</v>
      </c>
      <c r="L119" s="71">
        <v>7.8904410184166789</v>
      </c>
      <c r="M119" s="71">
        <v>80.473886276955426</v>
      </c>
      <c r="N119" s="71">
        <v>71.228820384023734</v>
      </c>
      <c r="O119" s="71">
        <v>80.288900132234076</v>
      </c>
      <c r="P119" s="71">
        <v>50.767692383276341</v>
      </c>
      <c r="Q119" s="71">
        <v>4.1992753171422104</v>
      </c>
      <c r="R119" s="71">
        <v>0</v>
      </c>
      <c r="S119" s="71">
        <v>0</v>
      </c>
      <c r="T119" s="72"/>
      <c r="U119" s="71">
        <v>10316232</v>
      </c>
      <c r="V119" s="71">
        <v>1635</v>
      </c>
      <c r="W119" s="71">
        <v>186</v>
      </c>
      <c r="X119" s="71">
        <v>21428</v>
      </c>
      <c r="Y119" s="71">
        <v>28810</v>
      </c>
      <c r="Z119" s="71">
        <v>40588</v>
      </c>
      <c r="AA119" s="71">
        <v>10218</v>
      </c>
      <c r="AB119" s="71">
        <v>72032</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21.266999999999999</v>
      </c>
      <c r="BK119" s="71">
        <v>0</v>
      </c>
      <c r="BL119" s="71">
        <v>3.8</v>
      </c>
      <c r="BM119" s="71">
        <v>0</v>
      </c>
      <c r="BN119" s="72"/>
      <c r="BO119" s="71">
        <v>0</v>
      </c>
      <c r="BP119" s="71">
        <v>0</v>
      </c>
      <c r="BQ119" s="71">
        <v>3</v>
      </c>
      <c r="BR119" s="71">
        <v>0</v>
      </c>
      <c r="BS119" s="71">
        <v>1</v>
      </c>
      <c r="BT119" s="71">
        <v>0</v>
      </c>
      <c r="BU119"/>
      <c r="BV119" s="70">
        <v>25.067</v>
      </c>
      <c r="BW119" s="70">
        <v>0</v>
      </c>
      <c r="BX119" s="70">
        <v>0</v>
      </c>
      <c r="BY119" s="70">
        <v>0</v>
      </c>
      <c r="BZ119" s="70">
        <v>0</v>
      </c>
      <c r="CA119" s="70">
        <v>0</v>
      </c>
      <c r="CB119" s="70">
        <v>0</v>
      </c>
      <c r="CC119" s="70">
        <v>0</v>
      </c>
      <c r="CD119" s="70">
        <v>0</v>
      </c>
    </row>
    <row r="120" spans="1:82">
      <c r="A120" s="70" t="s">
        <v>1839</v>
      </c>
      <c r="B120" s="70">
        <v>194</v>
      </c>
      <c r="C120" s="70">
        <v>7</v>
      </c>
      <c r="D120" s="70">
        <v>12</v>
      </c>
      <c r="E120" s="70">
        <v>2010</v>
      </c>
      <c r="F120" s="70" t="s">
        <v>177</v>
      </c>
      <c r="G120" s="70" t="s">
        <v>1832</v>
      </c>
      <c r="H120" s="70" t="s">
        <v>1833</v>
      </c>
      <c r="I120" s="148"/>
      <c r="J120" s="71">
        <v>294.31606496696202</v>
      </c>
      <c r="K120" s="71">
        <v>2.541729278932805</v>
      </c>
      <c r="L120" s="71">
        <v>7.4557049774242374</v>
      </c>
      <c r="M120" s="71">
        <v>84.644896298232339</v>
      </c>
      <c r="N120" s="71">
        <v>73.729482640327305</v>
      </c>
      <c r="O120" s="71">
        <v>81.010331166432749</v>
      </c>
      <c r="P120" s="71">
        <v>51.813237238440493</v>
      </c>
      <c r="Q120" s="71">
        <v>4.4047411529552098</v>
      </c>
      <c r="R120" s="71">
        <v>0</v>
      </c>
      <c r="S120" s="71">
        <v>0</v>
      </c>
      <c r="T120" s="72"/>
      <c r="U120" s="71">
        <v>12270098</v>
      </c>
      <c r="V120" s="71">
        <v>1635</v>
      </c>
      <c r="W120" s="71">
        <v>186</v>
      </c>
      <c r="X120" s="71">
        <v>21428</v>
      </c>
      <c r="Y120" s="71">
        <v>29413</v>
      </c>
      <c r="Z120" s="71">
        <v>41143</v>
      </c>
      <c r="AA120" s="71">
        <v>10168</v>
      </c>
      <c r="AB120" s="71">
        <v>72400</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22.134</v>
      </c>
      <c r="BK120" s="71">
        <v>0</v>
      </c>
      <c r="BL120" s="71">
        <v>3.6720000000000002</v>
      </c>
      <c r="BM120" s="71">
        <v>0</v>
      </c>
      <c r="BN120" s="72"/>
      <c r="BO120" s="71">
        <v>0</v>
      </c>
      <c r="BP120" s="71">
        <v>0</v>
      </c>
      <c r="BQ120" s="71">
        <v>3</v>
      </c>
      <c r="BR120" s="71">
        <v>0</v>
      </c>
      <c r="BS120" s="71">
        <v>1</v>
      </c>
      <c r="BT120" s="71">
        <v>0</v>
      </c>
      <c r="BU120"/>
      <c r="BV120" s="70">
        <v>25.806000000000001</v>
      </c>
      <c r="BW120" s="70">
        <v>0</v>
      </c>
      <c r="BX120" s="70">
        <v>0</v>
      </c>
      <c r="BY120" s="70">
        <v>0</v>
      </c>
      <c r="BZ120" s="70">
        <v>0</v>
      </c>
      <c r="CA120" s="70">
        <v>0</v>
      </c>
      <c r="CB120" s="70">
        <v>0</v>
      </c>
      <c r="CC120" s="70">
        <v>0</v>
      </c>
      <c r="CD120" s="70">
        <v>0</v>
      </c>
    </row>
    <row r="121" spans="1:82">
      <c r="A121" s="70" t="s">
        <v>1840</v>
      </c>
      <c r="B121" s="70">
        <v>195</v>
      </c>
      <c r="C121" s="70">
        <v>8</v>
      </c>
      <c r="D121" s="70">
        <v>12</v>
      </c>
      <c r="E121" s="70">
        <v>2011</v>
      </c>
      <c r="F121" s="70" t="s">
        <v>178</v>
      </c>
      <c r="G121" s="1064" t="s">
        <v>1832</v>
      </c>
      <c r="H121" s="70" t="s">
        <v>1833</v>
      </c>
      <c r="I121" s="148"/>
      <c r="J121" s="71">
        <v>279.01034981910033</v>
      </c>
      <c r="K121" s="71">
        <v>4.1202009413125422</v>
      </c>
      <c r="L121" s="71">
        <v>8.3844084878533298</v>
      </c>
      <c r="M121" s="71">
        <v>102.4297655393332</v>
      </c>
      <c r="N121" s="71">
        <v>90.915901646368098</v>
      </c>
      <c r="O121" s="71">
        <v>80.821797184149531</v>
      </c>
      <c r="P121" s="71">
        <v>50.023959275394951</v>
      </c>
      <c r="Q121" s="71">
        <v>5.0719053422748503</v>
      </c>
      <c r="R121" s="71">
        <v>0</v>
      </c>
      <c r="S121" s="71">
        <v>0</v>
      </c>
      <c r="T121" s="72"/>
      <c r="U121" s="71">
        <v>10983762</v>
      </c>
      <c r="V121" s="71">
        <v>1635</v>
      </c>
      <c r="W121" s="71">
        <v>186</v>
      </c>
      <c r="X121" s="71">
        <v>21428</v>
      </c>
      <c r="Y121" s="71">
        <v>29725</v>
      </c>
      <c r="Z121" s="71">
        <v>41939</v>
      </c>
      <c r="AA121" s="71">
        <v>10109</v>
      </c>
      <c r="AB121" s="71">
        <v>72273</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13.895</v>
      </c>
      <c r="BK121" s="71">
        <v>0</v>
      </c>
      <c r="BL121" s="71">
        <v>3.4289999999999998</v>
      </c>
      <c r="BM121" s="71">
        <v>0</v>
      </c>
      <c r="BN121" s="72"/>
      <c r="BO121" s="71">
        <v>0</v>
      </c>
      <c r="BP121" s="71">
        <v>0</v>
      </c>
      <c r="BQ121" s="71">
        <v>3</v>
      </c>
      <c r="BR121" s="71">
        <v>0</v>
      </c>
      <c r="BS121" s="71">
        <v>1</v>
      </c>
      <c r="BT121" s="71">
        <v>0</v>
      </c>
      <c r="BU121"/>
      <c r="BV121" s="70">
        <v>17.324000000000002</v>
      </c>
      <c r="BW121" s="70">
        <v>0</v>
      </c>
      <c r="BX121" s="70">
        <v>0</v>
      </c>
      <c r="BY121" s="70">
        <v>0</v>
      </c>
      <c r="BZ121" s="70">
        <v>0</v>
      </c>
      <c r="CA121" s="70">
        <v>0</v>
      </c>
      <c r="CB121" s="70">
        <v>0</v>
      </c>
      <c r="CC121" s="70">
        <v>0</v>
      </c>
      <c r="CD121" s="70">
        <v>0</v>
      </c>
    </row>
    <row r="122" spans="1:82">
      <c r="A122" s="70" t="s">
        <v>1841</v>
      </c>
      <c r="B122" s="70">
        <v>196</v>
      </c>
      <c r="C122" s="70">
        <v>9</v>
      </c>
      <c r="D122" s="70">
        <v>12</v>
      </c>
      <c r="E122" s="70">
        <v>2012</v>
      </c>
      <c r="F122" s="70" t="s">
        <v>179</v>
      </c>
      <c r="G122" s="1064" t="s">
        <v>1832</v>
      </c>
      <c r="H122" s="70" t="s">
        <v>1833</v>
      </c>
      <c r="I122" s="148"/>
      <c r="J122" s="71">
        <v>290.60992679652168</v>
      </c>
      <c r="K122" s="71">
        <v>3.848888097595875</v>
      </c>
      <c r="L122" s="71">
        <v>8.5818964481230644</v>
      </c>
      <c r="M122" s="71">
        <v>113.63458652016659</v>
      </c>
      <c r="N122" s="71">
        <v>106.8099735154122</v>
      </c>
      <c r="O122" s="71">
        <v>81.872149064458469</v>
      </c>
      <c r="P122" s="71">
        <v>49.502359660926309</v>
      </c>
      <c r="Q122" s="71">
        <v>5.5389626918537198</v>
      </c>
      <c r="R122" s="71">
        <v>0</v>
      </c>
      <c r="S122" s="71">
        <v>0</v>
      </c>
      <c r="T122" s="72"/>
      <c r="U122" s="71">
        <v>11005667</v>
      </c>
      <c r="V122" s="71">
        <v>1635</v>
      </c>
      <c r="W122" s="71">
        <v>186</v>
      </c>
      <c r="X122" s="71">
        <v>21428</v>
      </c>
      <c r="Y122" s="71">
        <v>30213</v>
      </c>
      <c r="Z122" s="71">
        <v>42821</v>
      </c>
      <c r="AA122" s="71">
        <v>9947</v>
      </c>
      <c r="AB122" s="71">
        <v>72646</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27.013000000000002</v>
      </c>
      <c r="BK122" s="71">
        <v>0</v>
      </c>
      <c r="BL122" s="71">
        <v>4.3170000000000002</v>
      </c>
      <c r="BM122" s="71">
        <v>0</v>
      </c>
      <c r="BN122" s="72"/>
      <c r="BO122" s="71">
        <v>0</v>
      </c>
      <c r="BP122" s="71">
        <v>0</v>
      </c>
      <c r="BQ122" s="71">
        <v>4</v>
      </c>
      <c r="BR122" s="71">
        <v>0</v>
      </c>
      <c r="BS122" s="71">
        <v>1</v>
      </c>
      <c r="BT122" s="71">
        <v>0</v>
      </c>
      <c r="BU122"/>
      <c r="BV122" s="70">
        <v>31.33</v>
      </c>
      <c r="BW122" s="70">
        <v>0</v>
      </c>
      <c r="BX122" s="70">
        <v>0</v>
      </c>
      <c r="BY122" s="70">
        <v>0</v>
      </c>
      <c r="BZ122" s="70">
        <v>0</v>
      </c>
      <c r="CA122" s="70">
        <v>0</v>
      </c>
      <c r="CB122" s="70">
        <v>0</v>
      </c>
      <c r="CC122" s="70">
        <v>0</v>
      </c>
      <c r="CD122" s="70">
        <v>0</v>
      </c>
    </row>
    <row r="123" spans="1:82">
      <c r="A123" s="70" t="s">
        <v>1842</v>
      </c>
      <c r="B123" s="70">
        <v>197</v>
      </c>
      <c r="C123" s="70">
        <v>10</v>
      </c>
      <c r="D123" s="70">
        <v>12</v>
      </c>
      <c r="E123" s="70">
        <v>2013</v>
      </c>
      <c r="F123" s="70" t="s">
        <v>180</v>
      </c>
      <c r="G123" s="70" t="s">
        <v>1832</v>
      </c>
      <c r="H123" s="70" t="s">
        <v>1833</v>
      </c>
      <c r="I123" s="148"/>
      <c r="J123" s="71">
        <v>319.01237111804897</v>
      </c>
      <c r="K123" s="71">
        <v>3.2054523454986161</v>
      </c>
      <c r="L123" s="71">
        <v>8.2471337286628348</v>
      </c>
      <c r="M123" s="71">
        <v>112.58306174664089</v>
      </c>
      <c r="N123" s="71">
        <v>102.559136106989</v>
      </c>
      <c r="O123" s="71">
        <v>79.826156573117956</v>
      </c>
      <c r="P123" s="71">
        <v>49.489070354323786</v>
      </c>
      <c r="Q123" s="71">
        <v>5.63437575445883</v>
      </c>
      <c r="R123" s="71">
        <v>0</v>
      </c>
      <c r="S123" s="71">
        <v>0</v>
      </c>
      <c r="T123" s="72"/>
      <c r="U123" s="71">
        <v>12134971</v>
      </c>
      <c r="V123" s="71">
        <v>1635</v>
      </c>
      <c r="W123" s="71">
        <v>186</v>
      </c>
      <c r="X123" s="71">
        <v>21428</v>
      </c>
      <c r="Y123" s="71">
        <v>30443</v>
      </c>
      <c r="Z123" s="71">
        <v>43615</v>
      </c>
      <c r="AA123" s="71">
        <v>9907</v>
      </c>
      <c r="AB123" s="71">
        <v>72838</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30.099</v>
      </c>
      <c r="BK123" s="71">
        <v>0</v>
      </c>
      <c r="BL123" s="71">
        <v>4.7450000000000001</v>
      </c>
      <c r="BM123" s="71">
        <v>0</v>
      </c>
      <c r="BN123" s="72"/>
      <c r="BO123" s="71">
        <v>0</v>
      </c>
      <c r="BP123" s="71">
        <v>0</v>
      </c>
      <c r="BQ123" s="71">
        <v>3</v>
      </c>
      <c r="BR123" s="71">
        <v>0</v>
      </c>
      <c r="BS123" s="71">
        <v>1</v>
      </c>
      <c r="BT123" s="71">
        <v>0</v>
      </c>
      <c r="BU123"/>
      <c r="BV123" s="70">
        <v>34.844000000000001</v>
      </c>
      <c r="BW123" s="70">
        <v>0</v>
      </c>
      <c r="BX123" s="70">
        <v>0</v>
      </c>
      <c r="BY123" s="70">
        <v>0</v>
      </c>
      <c r="BZ123" s="70">
        <v>0</v>
      </c>
      <c r="CA123" s="70">
        <v>0</v>
      </c>
      <c r="CB123" s="70">
        <v>0</v>
      </c>
      <c r="CC123" s="70">
        <v>0</v>
      </c>
      <c r="CD123" s="70">
        <v>0</v>
      </c>
    </row>
    <row r="124" spans="1:82">
      <c r="A124" s="70" t="s">
        <v>1843</v>
      </c>
      <c r="B124" s="70">
        <v>198</v>
      </c>
      <c r="C124" s="70">
        <v>11</v>
      </c>
      <c r="D124" s="70">
        <v>12</v>
      </c>
      <c r="E124" s="70">
        <v>2014</v>
      </c>
      <c r="F124" s="70" t="s">
        <v>181</v>
      </c>
      <c r="G124" s="70" t="s">
        <v>1832</v>
      </c>
      <c r="H124" s="70" t="s">
        <v>1833</v>
      </c>
      <c r="I124" s="148"/>
      <c r="J124" s="71">
        <v>290.61218422543021</v>
      </c>
      <c r="K124" s="71">
        <v>3.366715638404548</v>
      </c>
      <c r="L124" s="71">
        <v>7.8447277660000791</v>
      </c>
      <c r="M124" s="71">
        <v>112.1937752267699</v>
      </c>
      <c r="N124" s="71">
        <v>90.897911907486886</v>
      </c>
      <c r="O124" s="71">
        <v>77.012203247088394</v>
      </c>
      <c r="P124" s="71">
        <v>49.781456287017022</v>
      </c>
      <c r="Q124" s="71">
        <v>5.4059963691906798</v>
      </c>
      <c r="R124" s="71">
        <v>0</v>
      </c>
      <c r="S124" s="71">
        <v>0</v>
      </c>
      <c r="T124" s="72"/>
      <c r="U124" s="71">
        <v>11277365</v>
      </c>
      <c r="V124" s="71">
        <v>1317</v>
      </c>
      <c r="W124" s="71">
        <v>180</v>
      </c>
      <c r="X124" s="71">
        <v>21830</v>
      </c>
      <c r="Y124" s="71">
        <v>30858</v>
      </c>
      <c r="Z124" s="71">
        <v>44317</v>
      </c>
      <c r="AA124" s="71">
        <v>9914</v>
      </c>
      <c r="AB124" s="71">
        <v>72840</v>
      </c>
      <c r="AC124" s="71">
        <v>0</v>
      </c>
      <c r="AD124" s="71">
        <v>0</v>
      </c>
      <c r="AE124" s="72"/>
      <c r="AF124" s="71"/>
      <c r="AG124" s="71"/>
      <c r="AH124" s="71"/>
      <c r="AI124" s="71"/>
      <c r="AJ124" s="71"/>
      <c r="AK124" s="71"/>
      <c r="AL124" s="71"/>
      <c r="AM124" s="71"/>
      <c r="AN124" s="71"/>
      <c r="AO124" s="71"/>
      <c r="AP124" s="71"/>
      <c r="AQ124" s="72"/>
      <c r="AR124" s="71">
        <v>1922</v>
      </c>
      <c r="AS124" s="71">
        <v>312</v>
      </c>
      <c r="AT124" s="71">
        <v>0</v>
      </c>
      <c r="AU124" s="71">
        <v>0</v>
      </c>
      <c r="AV124" s="71">
        <v>0</v>
      </c>
      <c r="AW124" s="71">
        <v>0</v>
      </c>
      <c r="AX124" s="71"/>
      <c r="AY124" s="72"/>
      <c r="AZ124" s="71">
        <v>8003.1900000000014</v>
      </c>
      <c r="BA124" s="71">
        <v>16356.42</v>
      </c>
      <c r="BB124" s="71">
        <v>0</v>
      </c>
      <c r="BC124" s="71">
        <v>0</v>
      </c>
      <c r="BD124" s="71">
        <v>0</v>
      </c>
      <c r="BE124" s="71">
        <v>0</v>
      </c>
      <c r="BF124" s="71"/>
      <c r="BG124" s="72"/>
      <c r="BH124" s="71">
        <v>0</v>
      </c>
      <c r="BI124" s="71">
        <v>0</v>
      </c>
      <c r="BJ124" s="71">
        <v>31.856999999999999</v>
      </c>
      <c r="BK124" s="71">
        <v>0</v>
      </c>
      <c r="BL124" s="71">
        <v>4.3849999999999998</v>
      </c>
      <c r="BM124" s="71">
        <v>0</v>
      </c>
      <c r="BN124" s="72"/>
      <c r="BO124" s="71">
        <v>0</v>
      </c>
      <c r="BP124" s="71">
        <v>0</v>
      </c>
      <c r="BQ124" s="71">
        <v>3</v>
      </c>
      <c r="BR124" s="71">
        <v>0</v>
      </c>
      <c r="BS124" s="71">
        <v>1</v>
      </c>
      <c r="BT124" s="71">
        <v>0</v>
      </c>
      <c r="BU124"/>
      <c r="BV124" s="70">
        <v>36.241999999999997</v>
      </c>
      <c r="BW124" s="70">
        <v>0</v>
      </c>
      <c r="BX124" s="70">
        <v>0</v>
      </c>
      <c r="BY124" s="70">
        <v>0</v>
      </c>
      <c r="BZ124" s="70">
        <v>0</v>
      </c>
      <c r="CA124" s="70">
        <v>0</v>
      </c>
      <c r="CB124" s="70">
        <v>0</v>
      </c>
      <c r="CC124" s="70">
        <v>0</v>
      </c>
      <c r="CD124" s="70">
        <v>0</v>
      </c>
    </row>
    <row r="125" spans="1:82">
      <c r="A125" s="70" t="s">
        <v>1844</v>
      </c>
      <c r="B125" s="70">
        <v>199</v>
      </c>
      <c r="C125" s="70">
        <v>12</v>
      </c>
      <c r="D125" s="70">
        <v>12</v>
      </c>
      <c r="E125" s="70">
        <v>2015</v>
      </c>
      <c r="F125" s="70" t="s">
        <v>182</v>
      </c>
      <c r="G125" s="70" t="s">
        <v>1832</v>
      </c>
      <c r="H125" s="70" t="s">
        <v>1833</v>
      </c>
      <c r="I125" s="148"/>
      <c r="J125" s="71">
        <v>300.82342328700088</v>
      </c>
      <c r="K125" s="71">
        <v>3.022917578045532</v>
      </c>
      <c r="L125" s="71">
        <v>7.846513480757153</v>
      </c>
      <c r="M125" s="71">
        <v>107.3712931741921</v>
      </c>
      <c r="N125" s="71">
        <v>81.511936554191479</v>
      </c>
      <c r="O125" s="71">
        <v>76.820284885393903</v>
      </c>
      <c r="P125" s="71">
        <v>48.810702009922011</v>
      </c>
      <c r="Q125" s="71">
        <v>5.2868182886361899</v>
      </c>
      <c r="R125" s="71">
        <v>0</v>
      </c>
      <c r="S125" s="71">
        <v>0</v>
      </c>
      <c r="T125" s="72"/>
      <c r="U125" s="71">
        <v>13325524</v>
      </c>
      <c r="V125" s="71">
        <v>1317</v>
      </c>
      <c r="W125" s="71">
        <v>180</v>
      </c>
      <c r="X125" s="71">
        <v>21830</v>
      </c>
      <c r="Y125" s="71">
        <v>31219</v>
      </c>
      <c r="Z125" s="71">
        <v>44632</v>
      </c>
      <c r="AA125" s="71">
        <v>9713</v>
      </c>
      <c r="AB125" s="71">
        <v>72767</v>
      </c>
      <c r="AC125" s="71">
        <v>0</v>
      </c>
      <c r="AD125" s="71">
        <v>0</v>
      </c>
      <c r="AE125" s="72"/>
      <c r="AF125" s="71">
        <v>152901115.64532021</v>
      </c>
      <c r="AG125" s="71">
        <v>2424352.2117563039</v>
      </c>
      <c r="AH125" s="71">
        <v>1473779.964951508</v>
      </c>
      <c r="AI125" s="71">
        <v>134942520.35159689</v>
      </c>
      <c r="AJ125" s="71">
        <v>130116290.75008561</v>
      </c>
      <c r="AK125" s="71">
        <v>0</v>
      </c>
      <c r="AL125" s="71">
        <v>0</v>
      </c>
      <c r="AM125" s="71">
        <v>9972412.1039155256</v>
      </c>
      <c r="AN125" s="71">
        <v>0</v>
      </c>
      <c r="AO125" s="71">
        <v>0</v>
      </c>
      <c r="AP125" s="71">
        <v>431830471.02762598</v>
      </c>
      <c r="AQ125" s="72"/>
      <c r="AR125" s="71">
        <v>2089</v>
      </c>
      <c r="AS125" s="71">
        <v>380</v>
      </c>
      <c r="AT125" s="71">
        <v>0</v>
      </c>
      <c r="AU125" s="71">
        <v>0</v>
      </c>
      <c r="AV125" s="71">
        <v>0</v>
      </c>
      <c r="AW125" s="71">
        <v>0</v>
      </c>
      <c r="AX125" s="71"/>
      <c r="AY125" s="72"/>
      <c r="AZ125" s="71">
        <v>8897.4</v>
      </c>
      <c r="BA125" s="71">
        <v>21193.22</v>
      </c>
      <c r="BB125" s="71">
        <v>0</v>
      </c>
      <c r="BC125" s="71">
        <v>0</v>
      </c>
      <c r="BD125" s="71">
        <v>0</v>
      </c>
      <c r="BE125" s="71">
        <v>0</v>
      </c>
      <c r="BF125" s="71"/>
      <c r="BG125" s="72"/>
      <c r="BH125" s="71">
        <v>0</v>
      </c>
      <c r="BI125" s="71">
        <v>0</v>
      </c>
      <c r="BJ125" s="71">
        <v>28.315999999999999</v>
      </c>
      <c r="BK125" s="71">
        <v>0</v>
      </c>
      <c r="BL125" s="71">
        <v>4.51</v>
      </c>
      <c r="BM125" s="71">
        <v>0</v>
      </c>
      <c r="BN125" s="72"/>
      <c r="BO125" s="71">
        <v>0</v>
      </c>
      <c r="BP125" s="71">
        <v>0</v>
      </c>
      <c r="BQ125" s="71">
        <v>3</v>
      </c>
      <c r="BR125" s="71">
        <v>0</v>
      </c>
      <c r="BS125" s="71">
        <v>1</v>
      </c>
      <c r="BT125" s="71">
        <v>0</v>
      </c>
      <c r="BU125"/>
      <c r="BV125" s="70">
        <v>32.826000000000001</v>
      </c>
      <c r="BW125" s="70">
        <v>0</v>
      </c>
      <c r="BX125" s="70">
        <v>0</v>
      </c>
      <c r="BY125" s="70">
        <v>0</v>
      </c>
      <c r="BZ125" s="70">
        <v>0</v>
      </c>
      <c r="CA125" s="70">
        <v>0</v>
      </c>
      <c r="CB125" s="70">
        <v>0</v>
      </c>
      <c r="CC125" s="70">
        <v>0</v>
      </c>
      <c r="CD125" s="70">
        <v>0</v>
      </c>
    </row>
    <row r="126" spans="1:82">
      <c r="A126" s="70" t="s">
        <v>1845</v>
      </c>
      <c r="B126" s="70">
        <v>200</v>
      </c>
      <c r="C126" s="70">
        <v>13</v>
      </c>
      <c r="D126" s="70">
        <v>12</v>
      </c>
      <c r="E126" s="70">
        <v>2016</v>
      </c>
      <c r="F126" s="70" t="s">
        <v>155</v>
      </c>
      <c r="G126" s="70" t="s">
        <v>1832</v>
      </c>
      <c r="H126" s="70" t="s">
        <v>1833</v>
      </c>
      <c r="I126" s="148"/>
      <c r="J126" s="71">
        <v>251.65173552178203</v>
      </c>
      <c r="K126" s="71">
        <v>2.9404480805371964</v>
      </c>
      <c r="L126" s="71">
        <v>7.4074600050638137</v>
      </c>
      <c r="M126" s="71">
        <v>87.317064200826024</v>
      </c>
      <c r="N126" s="71">
        <v>82.27103609736065</v>
      </c>
      <c r="O126" s="71">
        <v>76.565835593048575</v>
      </c>
      <c r="P126" s="71">
        <v>47.042145765575874</v>
      </c>
      <c r="Q126" s="71">
        <v>5.1489335663045104</v>
      </c>
      <c r="R126" s="71">
        <v>0</v>
      </c>
      <c r="S126" s="71">
        <v>0</v>
      </c>
      <c r="T126" s="72"/>
      <c r="U126" s="71">
        <v>11790763</v>
      </c>
      <c r="V126" s="71">
        <v>1317</v>
      </c>
      <c r="W126" s="71">
        <v>180</v>
      </c>
      <c r="X126" s="71">
        <v>21830</v>
      </c>
      <c r="Y126" s="71">
        <v>31688</v>
      </c>
      <c r="Z126" s="71">
        <v>45031</v>
      </c>
      <c r="AA126" s="71">
        <v>9682</v>
      </c>
      <c r="AB126" s="71">
        <v>72898</v>
      </c>
      <c r="AC126" s="71">
        <v>0</v>
      </c>
      <c r="AD126" s="71">
        <v>0</v>
      </c>
      <c r="AE126" s="72"/>
      <c r="AF126" s="71">
        <v>131809387.4892002</v>
      </c>
      <c r="AG126" s="71">
        <v>2442884.517805221</v>
      </c>
      <c r="AH126" s="71">
        <v>1093082.435051922</v>
      </c>
      <c r="AI126" s="71">
        <v>140304172.42391771</v>
      </c>
      <c r="AJ126" s="71">
        <v>137679287.2824465</v>
      </c>
      <c r="AK126" s="71">
        <v>0</v>
      </c>
      <c r="AL126" s="71">
        <v>0</v>
      </c>
      <c r="AM126" s="71">
        <v>9998126.6378314681</v>
      </c>
      <c r="AN126" s="71">
        <v>0</v>
      </c>
      <c r="AO126" s="71">
        <v>0</v>
      </c>
      <c r="AP126" s="71">
        <v>423326940.78625298</v>
      </c>
      <c r="AQ126" s="72"/>
      <c r="AR126" s="71">
        <v>2274</v>
      </c>
      <c r="AS126" s="71">
        <v>432</v>
      </c>
      <c r="AT126" s="71">
        <v>0</v>
      </c>
      <c r="AU126" s="71">
        <v>0</v>
      </c>
      <c r="AV126" s="71">
        <v>0</v>
      </c>
      <c r="AW126" s="71">
        <v>0</v>
      </c>
      <c r="AX126" s="71"/>
      <c r="AY126" s="72"/>
      <c r="AZ126" s="71">
        <v>9775.4000000000015</v>
      </c>
      <c r="BA126" s="71">
        <v>27526.52</v>
      </c>
      <c r="BB126" s="71">
        <v>0</v>
      </c>
      <c r="BC126" s="71">
        <v>0</v>
      </c>
      <c r="BD126" s="71">
        <v>0</v>
      </c>
      <c r="BE126" s="71">
        <v>0</v>
      </c>
      <c r="BF126" s="71"/>
      <c r="BG126" s="72"/>
      <c r="BH126" s="71">
        <v>0</v>
      </c>
      <c r="BI126" s="71">
        <v>0</v>
      </c>
      <c r="BJ126" s="71">
        <v>29.286999999999999</v>
      </c>
      <c r="BK126" s="71">
        <v>0</v>
      </c>
      <c r="BL126" s="71">
        <v>7.2720000000000002</v>
      </c>
      <c r="BM126" s="71">
        <v>0</v>
      </c>
      <c r="BN126" s="72"/>
      <c r="BO126" s="71">
        <v>0</v>
      </c>
      <c r="BP126" s="71">
        <v>0</v>
      </c>
      <c r="BQ126" s="71">
        <v>4</v>
      </c>
      <c r="BR126" s="71">
        <v>0</v>
      </c>
      <c r="BS126" s="71">
        <v>2</v>
      </c>
      <c r="BT126" s="71">
        <v>0</v>
      </c>
      <c r="BU126"/>
      <c r="BV126" s="70">
        <v>36.558999999999997</v>
      </c>
      <c r="BW126" s="70">
        <v>0</v>
      </c>
      <c r="BX126" s="70">
        <v>0</v>
      </c>
      <c r="BY126" s="70">
        <v>0</v>
      </c>
      <c r="BZ126" s="70">
        <v>0</v>
      </c>
      <c r="CA126" s="70">
        <v>0</v>
      </c>
      <c r="CB126" s="70">
        <v>0</v>
      </c>
      <c r="CC126" s="70">
        <v>0</v>
      </c>
      <c r="CD126" s="70">
        <v>0</v>
      </c>
    </row>
    <row r="127" spans="1:82">
      <c r="A127" s="70" t="s">
        <v>1846</v>
      </c>
      <c r="B127" s="70">
        <v>201</v>
      </c>
      <c r="C127" s="70">
        <v>14</v>
      </c>
      <c r="D127" s="70">
        <v>12</v>
      </c>
      <c r="E127" s="70">
        <v>2017</v>
      </c>
      <c r="F127" s="70" t="s">
        <v>156</v>
      </c>
      <c r="G127" s="70" t="s">
        <v>1832</v>
      </c>
      <c r="H127" s="70" t="s">
        <v>1833</v>
      </c>
      <c r="I127" s="148"/>
      <c r="J127" s="71">
        <v>317.77839208446613</v>
      </c>
      <c r="K127" s="71">
        <v>3.0210881303315404</v>
      </c>
      <c r="L127" s="71">
        <v>7.3476398943171013</v>
      </c>
      <c r="M127" s="71">
        <v>81.297853671383081</v>
      </c>
      <c r="N127" s="71">
        <v>77.488026946020426</v>
      </c>
      <c r="O127" s="71">
        <v>76.293231036220405</v>
      </c>
      <c r="P127" s="71">
        <v>46.937268316917958</v>
      </c>
      <c r="Q127" s="71">
        <v>5.0106892360332198</v>
      </c>
      <c r="R127" s="71">
        <v>0</v>
      </c>
      <c r="S127" s="71">
        <v>0</v>
      </c>
      <c r="T127" s="72"/>
      <c r="U127" s="71">
        <v>16013268</v>
      </c>
      <c r="V127" s="71">
        <v>1317</v>
      </c>
      <c r="W127" s="71">
        <v>180</v>
      </c>
      <c r="X127" s="71">
        <v>21830</v>
      </c>
      <c r="Y127" s="71">
        <v>32247</v>
      </c>
      <c r="Z127" s="71">
        <v>45615</v>
      </c>
      <c r="AA127" s="71">
        <v>9722</v>
      </c>
      <c r="AB127" s="71">
        <v>73360</v>
      </c>
      <c r="AC127" s="71">
        <v>0</v>
      </c>
      <c r="AD127" s="71">
        <v>0</v>
      </c>
      <c r="AE127" s="72"/>
      <c r="AF127" s="71">
        <v>170476847.8461726</v>
      </c>
      <c r="AG127" s="71">
        <v>2473035.8262887108</v>
      </c>
      <c r="AH127" s="71">
        <v>1466820.5789797809</v>
      </c>
      <c r="AI127" s="71">
        <v>133309404.80520681</v>
      </c>
      <c r="AJ127" s="71">
        <v>142882497.47893149</v>
      </c>
      <c r="AK127" s="71">
        <v>0</v>
      </c>
      <c r="AL127" s="71">
        <v>0</v>
      </c>
      <c r="AM127" s="71">
        <v>10077234.476389481</v>
      </c>
      <c r="AN127" s="71">
        <v>0</v>
      </c>
      <c r="AO127" s="71">
        <v>0</v>
      </c>
      <c r="AP127" s="71">
        <v>460685841.01196885</v>
      </c>
      <c r="AQ127" s="72"/>
      <c r="AR127" s="71">
        <v>2414</v>
      </c>
      <c r="AS127" s="71">
        <v>486</v>
      </c>
      <c r="AT127" s="71">
        <v>0</v>
      </c>
      <c r="AU127" s="71">
        <v>0</v>
      </c>
      <c r="AV127" s="71">
        <v>0</v>
      </c>
      <c r="AW127" s="71">
        <v>0</v>
      </c>
      <c r="AX127" s="71"/>
      <c r="AY127" s="72"/>
      <c r="AZ127" s="71">
        <v>10491.81</v>
      </c>
      <c r="BA127" s="71">
        <v>29634.420000000009</v>
      </c>
      <c r="BB127" s="71">
        <v>0</v>
      </c>
      <c r="BC127" s="71">
        <v>0</v>
      </c>
      <c r="BD127" s="71">
        <v>0</v>
      </c>
      <c r="BE127" s="71">
        <v>0</v>
      </c>
      <c r="BF127" s="71"/>
      <c r="BG127" s="72"/>
      <c r="BH127" s="71">
        <v>0</v>
      </c>
      <c r="BI127" s="71">
        <v>0</v>
      </c>
      <c r="BJ127" s="71">
        <v>28.353000000000002</v>
      </c>
      <c r="BK127" s="71">
        <v>0</v>
      </c>
      <c r="BL127" s="71">
        <v>6.67</v>
      </c>
      <c r="BM127" s="71">
        <v>0</v>
      </c>
      <c r="BN127" s="72"/>
      <c r="BO127" s="71">
        <v>0</v>
      </c>
      <c r="BP127" s="71">
        <v>0</v>
      </c>
      <c r="BQ127" s="71">
        <v>4</v>
      </c>
      <c r="BR127" s="71">
        <v>0</v>
      </c>
      <c r="BS127" s="71">
        <v>2</v>
      </c>
      <c r="BT127" s="71">
        <v>0</v>
      </c>
      <c r="BU127"/>
      <c r="BV127" s="70">
        <v>35.023000000000003</v>
      </c>
      <c r="BW127" s="70">
        <v>0</v>
      </c>
      <c r="BX127" s="70">
        <v>0</v>
      </c>
      <c r="BY127" s="70">
        <v>0</v>
      </c>
      <c r="BZ127" s="70">
        <v>0</v>
      </c>
      <c r="CA127" s="70">
        <v>0</v>
      </c>
      <c r="CB127" s="70">
        <v>0</v>
      </c>
      <c r="CC127" s="70">
        <v>0</v>
      </c>
      <c r="CD127" s="70">
        <v>0</v>
      </c>
    </row>
    <row r="128" spans="1:82">
      <c r="A128" s="70" t="s">
        <v>1847</v>
      </c>
      <c r="B128" s="70">
        <v>202</v>
      </c>
      <c r="C128" s="70">
        <v>15</v>
      </c>
      <c r="D128" s="70">
        <v>12</v>
      </c>
      <c r="E128" s="70">
        <v>2018</v>
      </c>
      <c r="F128" s="70" t="s">
        <v>183</v>
      </c>
      <c r="G128" s="70" t="s">
        <v>1832</v>
      </c>
      <c r="H128" s="70" t="s">
        <v>1833</v>
      </c>
      <c r="I128" s="148"/>
      <c r="J128" s="71">
        <v>243.84992212871194</v>
      </c>
      <c r="K128" s="71">
        <v>2.5494946594584089</v>
      </c>
      <c r="L128" s="71">
        <v>6.6357468853524963</v>
      </c>
      <c r="M128" s="71">
        <v>74.175309929095008</v>
      </c>
      <c r="N128" s="71">
        <v>54.337110439657749</v>
      </c>
      <c r="O128" s="71">
        <v>75.56060745845673</v>
      </c>
      <c r="P128" s="71">
        <v>46.603880391922239</v>
      </c>
      <c r="Q128" s="71">
        <v>4.6553855926090097</v>
      </c>
      <c r="R128" s="71">
        <v>0</v>
      </c>
      <c r="S128" s="71">
        <v>0</v>
      </c>
      <c r="T128" s="72"/>
      <c r="U128" s="71">
        <v>13560418</v>
      </c>
      <c r="V128" s="71">
        <v>1317</v>
      </c>
      <c r="W128" s="71">
        <v>180</v>
      </c>
      <c r="X128" s="71">
        <v>21830</v>
      </c>
      <c r="Y128" s="71">
        <v>32712</v>
      </c>
      <c r="Z128" s="71">
        <v>46042</v>
      </c>
      <c r="AA128" s="71">
        <v>9750</v>
      </c>
      <c r="AB128" s="71">
        <v>73451</v>
      </c>
      <c r="AC128" s="71">
        <v>0</v>
      </c>
      <c r="AD128" s="71">
        <v>0</v>
      </c>
      <c r="AE128" s="72"/>
      <c r="AF128" s="71">
        <v>132476292.46245401</v>
      </c>
      <c r="AG128" s="71">
        <v>2237158.2053421098</v>
      </c>
      <c r="AH128" s="71">
        <v>1393098.7882584441</v>
      </c>
      <c r="AI128" s="71">
        <v>128039711.123603</v>
      </c>
      <c r="AJ128" s="71">
        <v>121776743.7136074</v>
      </c>
      <c r="AK128" s="71">
        <v>0</v>
      </c>
      <c r="AL128" s="71">
        <v>0</v>
      </c>
      <c r="AM128" s="71">
        <v>10110611.732881321</v>
      </c>
      <c r="AN128" s="71">
        <v>0</v>
      </c>
      <c r="AO128" s="71">
        <v>0</v>
      </c>
      <c r="AP128" s="71">
        <v>396033616.02614629</v>
      </c>
      <c r="AQ128" s="72"/>
      <c r="AR128" s="71">
        <v>2570</v>
      </c>
      <c r="AS128" s="71">
        <v>515</v>
      </c>
      <c r="AT128" s="71">
        <v>0</v>
      </c>
      <c r="AU128" s="71">
        <v>0</v>
      </c>
      <c r="AV128" s="71">
        <v>0</v>
      </c>
      <c r="AW128" s="71">
        <v>0</v>
      </c>
      <c r="AX128" s="71"/>
      <c r="AY128" s="72"/>
      <c r="AZ128" s="71">
        <v>11306.529999999997</v>
      </c>
      <c r="BA128" s="71">
        <v>29904.32</v>
      </c>
      <c r="BB128" s="71">
        <v>0</v>
      </c>
      <c r="BC128" s="71">
        <v>0</v>
      </c>
      <c r="BD128" s="71">
        <v>0</v>
      </c>
      <c r="BE128" s="71">
        <v>0</v>
      </c>
      <c r="BF128" s="71"/>
      <c r="BG128" s="72"/>
      <c r="BH128" s="71">
        <v>0</v>
      </c>
      <c r="BI128" s="71">
        <v>0</v>
      </c>
      <c r="BJ128" s="71">
        <v>26.759</v>
      </c>
      <c r="BK128" s="71">
        <v>0</v>
      </c>
      <c r="BL128" s="71">
        <v>6.2919999999999998</v>
      </c>
      <c r="BM128" s="71">
        <v>0</v>
      </c>
      <c r="BN128" s="72"/>
      <c r="BO128" s="71">
        <v>0</v>
      </c>
      <c r="BP128" s="71">
        <v>0</v>
      </c>
      <c r="BQ128" s="71">
        <v>4</v>
      </c>
      <c r="BR128" s="71">
        <v>0</v>
      </c>
      <c r="BS128" s="71">
        <v>2</v>
      </c>
      <c r="BT128" s="71">
        <v>0</v>
      </c>
      <c r="BU128"/>
      <c r="BV128" s="70">
        <v>33.051000000000002</v>
      </c>
      <c r="BW128" s="70">
        <v>0</v>
      </c>
      <c r="BX128" s="70">
        <v>0</v>
      </c>
      <c r="BY128" s="70">
        <v>0</v>
      </c>
      <c r="BZ128" s="70">
        <v>0</v>
      </c>
      <c r="CA128" s="70">
        <v>0</v>
      </c>
      <c r="CB128" s="70">
        <v>0</v>
      </c>
      <c r="CC128" s="70">
        <v>0</v>
      </c>
      <c r="CD128" s="70">
        <v>0</v>
      </c>
    </row>
    <row r="129" spans="1:82">
      <c r="A129" s="70" t="s">
        <v>1848</v>
      </c>
      <c r="B129" s="70">
        <v>203</v>
      </c>
      <c r="C129" s="70">
        <v>16</v>
      </c>
      <c r="D129" s="70">
        <v>12</v>
      </c>
      <c r="E129" s="70">
        <v>2019</v>
      </c>
      <c r="F129" s="70" t="s">
        <v>158</v>
      </c>
      <c r="G129" s="70" t="s">
        <v>1832</v>
      </c>
      <c r="H129" s="70" t="s">
        <v>1833</v>
      </c>
      <c r="I129" s="148"/>
      <c r="J129" s="71">
        <v>252.87836389289549</v>
      </c>
      <c r="K129" s="71">
        <v>2.4224800283447703</v>
      </c>
      <c r="L129" s="71">
        <v>6.7480405649547395</v>
      </c>
      <c r="M129" s="71">
        <v>77.89550077596661</v>
      </c>
      <c r="N129" s="71">
        <v>53.721012862365527</v>
      </c>
      <c r="O129" s="71">
        <v>73.913812633390805</v>
      </c>
      <c r="P129" s="71">
        <v>46.521910487178012</v>
      </c>
      <c r="Q129" s="71">
        <v>4.5244081663055704</v>
      </c>
      <c r="R129" s="71">
        <v>0</v>
      </c>
      <c r="S129" s="71">
        <v>0</v>
      </c>
      <c r="T129" s="72"/>
      <c r="U129" s="71">
        <v>14033043</v>
      </c>
      <c r="V129" s="71">
        <v>1317</v>
      </c>
      <c r="W129" s="71">
        <v>180</v>
      </c>
      <c r="X129" s="71">
        <v>21830</v>
      </c>
      <c r="Y129" s="71">
        <v>32952</v>
      </c>
      <c r="Z129" s="71">
        <v>46275</v>
      </c>
      <c r="AA129" s="71">
        <v>9660</v>
      </c>
      <c r="AB129" s="71">
        <v>73317</v>
      </c>
      <c r="AC129" s="71">
        <v>0</v>
      </c>
      <c r="AD129" s="71">
        <v>0</v>
      </c>
      <c r="AE129" s="72"/>
      <c r="AF129" s="71">
        <v>140324405.43609691</v>
      </c>
      <c r="AG129" s="71">
        <v>2168075.2134002419</v>
      </c>
      <c r="AH129" s="71">
        <v>1480435.523959737</v>
      </c>
      <c r="AI129" s="71">
        <v>130910125.83379459</v>
      </c>
      <c r="AJ129" s="71">
        <v>110663467.5159649</v>
      </c>
      <c r="AK129" s="71">
        <v>0</v>
      </c>
      <c r="AL129" s="71">
        <v>0</v>
      </c>
      <c r="AM129" s="71">
        <v>9985223.4699195027</v>
      </c>
      <c r="AN129" s="71">
        <v>0</v>
      </c>
      <c r="AO129" s="71">
        <v>0</v>
      </c>
      <c r="AP129" s="71">
        <v>395531732.99313587</v>
      </c>
      <c r="AQ129" s="72"/>
      <c r="AR129" s="71">
        <v>2721</v>
      </c>
      <c r="AS129" s="71">
        <v>536</v>
      </c>
      <c r="AT129" s="71">
        <v>0</v>
      </c>
      <c r="AU129" s="71">
        <v>0</v>
      </c>
      <c r="AV129" s="71">
        <v>0</v>
      </c>
      <c r="AW129" s="71">
        <v>0</v>
      </c>
      <c r="AX129" s="71"/>
      <c r="AY129" s="72"/>
      <c r="AZ129" s="71">
        <v>12093.45999999999</v>
      </c>
      <c r="BA129" s="71">
        <v>32060.01999999999</v>
      </c>
      <c r="BB129" s="71">
        <v>0</v>
      </c>
      <c r="BC129" s="71">
        <v>0</v>
      </c>
      <c r="BD129" s="71">
        <v>0</v>
      </c>
      <c r="BE129" s="71">
        <v>0</v>
      </c>
      <c r="BF129" s="71"/>
      <c r="BG129" s="72"/>
      <c r="BH129" s="71">
        <v>0</v>
      </c>
      <c r="BI129" s="71">
        <v>0</v>
      </c>
      <c r="BJ129" s="71">
        <v>21.318000000000001</v>
      </c>
      <c r="BK129" s="71">
        <v>0</v>
      </c>
      <c r="BL129" s="71">
        <v>4.74</v>
      </c>
      <c r="BM129" s="71">
        <v>0</v>
      </c>
      <c r="BN129" s="72"/>
      <c r="BO129" s="71">
        <v>0</v>
      </c>
      <c r="BP129" s="71">
        <v>0</v>
      </c>
      <c r="BQ129" s="71">
        <v>4</v>
      </c>
      <c r="BR129" s="71">
        <v>0</v>
      </c>
      <c r="BS129" s="71">
        <v>2</v>
      </c>
      <c r="BT129" s="71">
        <v>0</v>
      </c>
      <c r="BU129"/>
      <c r="BV129" s="70">
        <v>26.058</v>
      </c>
      <c r="BW129" s="70">
        <v>0</v>
      </c>
      <c r="BX129" s="70">
        <v>0</v>
      </c>
      <c r="BY129" s="70">
        <v>0</v>
      </c>
      <c r="BZ129" s="70">
        <v>0</v>
      </c>
      <c r="CA129" s="70">
        <v>0</v>
      </c>
      <c r="CB129" s="70">
        <v>0</v>
      </c>
      <c r="CC129" s="70">
        <v>0</v>
      </c>
      <c r="CD129" s="70">
        <v>0</v>
      </c>
    </row>
    <row r="130" spans="1:82">
      <c r="A130" s="70" t="s">
        <v>1849</v>
      </c>
      <c r="B130" s="70">
        <v>204</v>
      </c>
      <c r="C130" s="70">
        <v>17</v>
      </c>
      <c r="D130" s="70">
        <v>12</v>
      </c>
      <c r="E130" s="70">
        <v>2020</v>
      </c>
      <c r="F130" s="70" t="s">
        <v>159</v>
      </c>
      <c r="G130" s="70" t="s">
        <v>1832</v>
      </c>
      <c r="H130" s="70" t="s">
        <v>1833</v>
      </c>
      <c r="I130" s="148"/>
      <c r="J130" s="71">
        <v>188.78372572367269</v>
      </c>
      <c r="K130" s="71">
        <v>2.3022062853354761</v>
      </c>
      <c r="L130" s="71">
        <v>7.1160250897517079</v>
      </c>
      <c r="M130" s="71">
        <v>73.028024166020998</v>
      </c>
      <c r="N130" s="71">
        <v>62.710876475903021</v>
      </c>
      <c r="O130" s="71">
        <v>65.127001969588534</v>
      </c>
      <c r="P130" s="71">
        <v>44.136077078178147</v>
      </c>
      <c r="Q130" s="71">
        <v>4.3067860406741003</v>
      </c>
      <c r="R130" s="71">
        <v>0</v>
      </c>
      <c r="S130" s="71">
        <v>0</v>
      </c>
      <c r="T130" s="72"/>
      <c r="U130" s="71">
        <v>10657132</v>
      </c>
      <c r="V130" s="71">
        <v>1237</v>
      </c>
      <c r="W130" s="71">
        <v>251</v>
      </c>
      <c r="X130" s="71">
        <v>21551</v>
      </c>
      <c r="Y130" s="71">
        <v>33162</v>
      </c>
      <c r="Z130" s="71">
        <v>46538</v>
      </c>
      <c r="AA130" s="71">
        <v>9741</v>
      </c>
      <c r="AB130" s="71">
        <v>73045</v>
      </c>
      <c r="AC130" s="71">
        <v>0</v>
      </c>
      <c r="AD130" s="71">
        <v>0</v>
      </c>
      <c r="AE130" s="72"/>
      <c r="AF130" s="71">
        <v>108363192.1076401</v>
      </c>
      <c r="AG130" s="71">
        <v>1859026.2718450269</v>
      </c>
      <c r="AH130" s="71">
        <v>1619269.0047161153</v>
      </c>
      <c r="AI130" s="71">
        <v>121615532.0185985</v>
      </c>
      <c r="AJ130" s="71">
        <v>130890647.7116584</v>
      </c>
      <c r="AK130" s="71"/>
      <c r="AL130" s="71"/>
      <c r="AM130" s="71">
        <v>9533184.0468764715</v>
      </c>
      <c r="AN130" s="71"/>
      <c r="AO130" s="71"/>
      <c r="AP130" s="71">
        <v>373880851.16133463</v>
      </c>
      <c r="AQ130" s="72"/>
      <c r="AR130" s="71">
        <v>2890</v>
      </c>
      <c r="AS130" s="71">
        <v>560</v>
      </c>
      <c r="AT130" s="71">
        <v>0</v>
      </c>
      <c r="AU130" s="71">
        <v>0</v>
      </c>
      <c r="AV130" s="71">
        <v>0</v>
      </c>
      <c r="AW130" s="71">
        <v>0</v>
      </c>
      <c r="AX130" s="71"/>
      <c r="AY130" s="72"/>
      <c r="AZ130" s="71">
        <v>13014.80999999999</v>
      </c>
      <c r="BA130" s="71">
        <v>33741.320000000043</v>
      </c>
      <c r="BB130" s="71">
        <v>0</v>
      </c>
      <c r="BC130" s="71">
        <v>0</v>
      </c>
      <c r="BD130" s="71">
        <v>0</v>
      </c>
      <c r="BE130" s="71">
        <v>0</v>
      </c>
      <c r="BF130" s="71"/>
      <c r="BG130" s="72"/>
      <c r="BH130" s="71">
        <v>0</v>
      </c>
      <c r="BI130" s="71">
        <v>0</v>
      </c>
      <c r="BJ130" s="71">
        <v>22.027999999999999</v>
      </c>
      <c r="BK130" s="71">
        <v>0</v>
      </c>
      <c r="BL130" s="71">
        <v>5.0470000000000006</v>
      </c>
      <c r="BM130" s="71">
        <v>0</v>
      </c>
      <c r="BN130" s="72"/>
      <c r="BO130" s="71">
        <v>0</v>
      </c>
      <c r="BP130" s="71">
        <v>0</v>
      </c>
      <c r="BQ130" s="71">
        <v>4</v>
      </c>
      <c r="BR130" s="71">
        <v>0</v>
      </c>
      <c r="BS130" s="71">
        <v>2</v>
      </c>
      <c r="BT130" s="71">
        <v>0</v>
      </c>
      <c r="BU130"/>
      <c r="BV130" s="70">
        <v>27.074999999999999</v>
      </c>
      <c r="BW130" s="70">
        <v>0</v>
      </c>
      <c r="BX130" s="70">
        <v>0</v>
      </c>
      <c r="BY130" s="70">
        <v>0</v>
      </c>
      <c r="BZ130" s="70">
        <v>0</v>
      </c>
      <c r="CA130" s="70">
        <v>0</v>
      </c>
      <c r="CB130" s="70">
        <v>0</v>
      </c>
      <c r="CC130" s="70">
        <v>0</v>
      </c>
      <c r="CD130" s="70">
        <v>0</v>
      </c>
    </row>
    <row r="131" spans="1:82">
      <c r="A131" s="70" t="s">
        <v>1850</v>
      </c>
      <c r="B131" s="70">
        <v>204</v>
      </c>
      <c r="C131" s="70">
        <v>18</v>
      </c>
      <c r="D131" s="70">
        <v>12</v>
      </c>
      <c r="E131" s="70">
        <v>2021</v>
      </c>
      <c r="F131" s="70" t="s">
        <v>160</v>
      </c>
      <c r="G131" s="70" t="s">
        <v>1832</v>
      </c>
      <c r="H131" s="70" t="s">
        <v>1833</v>
      </c>
      <c r="I131" s="148"/>
      <c r="J131" s="71">
        <v>200.36482586658744</v>
      </c>
      <c r="K131" s="71">
        <v>2.488335872720405</v>
      </c>
      <c r="L131" s="71">
        <v>6.4660545430898466</v>
      </c>
      <c r="M131" s="71">
        <v>67.199311104380001</v>
      </c>
      <c r="N131" s="71">
        <v>60.55442388182697</v>
      </c>
      <c r="O131" s="71">
        <v>63.564056885837999</v>
      </c>
      <c r="P131" s="71">
        <v>45.820220239953173</v>
      </c>
      <c r="Q131" s="71">
        <v>4.2492969021705997</v>
      </c>
      <c r="R131" s="71">
        <v>0</v>
      </c>
      <c r="S131" s="71">
        <v>0</v>
      </c>
      <c r="T131" s="72"/>
      <c r="U131" s="71">
        <v>12331345</v>
      </c>
      <c r="V131" s="71">
        <v>1237</v>
      </c>
      <c r="W131" s="71">
        <v>251</v>
      </c>
      <c r="X131" s="71">
        <v>21551</v>
      </c>
      <c r="Y131" s="71">
        <v>33441</v>
      </c>
      <c r="Z131" s="71">
        <v>46768</v>
      </c>
      <c r="AA131" s="71">
        <v>9861</v>
      </c>
      <c r="AB131" s="71">
        <v>72778</v>
      </c>
      <c r="AC131" s="71">
        <v>0</v>
      </c>
      <c r="AD131" s="71">
        <v>0</v>
      </c>
      <c r="AE131" s="72"/>
      <c r="AF131" s="71">
        <v>119595793.76967622</v>
      </c>
      <c r="AG131" s="71">
        <v>2072876.0078536901</v>
      </c>
      <c r="AH131" s="71">
        <v>1449252.8782737346</v>
      </c>
      <c r="AI131" s="71">
        <v>129349899.47499929</v>
      </c>
      <c r="AJ131" s="71">
        <v>139036638.58285731</v>
      </c>
      <c r="AK131" s="71">
        <v>0</v>
      </c>
      <c r="AL131" s="71">
        <v>0</v>
      </c>
      <c r="AM131" s="71">
        <v>9553123.2268762812</v>
      </c>
      <c r="AN131" s="71">
        <v>0</v>
      </c>
      <c r="AO131" s="71">
        <v>0</v>
      </c>
      <c r="AP131" s="71">
        <v>401057583.9405365</v>
      </c>
      <c r="AQ131" s="72"/>
      <c r="AR131" s="71">
        <v>3038</v>
      </c>
      <c r="AS131" s="71">
        <v>567</v>
      </c>
      <c r="AT131" s="71">
        <v>0</v>
      </c>
      <c r="AU131" s="71">
        <v>0</v>
      </c>
      <c r="AV131" s="71">
        <v>0</v>
      </c>
      <c r="AW131" s="71">
        <v>0</v>
      </c>
      <c r="AX131" s="71"/>
      <c r="AY131" s="72"/>
      <c r="AZ131" s="71">
        <v>13895.179999999989</v>
      </c>
      <c r="BA131" s="71">
        <v>34693.620000000032</v>
      </c>
      <c r="BB131" s="71">
        <v>0</v>
      </c>
      <c r="BC131" s="71">
        <v>0</v>
      </c>
      <c r="BD131" s="71">
        <v>0</v>
      </c>
      <c r="BE131" s="71">
        <v>0</v>
      </c>
      <c r="BF131" s="71"/>
      <c r="BG131" s="72"/>
      <c r="BH131" s="71">
        <v>0</v>
      </c>
      <c r="BI131" s="71">
        <v>0</v>
      </c>
      <c r="BJ131" s="71">
        <v>26.183</v>
      </c>
      <c r="BK131" s="71">
        <v>0</v>
      </c>
      <c r="BL131" s="71">
        <v>5.3810000000000002</v>
      </c>
      <c r="BM131" s="71">
        <v>0</v>
      </c>
      <c r="BN131" s="72"/>
      <c r="BO131" s="71">
        <v>0</v>
      </c>
      <c r="BP131" s="71">
        <v>0</v>
      </c>
      <c r="BQ131" s="71">
        <v>5</v>
      </c>
      <c r="BR131" s="71">
        <v>0</v>
      </c>
      <c r="BS131" s="71">
        <v>2</v>
      </c>
      <c r="BT131" s="71">
        <v>0</v>
      </c>
      <c r="BU131"/>
      <c r="BV131" s="70">
        <v>31.564</v>
      </c>
      <c r="BW131" s="70">
        <v>0</v>
      </c>
      <c r="BX131" s="70">
        <v>0</v>
      </c>
      <c r="BY131" s="70">
        <v>0</v>
      </c>
      <c r="BZ131" s="70">
        <v>0</v>
      </c>
      <c r="CA131" s="70">
        <v>0</v>
      </c>
      <c r="CB131" s="70">
        <v>0</v>
      </c>
      <c r="CC131" s="70">
        <v>0</v>
      </c>
      <c r="CD131" s="70">
        <v>0</v>
      </c>
    </row>
    <row r="132" spans="1:82">
      <c r="A132" s="70" t="s">
        <v>1851</v>
      </c>
      <c r="B132" s="70">
        <v>204</v>
      </c>
      <c r="C132" s="70">
        <v>19</v>
      </c>
      <c r="D132" s="70">
        <v>12</v>
      </c>
      <c r="E132" s="70">
        <v>2022</v>
      </c>
      <c r="F132" s="70" t="s">
        <v>161</v>
      </c>
      <c r="G132" s="70" t="s">
        <v>1832</v>
      </c>
      <c r="H132" s="70" t="s">
        <v>1833</v>
      </c>
      <c r="I132" s="148"/>
      <c r="J132" s="71">
        <v>190.87898913001888</v>
      </c>
      <c r="K132" s="71">
        <v>2.4757311208760364</v>
      </c>
      <c r="L132" s="71">
        <v>5.4877351740037303</v>
      </c>
      <c r="M132" s="71">
        <v>76.055137734311216</v>
      </c>
      <c r="N132" s="71">
        <v>77.693094826721079</v>
      </c>
      <c r="O132" s="71">
        <v>67.103639059271998</v>
      </c>
      <c r="P132" s="71">
        <v>45.946883161039707</v>
      </c>
      <c r="Q132" s="71">
        <v>4.2760110105020654</v>
      </c>
      <c r="R132" s="71">
        <v>0</v>
      </c>
      <c r="S132" s="71">
        <v>0</v>
      </c>
      <c r="T132" s="72"/>
      <c r="U132" s="71">
        <v>12622934</v>
      </c>
      <c r="V132" s="71">
        <v>1237</v>
      </c>
      <c r="W132" s="71">
        <v>251</v>
      </c>
      <c r="X132" s="71">
        <v>21551</v>
      </c>
      <c r="Y132" s="71">
        <v>33883</v>
      </c>
      <c r="Z132" s="71">
        <v>46909</v>
      </c>
      <c r="AA132" s="71">
        <v>10039</v>
      </c>
      <c r="AB132" s="71">
        <v>72635</v>
      </c>
      <c r="AC132" s="71">
        <v>0</v>
      </c>
      <c r="AD132" s="71">
        <v>0</v>
      </c>
      <c r="AE132" s="72"/>
      <c r="AF132" s="71">
        <v>113745263.27623241</v>
      </c>
      <c r="AG132" s="71">
        <v>2071016.8039577224</v>
      </c>
      <c r="AH132" s="71">
        <v>1434332.7348727093</v>
      </c>
      <c r="AI132" s="71">
        <v>129540321.68740016</v>
      </c>
      <c r="AJ132" s="71">
        <v>148660514.76604822</v>
      </c>
      <c r="AK132" s="71">
        <v>0</v>
      </c>
      <c r="AL132" s="71">
        <v>0</v>
      </c>
      <c r="AM132" s="71">
        <v>9379161.0292608384</v>
      </c>
      <c r="AN132" s="71">
        <v>0</v>
      </c>
      <c r="AO132" s="71">
        <v>0</v>
      </c>
      <c r="AP132" s="71">
        <v>404830610.29777199</v>
      </c>
      <c r="AQ132" s="72"/>
      <c r="AR132" s="71">
        <v>3210</v>
      </c>
      <c r="AS132" s="71">
        <v>571</v>
      </c>
      <c r="AT132" s="71">
        <v>0</v>
      </c>
      <c r="AU132" s="71">
        <v>0</v>
      </c>
      <c r="AV132" s="71">
        <v>0</v>
      </c>
      <c r="AW132" s="71">
        <v>0</v>
      </c>
      <c r="AX132" s="71"/>
      <c r="AY132" s="72"/>
      <c r="AZ132" s="71">
        <v>14902.699999999963</v>
      </c>
      <c r="BA132" s="71">
        <v>35937.320000000036</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1852</v>
      </c>
      <c r="B133" s="70">
        <v>204</v>
      </c>
      <c r="C133" s="70">
        <v>20</v>
      </c>
      <c r="D133" s="70">
        <v>12</v>
      </c>
      <c r="E133" s="70">
        <v>2023</v>
      </c>
      <c r="F133" s="70" t="s">
        <v>1539</v>
      </c>
      <c r="G133" s="70" t="s">
        <v>1832</v>
      </c>
      <c r="H133" s="70" t="s">
        <v>1833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3373</v>
      </c>
      <c r="AS133" s="71">
        <v>572</v>
      </c>
      <c r="AT133" s="71">
        <v>0</v>
      </c>
      <c r="AU133" s="71">
        <v>0</v>
      </c>
      <c r="AV133" s="71">
        <v>0</v>
      </c>
      <c r="AW133" s="71">
        <v>0</v>
      </c>
      <c r="AX133" s="71"/>
      <c r="AY133" s="72"/>
      <c r="AZ133" s="71">
        <v>15855.149999999947</v>
      </c>
      <c r="BA133" s="71">
        <v>35986.820000000036</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1853</v>
      </c>
      <c r="B134" s="70">
        <v>204</v>
      </c>
      <c r="C134" s="70">
        <v>21</v>
      </c>
      <c r="D134" s="70">
        <v>12</v>
      </c>
      <c r="E134" s="70">
        <v>2024</v>
      </c>
      <c r="F134" s="70" t="s">
        <v>1554</v>
      </c>
      <c r="G134" s="70" t="s">
        <v>1832</v>
      </c>
      <c r="H134" s="70" t="s">
        <v>1833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1854</v>
      </c>
      <c r="B135" s="70">
        <v>205</v>
      </c>
      <c r="C135" s="70">
        <v>1</v>
      </c>
      <c r="D135" s="70">
        <v>13</v>
      </c>
      <c r="E135" s="70">
        <v>1990</v>
      </c>
      <c r="F135" s="70" t="s">
        <v>787</v>
      </c>
      <c r="G135" s="70" t="s">
        <v>1855</v>
      </c>
      <c r="H135" s="70" t="s">
        <v>1856</v>
      </c>
      <c r="I135" s="148"/>
      <c r="J135" s="71">
        <v>693.07789668534576</v>
      </c>
      <c r="K135" s="71">
        <v>6.2128962276058699</v>
      </c>
      <c r="L135" s="71">
        <v>4.689882396737417</v>
      </c>
      <c r="M135" s="71">
        <v>41.049236823112487</v>
      </c>
      <c r="N135" s="71">
        <v>58.156064350277738</v>
      </c>
      <c r="O135" s="71">
        <v>58.123803343651588</v>
      </c>
      <c r="P135" s="71">
        <v>70.478657952743646</v>
      </c>
      <c r="Q135" s="71">
        <v>4.0586679139772004</v>
      </c>
      <c r="R135" s="71">
        <v>9.8627901154356223</v>
      </c>
      <c r="S135" s="71">
        <v>4.4072254565978577</v>
      </c>
      <c r="T135" s="72"/>
      <c r="U135" s="71">
        <v>58985670</v>
      </c>
      <c r="V135" s="71">
        <v>2325</v>
      </c>
      <c r="W135" s="71">
        <v>54</v>
      </c>
      <c r="X135" s="71">
        <v>15609</v>
      </c>
      <c r="Y135" s="71">
        <v>18629</v>
      </c>
      <c r="Z135" s="71">
        <v>23907</v>
      </c>
      <c r="AA135" s="71">
        <v>17113</v>
      </c>
      <c r="AB135" s="71">
        <v>65899</v>
      </c>
      <c r="AC135" s="71">
        <v>1708253</v>
      </c>
      <c r="AD135" s="71">
        <v>4.4072254565978577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1857</v>
      </c>
      <c r="B136" s="70">
        <v>206</v>
      </c>
      <c r="C136" s="70">
        <v>2</v>
      </c>
      <c r="D136" s="70">
        <v>13</v>
      </c>
      <c r="E136" s="70">
        <v>2005</v>
      </c>
      <c r="F136" s="70" t="s">
        <v>789</v>
      </c>
      <c r="G136" s="70" t="s">
        <v>1855</v>
      </c>
      <c r="H136" s="70" t="s">
        <v>1856</v>
      </c>
      <c r="I136" s="148"/>
      <c r="J136" s="71">
        <v>710.49815820177491</v>
      </c>
      <c r="K136" s="71">
        <v>5.9790570279666726</v>
      </c>
      <c r="L136" s="71">
        <v>6.2032273705352194</v>
      </c>
      <c r="M136" s="71">
        <v>76.857315673903287</v>
      </c>
      <c r="N136" s="71">
        <v>84.204940389748771</v>
      </c>
      <c r="O136" s="71">
        <v>86.483058207789767</v>
      </c>
      <c r="P136" s="71">
        <v>58.231923423036278</v>
      </c>
      <c r="Q136" s="71">
        <v>4.0776955327181597</v>
      </c>
      <c r="R136" s="71">
        <v>8.840489398706568</v>
      </c>
      <c r="S136" s="71">
        <v>9.1404235890632517</v>
      </c>
      <c r="T136" s="72"/>
      <c r="U136" s="71">
        <v>72218644</v>
      </c>
      <c r="V136" s="71">
        <v>2609</v>
      </c>
      <c r="W136" s="71">
        <v>82</v>
      </c>
      <c r="X136" s="71">
        <v>15511</v>
      </c>
      <c r="Y136" s="71">
        <v>22904</v>
      </c>
      <c r="Z136" s="71">
        <v>41163</v>
      </c>
      <c r="AA136" s="71">
        <v>11580</v>
      </c>
      <c r="AB136" s="71">
        <v>69214</v>
      </c>
      <c r="AC136" s="71">
        <v>1563257.5</v>
      </c>
      <c r="AD136" s="71">
        <v>9.1404235890632517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1858</v>
      </c>
      <c r="B137" s="70">
        <v>207</v>
      </c>
      <c r="C137" s="70">
        <v>3</v>
      </c>
      <c r="D137" s="70">
        <v>13</v>
      </c>
      <c r="E137" s="70">
        <v>2006</v>
      </c>
      <c r="F137" s="70" t="s">
        <v>790</v>
      </c>
      <c r="G137" s="70" t="s">
        <v>1855</v>
      </c>
      <c r="H137" s="70" t="s">
        <v>1856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1859</v>
      </c>
      <c r="B138" s="70">
        <v>208</v>
      </c>
      <c r="C138" s="70">
        <v>4</v>
      </c>
      <c r="D138" s="70">
        <v>13</v>
      </c>
      <c r="E138" s="70">
        <v>2007</v>
      </c>
      <c r="F138" s="70" t="s">
        <v>791</v>
      </c>
      <c r="G138" s="70" t="s">
        <v>1855</v>
      </c>
      <c r="H138" s="70" t="s">
        <v>1856</v>
      </c>
      <c r="I138" s="148"/>
      <c r="J138" s="71">
        <v>798.94448914273448</v>
      </c>
      <c r="K138" s="71">
        <v>5.7892748994601826</v>
      </c>
      <c r="L138" s="71">
        <v>6.9666668402585374</v>
      </c>
      <c r="M138" s="71">
        <v>83.41190578287717</v>
      </c>
      <c r="N138" s="71">
        <v>84.376475800668359</v>
      </c>
      <c r="O138" s="71">
        <v>86.236362141498489</v>
      </c>
      <c r="P138" s="71">
        <v>56.886425711719923</v>
      </c>
      <c r="Q138" s="71">
        <v>4.3505837806471996</v>
      </c>
      <c r="R138" s="71">
        <v>5.4002275950096594</v>
      </c>
      <c r="S138" s="71">
        <v>7.7978417568655791</v>
      </c>
      <c r="T138" s="72"/>
      <c r="U138" s="71">
        <v>96914202</v>
      </c>
      <c r="V138" s="71">
        <v>2531</v>
      </c>
      <c r="W138" s="71">
        <v>79</v>
      </c>
      <c r="X138" s="71">
        <v>18425</v>
      </c>
      <c r="Y138" s="71">
        <v>23869</v>
      </c>
      <c r="Z138" s="71">
        <v>42669</v>
      </c>
      <c r="AA138" s="71">
        <v>11140</v>
      </c>
      <c r="AB138" s="71">
        <v>69941</v>
      </c>
      <c r="AC138" s="71">
        <v>982317.5</v>
      </c>
      <c r="AD138" s="71">
        <v>7.7978417568655791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1860</v>
      </c>
      <c r="B139" s="70">
        <v>209</v>
      </c>
      <c r="C139" s="70">
        <v>5</v>
      </c>
      <c r="D139" s="70">
        <v>13</v>
      </c>
      <c r="E139" s="70">
        <v>2008</v>
      </c>
      <c r="F139" s="70" t="s">
        <v>792</v>
      </c>
      <c r="G139" s="70" t="s">
        <v>1855</v>
      </c>
      <c r="H139" s="70" t="s">
        <v>1856</v>
      </c>
      <c r="I139" s="148"/>
      <c r="J139" s="71">
        <v>727.25974654808988</v>
      </c>
      <c r="K139" s="71">
        <v>4.3233383170217197</v>
      </c>
      <c r="L139" s="71">
        <v>6.208077325340378</v>
      </c>
      <c r="M139" s="71">
        <v>83.17260167996227</v>
      </c>
      <c r="N139" s="71">
        <v>84.207519198012676</v>
      </c>
      <c r="O139" s="71">
        <v>83.974153881133404</v>
      </c>
      <c r="P139" s="71">
        <v>56.347231802197143</v>
      </c>
      <c r="Q139" s="71">
        <v>4.2845900721040602</v>
      </c>
      <c r="R139" s="71">
        <v>4.2289475189274333</v>
      </c>
      <c r="S139" s="71">
        <v>8.92104206103485</v>
      </c>
      <c r="T139" s="72"/>
      <c r="U139" s="71">
        <v>94014934</v>
      </c>
      <c r="V139" s="71">
        <v>2531</v>
      </c>
      <c r="W139" s="71">
        <v>79</v>
      </c>
      <c r="X139" s="71">
        <v>18425</v>
      </c>
      <c r="Y139" s="71">
        <v>24085</v>
      </c>
      <c r="Z139" s="71">
        <v>43008</v>
      </c>
      <c r="AA139" s="71">
        <v>11047</v>
      </c>
      <c r="AB139" s="71">
        <v>70013</v>
      </c>
      <c r="AC139" s="71">
        <v>798790</v>
      </c>
      <c r="AD139" s="71">
        <v>8.92104206103485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1861</v>
      </c>
      <c r="B140" s="70">
        <v>210</v>
      </c>
      <c r="C140" s="70">
        <v>6</v>
      </c>
      <c r="D140" s="70">
        <v>13</v>
      </c>
      <c r="E140" s="70">
        <v>2009</v>
      </c>
      <c r="F140" s="70" t="s">
        <v>176</v>
      </c>
      <c r="G140" s="1064" t="s">
        <v>1855</v>
      </c>
      <c r="H140" s="70" t="s">
        <v>1856</v>
      </c>
      <c r="I140" s="148"/>
      <c r="J140" s="71">
        <v>740.19268648604918</v>
      </c>
      <c r="K140" s="71">
        <v>3.646615416015849</v>
      </c>
      <c r="L140" s="71">
        <v>4.3939040210162803</v>
      </c>
      <c r="M140" s="71">
        <v>85.774717512759082</v>
      </c>
      <c r="N140" s="71">
        <v>81.94061243034588</v>
      </c>
      <c r="O140" s="71">
        <v>85.736708128789047</v>
      </c>
      <c r="P140" s="71">
        <v>54.036937009249712</v>
      </c>
      <c r="Q140" s="71">
        <v>4.0795908404361203</v>
      </c>
      <c r="R140" s="71">
        <v>4.0536027598189932</v>
      </c>
      <c r="S140" s="71">
        <v>8.0821197139340821</v>
      </c>
      <c r="T140" s="72"/>
      <c r="U140" s="71">
        <v>75224625</v>
      </c>
      <c r="V140" s="71">
        <v>2243</v>
      </c>
      <c r="W140" s="71">
        <v>95</v>
      </c>
      <c r="X140" s="71">
        <v>20102</v>
      </c>
      <c r="Y140" s="71">
        <v>24212</v>
      </c>
      <c r="Z140" s="71">
        <v>43342</v>
      </c>
      <c r="AA140" s="71">
        <v>10876</v>
      </c>
      <c r="AB140" s="71">
        <v>69979</v>
      </c>
      <c r="AC140" s="71">
        <v>746972.25</v>
      </c>
      <c r="AD140" s="71">
        <v>8.0821197139340821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764.86500000000001</v>
      </c>
      <c r="BK140" s="71">
        <v>1315.3130000000001</v>
      </c>
      <c r="BL140" s="71">
        <v>19.244</v>
      </c>
      <c r="BM140" s="71">
        <v>0</v>
      </c>
      <c r="BN140" s="72"/>
      <c r="BO140" s="71">
        <v>0</v>
      </c>
      <c r="BP140" s="71">
        <v>0</v>
      </c>
      <c r="BQ140" s="71">
        <v>26</v>
      </c>
      <c r="BR140" s="71">
        <v>2</v>
      </c>
      <c r="BS140" s="71">
        <v>2</v>
      </c>
      <c r="BT140" s="71">
        <v>0</v>
      </c>
      <c r="BU140"/>
      <c r="BV140" s="70">
        <v>2043.7360000000001</v>
      </c>
      <c r="BW140" s="70">
        <v>0</v>
      </c>
      <c r="BX140" s="70">
        <v>10.661</v>
      </c>
      <c r="BY140" s="70">
        <v>0</v>
      </c>
      <c r="BZ140" s="70">
        <v>45.024999999999999</v>
      </c>
      <c r="CA140" s="70">
        <v>0</v>
      </c>
      <c r="CB140" s="70">
        <v>0</v>
      </c>
      <c r="CC140" s="70">
        <v>0</v>
      </c>
      <c r="CD140" s="70">
        <v>0</v>
      </c>
    </row>
    <row r="141" spans="1:82">
      <c r="A141" s="70" t="s">
        <v>1862</v>
      </c>
      <c r="B141" s="70">
        <v>211</v>
      </c>
      <c r="C141" s="70">
        <v>7</v>
      </c>
      <c r="D141" s="70">
        <v>13</v>
      </c>
      <c r="E141" s="70">
        <v>2010</v>
      </c>
      <c r="F141" s="70" t="s">
        <v>177</v>
      </c>
      <c r="G141" s="1064" t="s">
        <v>1855</v>
      </c>
      <c r="H141" s="70" t="s">
        <v>1856</v>
      </c>
      <c r="I141" s="148"/>
      <c r="J141" s="71">
        <v>744.71456890439322</v>
      </c>
      <c r="K141" s="71">
        <v>3.8905497136669349</v>
      </c>
      <c r="L141" s="71">
        <v>4.1449066314824483</v>
      </c>
      <c r="M141" s="71">
        <v>88.058118911962325</v>
      </c>
      <c r="N141" s="71">
        <v>91.01947961594756</v>
      </c>
      <c r="O141" s="71">
        <v>86.088367383486201</v>
      </c>
      <c r="P141" s="71">
        <v>54.6617423147867</v>
      </c>
      <c r="Q141" s="71">
        <v>4.2561115585260696</v>
      </c>
      <c r="R141" s="71">
        <v>5.2915741206386011</v>
      </c>
      <c r="S141" s="71">
        <v>8.7325771699534247</v>
      </c>
      <c r="T141" s="72"/>
      <c r="U141" s="71">
        <v>76676898</v>
      </c>
      <c r="V141" s="71">
        <v>2243</v>
      </c>
      <c r="W141" s="71">
        <v>95</v>
      </c>
      <c r="X141" s="71">
        <v>20102</v>
      </c>
      <c r="Y141" s="71">
        <v>24498</v>
      </c>
      <c r="Z141" s="71">
        <v>43722</v>
      </c>
      <c r="AA141" s="71">
        <v>10727</v>
      </c>
      <c r="AB141" s="71">
        <v>69957</v>
      </c>
      <c r="AC141" s="71">
        <v>924060</v>
      </c>
      <c r="AD141" s="71">
        <v>8.7325771699534247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824.56</v>
      </c>
      <c r="BK141" s="71">
        <v>1548.5219999999999</v>
      </c>
      <c r="BL141" s="71">
        <v>21.166</v>
      </c>
      <c r="BM141" s="71">
        <v>0</v>
      </c>
      <c r="BN141" s="72"/>
      <c r="BO141" s="71">
        <v>0</v>
      </c>
      <c r="BP141" s="71">
        <v>0</v>
      </c>
      <c r="BQ141" s="71">
        <v>26</v>
      </c>
      <c r="BR141" s="71">
        <v>2</v>
      </c>
      <c r="BS141" s="71">
        <v>2</v>
      </c>
      <c r="BT141" s="71">
        <v>0</v>
      </c>
      <c r="BU141"/>
      <c r="BV141" s="70">
        <v>2315.826</v>
      </c>
      <c r="BW141" s="70">
        <v>0</v>
      </c>
      <c r="BX141" s="70">
        <v>26.641999999999999</v>
      </c>
      <c r="BY141" s="70">
        <v>0</v>
      </c>
      <c r="BZ141" s="70">
        <v>51.78</v>
      </c>
      <c r="CA141" s="70">
        <v>0</v>
      </c>
      <c r="CB141" s="70">
        <v>0</v>
      </c>
      <c r="CC141" s="70">
        <v>0</v>
      </c>
      <c r="CD141" s="70">
        <v>0</v>
      </c>
    </row>
    <row r="142" spans="1:82">
      <c r="A142" s="70" t="s">
        <v>1863</v>
      </c>
      <c r="B142" s="70">
        <v>212</v>
      </c>
      <c r="C142" s="70">
        <v>8</v>
      </c>
      <c r="D142" s="70">
        <v>13</v>
      </c>
      <c r="E142" s="70">
        <v>2011</v>
      </c>
      <c r="F142" s="70" t="s">
        <v>178</v>
      </c>
      <c r="G142" s="70" t="s">
        <v>1855</v>
      </c>
      <c r="H142" s="70" t="s">
        <v>1856</v>
      </c>
      <c r="I142" s="148"/>
      <c r="J142" s="71">
        <v>786.62577228450584</v>
      </c>
      <c r="K142" s="71">
        <v>5.2832169602647649</v>
      </c>
      <c r="L142" s="71">
        <v>4.3040452490762702</v>
      </c>
      <c r="M142" s="71">
        <v>95.36896695771533</v>
      </c>
      <c r="N142" s="71">
        <v>92.494299684664838</v>
      </c>
      <c r="O142" s="71">
        <v>85.148198259006222</v>
      </c>
      <c r="P142" s="71">
        <v>52.90891013676157</v>
      </c>
      <c r="Q142" s="71">
        <v>4.8893748565435704</v>
      </c>
      <c r="R142" s="71">
        <v>5.2028266068986326</v>
      </c>
      <c r="S142" s="71">
        <v>9.2444562464355045</v>
      </c>
      <c r="T142" s="72"/>
      <c r="U142" s="71">
        <v>79744861</v>
      </c>
      <c r="V142" s="71">
        <v>2243</v>
      </c>
      <c r="W142" s="71">
        <v>95</v>
      </c>
      <c r="X142" s="71">
        <v>20102</v>
      </c>
      <c r="Y142" s="71">
        <v>24716</v>
      </c>
      <c r="Z142" s="71">
        <v>44184</v>
      </c>
      <c r="AA142" s="71">
        <v>10692</v>
      </c>
      <c r="AB142" s="71">
        <v>69672</v>
      </c>
      <c r="AC142" s="71">
        <v>907059.5</v>
      </c>
      <c r="AD142" s="71">
        <v>9.2444562464355045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809.33600000000001</v>
      </c>
      <c r="BK142" s="71">
        <v>1316.028</v>
      </c>
      <c r="BL142" s="71">
        <v>20.912999999999997</v>
      </c>
      <c r="BM142" s="71">
        <v>0</v>
      </c>
      <c r="BN142" s="72"/>
      <c r="BO142" s="71">
        <v>0</v>
      </c>
      <c r="BP142" s="71">
        <v>0</v>
      </c>
      <c r="BQ142" s="71">
        <v>26</v>
      </c>
      <c r="BR142" s="71">
        <v>2</v>
      </c>
      <c r="BS142" s="71">
        <v>2</v>
      </c>
      <c r="BT142" s="71">
        <v>0</v>
      </c>
      <c r="BU142"/>
      <c r="BV142" s="70">
        <v>2075.0390000000002</v>
      </c>
      <c r="BW142" s="70">
        <v>0</v>
      </c>
      <c r="BX142" s="70">
        <v>26.123000000000001</v>
      </c>
      <c r="BY142" s="70">
        <v>0</v>
      </c>
      <c r="BZ142" s="70">
        <v>45.115000000000002</v>
      </c>
      <c r="CA142" s="70">
        <v>0</v>
      </c>
      <c r="CB142" s="70">
        <v>0</v>
      </c>
      <c r="CC142" s="70">
        <v>0</v>
      </c>
      <c r="CD142" s="70">
        <v>0</v>
      </c>
    </row>
    <row r="143" spans="1:82">
      <c r="A143" s="70" t="s">
        <v>1864</v>
      </c>
      <c r="B143" s="70">
        <v>213</v>
      </c>
      <c r="C143" s="70">
        <v>9</v>
      </c>
      <c r="D143" s="70">
        <v>13</v>
      </c>
      <c r="E143" s="70">
        <v>2012</v>
      </c>
      <c r="F143" s="70" t="s">
        <v>179</v>
      </c>
      <c r="G143" s="70" t="s">
        <v>1855</v>
      </c>
      <c r="H143" s="70" t="s">
        <v>1856</v>
      </c>
      <c r="I143" s="148"/>
      <c r="J143" s="71">
        <v>728.04571992659635</v>
      </c>
      <c r="K143" s="71">
        <v>4.7247727530247836</v>
      </c>
      <c r="L143" s="71">
        <v>4.1926439214826816</v>
      </c>
      <c r="M143" s="71">
        <v>100.7535703276988</v>
      </c>
      <c r="N143" s="71">
        <v>99.618103233199008</v>
      </c>
      <c r="O143" s="71">
        <v>85.376776449039696</v>
      </c>
      <c r="P143" s="71">
        <v>52.811806647406243</v>
      </c>
      <c r="Q143" s="71">
        <v>5.5054907233802499</v>
      </c>
      <c r="R143" s="71">
        <v>5.0575591859622024</v>
      </c>
      <c r="S143" s="71">
        <v>8.2919638096325397</v>
      </c>
      <c r="T143" s="72"/>
      <c r="U143" s="71">
        <v>79471590</v>
      </c>
      <c r="V143" s="71">
        <v>2243</v>
      </c>
      <c r="W143" s="71">
        <v>95</v>
      </c>
      <c r="X143" s="71">
        <v>20102</v>
      </c>
      <c r="Y143" s="71">
        <v>26333</v>
      </c>
      <c r="Z143" s="71">
        <v>44654</v>
      </c>
      <c r="AA143" s="71">
        <v>10612</v>
      </c>
      <c r="AB143" s="71">
        <v>72207</v>
      </c>
      <c r="AC143" s="71">
        <v>858896</v>
      </c>
      <c r="AD143" s="71">
        <v>8.2919638096325397</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794.18299999999999</v>
      </c>
      <c r="BK143" s="71">
        <v>1407.3420000000001</v>
      </c>
      <c r="BL143" s="71">
        <v>17.106000000000002</v>
      </c>
      <c r="BM143" s="71">
        <v>0</v>
      </c>
      <c r="BN143" s="72"/>
      <c r="BO143" s="71">
        <v>0</v>
      </c>
      <c r="BP143" s="71">
        <v>0</v>
      </c>
      <c r="BQ143" s="71">
        <v>27</v>
      </c>
      <c r="BR143" s="71">
        <v>3</v>
      </c>
      <c r="BS143" s="71">
        <v>1</v>
      </c>
      <c r="BT143" s="71">
        <v>0</v>
      </c>
      <c r="BU143"/>
      <c r="BV143" s="70">
        <v>2141.8209999999999</v>
      </c>
      <c r="BW143" s="70">
        <v>0</v>
      </c>
      <c r="BX143" s="70">
        <v>23.045000000000002</v>
      </c>
      <c r="BY143" s="70">
        <v>0</v>
      </c>
      <c r="BZ143" s="70">
        <v>47.518000000000001</v>
      </c>
      <c r="CA143" s="70">
        <v>0</v>
      </c>
      <c r="CB143" s="70">
        <v>0</v>
      </c>
      <c r="CC143" s="70">
        <v>6.2469999999999999</v>
      </c>
      <c r="CD143" s="70">
        <v>0</v>
      </c>
    </row>
    <row r="144" spans="1:82">
      <c r="A144" s="70" t="s">
        <v>1865</v>
      </c>
      <c r="B144" s="70">
        <v>214</v>
      </c>
      <c r="C144" s="70">
        <v>10</v>
      </c>
      <c r="D144" s="70">
        <v>13</v>
      </c>
      <c r="E144" s="70">
        <v>2013</v>
      </c>
      <c r="F144" s="70" t="s">
        <v>180</v>
      </c>
      <c r="G144" s="70" t="s">
        <v>1855</v>
      </c>
      <c r="H144" s="70" t="s">
        <v>1856</v>
      </c>
      <c r="I144" s="148"/>
      <c r="J144" s="71">
        <v>695.68791635712932</v>
      </c>
      <c r="K144" s="71">
        <v>4.0150221004110724</v>
      </c>
      <c r="L144" s="71">
        <v>3.868629480739382</v>
      </c>
      <c r="M144" s="71">
        <v>100.3067872592147</v>
      </c>
      <c r="N144" s="71">
        <v>90.326584205404075</v>
      </c>
      <c r="O144" s="71">
        <v>82.655716083883533</v>
      </c>
      <c r="P144" s="71">
        <v>52.536242345455058</v>
      </c>
      <c r="Q144" s="71">
        <v>5.57311067857081</v>
      </c>
      <c r="R144" s="71">
        <v>5.0553830677080134</v>
      </c>
      <c r="S144" s="71">
        <v>9.0449973103472914</v>
      </c>
      <c r="T144" s="72"/>
      <c r="U144" s="71">
        <v>78331465</v>
      </c>
      <c r="V144" s="71">
        <v>2243</v>
      </c>
      <c r="W144" s="71">
        <v>95</v>
      </c>
      <c r="X144" s="71">
        <v>20102</v>
      </c>
      <c r="Y144" s="71">
        <v>26423</v>
      </c>
      <c r="Z144" s="71">
        <v>45161</v>
      </c>
      <c r="AA144" s="71">
        <v>10517</v>
      </c>
      <c r="AB144" s="71">
        <v>72046</v>
      </c>
      <c r="AC144" s="71">
        <v>838040</v>
      </c>
      <c r="AD144" s="71">
        <v>9.0449973103472914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569.31500000000005</v>
      </c>
      <c r="BK144" s="71">
        <v>1400.249</v>
      </c>
      <c r="BL144" s="71">
        <v>30.594999999999999</v>
      </c>
      <c r="BM144" s="71">
        <v>0</v>
      </c>
      <c r="BN144" s="72"/>
      <c r="BO144" s="71">
        <v>0</v>
      </c>
      <c r="BP144" s="71">
        <v>0</v>
      </c>
      <c r="BQ144" s="71">
        <v>25</v>
      </c>
      <c r="BR144" s="71">
        <v>2</v>
      </c>
      <c r="BS144" s="71">
        <v>3</v>
      </c>
      <c r="BT144" s="71">
        <v>0</v>
      </c>
      <c r="BU144"/>
      <c r="BV144" s="70">
        <v>1938.796</v>
      </c>
      <c r="BW144" s="70">
        <v>0</v>
      </c>
      <c r="BX144" s="70">
        <v>12.523</v>
      </c>
      <c r="BY144" s="70">
        <v>0</v>
      </c>
      <c r="BZ144" s="70">
        <v>48.84</v>
      </c>
      <c r="CA144" s="70">
        <v>0</v>
      </c>
      <c r="CB144" s="70">
        <v>0</v>
      </c>
      <c r="CC144" s="70">
        <v>0</v>
      </c>
      <c r="CD144" s="70">
        <v>0</v>
      </c>
    </row>
    <row r="145" spans="1:82">
      <c r="A145" s="70" t="s">
        <v>1866</v>
      </c>
      <c r="B145" s="70">
        <v>215</v>
      </c>
      <c r="C145" s="70">
        <v>11</v>
      </c>
      <c r="D145" s="70">
        <v>13</v>
      </c>
      <c r="E145" s="70">
        <v>2014</v>
      </c>
      <c r="F145" s="70" t="s">
        <v>181</v>
      </c>
      <c r="G145" s="70" t="s">
        <v>1855</v>
      </c>
      <c r="H145" s="70" t="s">
        <v>1856</v>
      </c>
      <c r="I145" s="148"/>
      <c r="J145" s="71">
        <v>673.09189911535839</v>
      </c>
      <c r="K145" s="71">
        <v>4.1950628965866876</v>
      </c>
      <c r="L145" s="71">
        <v>5.4337064612493888</v>
      </c>
      <c r="M145" s="71">
        <v>91.825586587932847</v>
      </c>
      <c r="N145" s="71">
        <v>87.171766197584489</v>
      </c>
      <c r="O145" s="71">
        <v>79.036690842883644</v>
      </c>
      <c r="P145" s="71">
        <v>52.377483410316174</v>
      </c>
      <c r="Q145" s="71">
        <v>5.3242829973829</v>
      </c>
      <c r="R145" s="71">
        <v>4.9626259673095454</v>
      </c>
      <c r="S145" s="71">
        <v>8.9004583092274228</v>
      </c>
      <c r="T145" s="72"/>
      <c r="U145" s="71">
        <v>82757144</v>
      </c>
      <c r="V145" s="71">
        <v>2030</v>
      </c>
      <c r="W145" s="71">
        <v>114</v>
      </c>
      <c r="X145" s="71">
        <v>19714</v>
      </c>
      <c r="Y145" s="71">
        <v>26593</v>
      </c>
      <c r="Z145" s="71">
        <v>45482</v>
      </c>
      <c r="AA145" s="71">
        <v>10431</v>
      </c>
      <c r="AB145" s="71">
        <v>71739</v>
      </c>
      <c r="AC145" s="71">
        <v>825250.25</v>
      </c>
      <c r="AD145" s="71">
        <v>8.9004583092274228</v>
      </c>
      <c r="AE145" s="72"/>
      <c r="AF145" s="71"/>
      <c r="AG145" s="71"/>
      <c r="AH145" s="71"/>
      <c r="AI145" s="71"/>
      <c r="AJ145" s="71"/>
      <c r="AK145" s="71"/>
      <c r="AL145" s="71"/>
      <c r="AM145" s="71"/>
      <c r="AN145" s="71"/>
      <c r="AO145" s="71"/>
      <c r="AP145" s="71"/>
      <c r="AQ145" s="72"/>
      <c r="AR145" s="71">
        <v>1842</v>
      </c>
      <c r="AS145" s="71">
        <v>254</v>
      </c>
      <c r="AT145" s="71">
        <v>0</v>
      </c>
      <c r="AU145" s="71">
        <v>0</v>
      </c>
      <c r="AV145" s="71">
        <v>0</v>
      </c>
      <c r="AW145" s="71">
        <v>0</v>
      </c>
      <c r="AX145" s="71"/>
      <c r="AY145" s="72"/>
      <c r="AZ145" s="71">
        <v>7751.1</v>
      </c>
      <c r="BA145" s="71">
        <v>7136.8</v>
      </c>
      <c r="BB145" s="71">
        <v>0</v>
      </c>
      <c r="BC145" s="71">
        <v>0</v>
      </c>
      <c r="BD145" s="71">
        <v>0</v>
      </c>
      <c r="BE145" s="71">
        <v>0</v>
      </c>
      <c r="BF145" s="71"/>
      <c r="BG145" s="72"/>
      <c r="BH145" s="71">
        <v>0</v>
      </c>
      <c r="BI145" s="71">
        <v>0</v>
      </c>
      <c r="BJ145" s="71">
        <v>781.702</v>
      </c>
      <c r="BK145" s="71">
        <v>1404.0650000000001</v>
      </c>
      <c r="BL145" s="71">
        <v>26.818999999999999</v>
      </c>
      <c r="BM145" s="71">
        <v>0</v>
      </c>
      <c r="BN145" s="72"/>
      <c r="BO145" s="71">
        <v>0</v>
      </c>
      <c r="BP145" s="71">
        <v>0</v>
      </c>
      <c r="BQ145" s="71">
        <v>26</v>
      </c>
      <c r="BR145" s="71">
        <v>2</v>
      </c>
      <c r="BS145" s="71">
        <v>3</v>
      </c>
      <c r="BT145" s="71">
        <v>0</v>
      </c>
      <c r="BU145"/>
      <c r="BV145" s="70">
        <v>2153.777</v>
      </c>
      <c r="BW145" s="70">
        <v>0</v>
      </c>
      <c r="BX145" s="70">
        <v>10.234999999999999</v>
      </c>
      <c r="BY145" s="70">
        <v>0</v>
      </c>
      <c r="BZ145" s="70">
        <v>48.573999999999998</v>
      </c>
      <c r="CA145" s="70">
        <v>0</v>
      </c>
      <c r="CB145" s="70">
        <v>0</v>
      </c>
      <c r="CC145" s="70">
        <v>0</v>
      </c>
      <c r="CD145" s="70">
        <v>0</v>
      </c>
    </row>
    <row r="146" spans="1:82">
      <c r="A146" s="70" t="s">
        <v>1867</v>
      </c>
      <c r="B146" s="70">
        <v>216</v>
      </c>
      <c r="C146" s="70">
        <v>12</v>
      </c>
      <c r="D146" s="70">
        <v>13</v>
      </c>
      <c r="E146" s="70">
        <v>2015</v>
      </c>
      <c r="F146" s="70" t="s">
        <v>182</v>
      </c>
      <c r="G146" s="70" t="s">
        <v>1855</v>
      </c>
      <c r="H146" s="70" t="s">
        <v>1856</v>
      </c>
      <c r="I146" s="148"/>
      <c r="J146" s="71">
        <v>567.84058788496156</v>
      </c>
      <c r="K146" s="71">
        <v>4.0677059036753578</v>
      </c>
      <c r="L146" s="71">
        <v>6.3856132567475958</v>
      </c>
      <c r="M146" s="71">
        <v>87.532310473291631</v>
      </c>
      <c r="N146" s="71">
        <v>79.430759889711481</v>
      </c>
      <c r="O146" s="71">
        <v>78.741136246123858</v>
      </c>
      <c r="P146" s="71">
        <v>51.845980915923533</v>
      </c>
      <c r="Q146" s="71">
        <v>5.2073347424165002</v>
      </c>
      <c r="R146" s="71">
        <v>4.6310869539185937</v>
      </c>
      <c r="S146" s="71">
        <v>10.17690903628259</v>
      </c>
      <c r="T146" s="72"/>
      <c r="U146" s="71">
        <v>80025243</v>
      </c>
      <c r="V146" s="71">
        <v>2030</v>
      </c>
      <c r="W146" s="71">
        <v>114</v>
      </c>
      <c r="X146" s="71">
        <v>19714</v>
      </c>
      <c r="Y146" s="71">
        <v>26946</v>
      </c>
      <c r="Z146" s="71">
        <v>45748</v>
      </c>
      <c r="AA146" s="71">
        <v>10317</v>
      </c>
      <c r="AB146" s="71">
        <v>71673</v>
      </c>
      <c r="AC146" s="71">
        <v>791608.75</v>
      </c>
      <c r="AD146" s="71">
        <v>10.17690903628259</v>
      </c>
      <c r="AE146" s="72"/>
      <c r="AF146" s="71">
        <v>422267986.26124781</v>
      </c>
      <c r="AG146" s="71">
        <v>3374946.9918371788</v>
      </c>
      <c r="AH146" s="71">
        <v>1293730.178886892</v>
      </c>
      <c r="AI146" s="71">
        <v>118486802.5601912</v>
      </c>
      <c r="AJ146" s="71">
        <v>117928495.6978893</v>
      </c>
      <c r="AK146" s="71">
        <v>0</v>
      </c>
      <c r="AL146" s="71">
        <v>0</v>
      </c>
      <c r="AM146" s="71">
        <v>9822483.9930729214</v>
      </c>
      <c r="AN146" s="71">
        <v>0</v>
      </c>
      <c r="AO146" s="71">
        <v>0</v>
      </c>
      <c r="AP146" s="71">
        <v>673174445.68312526</v>
      </c>
      <c r="AQ146" s="72"/>
      <c r="AR146" s="71">
        <v>2016</v>
      </c>
      <c r="AS146" s="71">
        <v>344</v>
      </c>
      <c r="AT146" s="71">
        <v>0</v>
      </c>
      <c r="AU146" s="71">
        <v>0</v>
      </c>
      <c r="AV146" s="71">
        <v>0</v>
      </c>
      <c r="AW146" s="71">
        <v>0</v>
      </c>
      <c r="AX146" s="71"/>
      <c r="AY146" s="72"/>
      <c r="AZ146" s="71">
        <v>8596.1</v>
      </c>
      <c r="BA146" s="71">
        <v>9406.5</v>
      </c>
      <c r="BB146" s="71">
        <v>0</v>
      </c>
      <c r="BC146" s="71">
        <v>0</v>
      </c>
      <c r="BD146" s="71">
        <v>0</v>
      </c>
      <c r="BE146" s="71">
        <v>0</v>
      </c>
      <c r="BF146" s="71"/>
      <c r="BG146" s="72"/>
      <c r="BH146" s="71">
        <v>0</v>
      </c>
      <c r="BI146" s="71">
        <v>0</v>
      </c>
      <c r="BJ146" s="71">
        <v>538.54899999999998</v>
      </c>
      <c r="BK146" s="71">
        <v>1420.153</v>
      </c>
      <c r="BL146" s="71">
        <v>24.750999999999998</v>
      </c>
      <c r="BM146" s="71">
        <v>0</v>
      </c>
      <c r="BN146" s="72"/>
      <c r="BO146" s="71">
        <v>0</v>
      </c>
      <c r="BP146" s="71">
        <v>0</v>
      </c>
      <c r="BQ146" s="71">
        <v>23</v>
      </c>
      <c r="BR146" s="71">
        <v>2</v>
      </c>
      <c r="BS146" s="71">
        <v>3</v>
      </c>
      <c r="BT146" s="71">
        <v>0</v>
      </c>
      <c r="BU146"/>
      <c r="BV146" s="70">
        <v>1929.1320000000001</v>
      </c>
      <c r="BW146" s="70">
        <v>0</v>
      </c>
      <c r="BX146" s="70">
        <v>8.4</v>
      </c>
      <c r="BY146" s="70">
        <v>0</v>
      </c>
      <c r="BZ146" s="70">
        <v>45.920999999999999</v>
      </c>
      <c r="CA146" s="70">
        <v>0</v>
      </c>
      <c r="CB146" s="70">
        <v>0</v>
      </c>
      <c r="CC146" s="70">
        <v>0</v>
      </c>
      <c r="CD146" s="70">
        <v>0</v>
      </c>
    </row>
    <row r="147" spans="1:82">
      <c r="A147" s="70" t="s">
        <v>1868</v>
      </c>
      <c r="B147" s="70">
        <v>217</v>
      </c>
      <c r="C147" s="70">
        <v>13</v>
      </c>
      <c r="D147" s="70">
        <v>13</v>
      </c>
      <c r="E147" s="70">
        <v>2016</v>
      </c>
      <c r="F147" s="70" t="s">
        <v>155</v>
      </c>
      <c r="G147" s="70" t="s">
        <v>1855</v>
      </c>
      <c r="H147" s="70" t="s">
        <v>1856</v>
      </c>
      <c r="I147" s="148"/>
      <c r="J147" s="71">
        <v>645.24834823732272</v>
      </c>
      <c r="K147" s="71">
        <v>4.0936938046777582</v>
      </c>
      <c r="L147" s="71">
        <v>6.7610308368118579</v>
      </c>
      <c r="M147" s="71">
        <v>75.938173814813354</v>
      </c>
      <c r="N147" s="71">
        <v>80.024432086153979</v>
      </c>
      <c r="O147" s="71">
        <v>78.643592051814878</v>
      </c>
      <c r="P147" s="71">
        <v>50.438392397484314</v>
      </c>
      <c r="Q147" s="71">
        <v>5.0912978315778448</v>
      </c>
      <c r="R147" s="71">
        <v>4.6342728486869298</v>
      </c>
      <c r="S147" s="71">
        <v>9.0680658123364175</v>
      </c>
      <c r="T147" s="72"/>
      <c r="U147" s="71">
        <v>84296536</v>
      </c>
      <c r="V147" s="71">
        <v>2030</v>
      </c>
      <c r="W147" s="71">
        <v>114</v>
      </c>
      <c r="X147" s="71">
        <v>19714</v>
      </c>
      <c r="Y147" s="71">
        <v>27557</v>
      </c>
      <c r="Z147" s="71">
        <v>46253</v>
      </c>
      <c r="AA147" s="71">
        <v>10381</v>
      </c>
      <c r="AB147" s="71">
        <v>72082</v>
      </c>
      <c r="AC147" s="71">
        <v>791488.18518340739</v>
      </c>
      <c r="AD147" s="71">
        <v>9.0680658123364175</v>
      </c>
      <c r="AE147" s="72"/>
      <c r="AF147" s="71">
        <v>454313386.83123869</v>
      </c>
      <c r="AG147" s="71">
        <v>3204987.1526473081</v>
      </c>
      <c r="AH147" s="71">
        <v>1040504.504599578</v>
      </c>
      <c r="AI147" s="71">
        <v>117474013.0536994</v>
      </c>
      <c r="AJ147" s="71">
        <v>114727711.22044221</v>
      </c>
      <c r="AK147" s="71">
        <v>0</v>
      </c>
      <c r="AL147" s="71">
        <v>0</v>
      </c>
      <c r="AM147" s="71">
        <v>9886210.3803693913</v>
      </c>
      <c r="AN147" s="71">
        <v>0</v>
      </c>
      <c r="AO147" s="71">
        <v>0</v>
      </c>
      <c r="AP147" s="71">
        <v>700646813.14299655</v>
      </c>
      <c r="AQ147" s="72"/>
      <c r="AR147" s="71">
        <v>2183</v>
      </c>
      <c r="AS147" s="71">
        <v>402</v>
      </c>
      <c r="AT147" s="71">
        <v>0</v>
      </c>
      <c r="AU147" s="71">
        <v>0</v>
      </c>
      <c r="AV147" s="71">
        <v>0</v>
      </c>
      <c r="AW147" s="71">
        <v>0</v>
      </c>
      <c r="AX147" s="71"/>
      <c r="AY147" s="72"/>
      <c r="AZ147" s="71">
        <v>9412.6</v>
      </c>
      <c r="BA147" s="71">
        <v>10375.1</v>
      </c>
      <c r="BB147" s="71">
        <v>0</v>
      </c>
      <c r="BC147" s="71">
        <v>0</v>
      </c>
      <c r="BD147" s="71">
        <v>0</v>
      </c>
      <c r="BE147" s="71">
        <v>0</v>
      </c>
      <c r="BF147" s="71"/>
      <c r="BG147" s="72"/>
      <c r="BH147" s="71">
        <v>0</v>
      </c>
      <c r="BI147" s="71">
        <v>0</v>
      </c>
      <c r="BJ147" s="71">
        <v>663.63499999999999</v>
      </c>
      <c r="BK147" s="71">
        <v>1474.443</v>
      </c>
      <c r="BL147" s="71">
        <v>37.311</v>
      </c>
      <c r="BM147" s="71">
        <v>0</v>
      </c>
      <c r="BN147" s="72"/>
      <c r="BO147" s="71">
        <v>0</v>
      </c>
      <c r="BP147" s="71">
        <v>0</v>
      </c>
      <c r="BQ147" s="71">
        <v>24</v>
      </c>
      <c r="BR147" s="71">
        <v>2</v>
      </c>
      <c r="BS147" s="71">
        <v>3</v>
      </c>
      <c r="BT147" s="71">
        <v>0</v>
      </c>
      <c r="BU147"/>
      <c r="BV147" s="70">
        <v>2105.817</v>
      </c>
      <c r="BW147" s="70">
        <v>0</v>
      </c>
      <c r="BX147" s="70">
        <v>12.661</v>
      </c>
      <c r="BY147" s="70">
        <v>0</v>
      </c>
      <c r="BZ147" s="70">
        <v>56.911000000000001</v>
      </c>
      <c r="CA147" s="70">
        <v>0</v>
      </c>
      <c r="CB147" s="70">
        <v>0</v>
      </c>
      <c r="CC147" s="70">
        <v>0</v>
      </c>
      <c r="CD147" s="70">
        <v>0</v>
      </c>
    </row>
    <row r="148" spans="1:82">
      <c r="A148" s="70" t="s">
        <v>1869</v>
      </c>
      <c r="B148" s="70">
        <v>218</v>
      </c>
      <c r="C148" s="70">
        <v>14</v>
      </c>
      <c r="D148" s="70">
        <v>13</v>
      </c>
      <c r="E148" s="70">
        <v>2017</v>
      </c>
      <c r="F148" s="70" t="s">
        <v>156</v>
      </c>
      <c r="G148" s="70" t="s">
        <v>1855</v>
      </c>
      <c r="H148" s="70" t="s">
        <v>1856</v>
      </c>
      <c r="I148" s="148"/>
      <c r="J148" s="71">
        <v>647.55463820628222</v>
      </c>
      <c r="K148" s="71">
        <v>4.1794867976183472</v>
      </c>
      <c r="L148" s="71">
        <v>6.2895442282057434</v>
      </c>
      <c r="M148" s="71">
        <v>75.256918891356264</v>
      </c>
      <c r="N148" s="71">
        <v>83.470737592725229</v>
      </c>
      <c r="O148" s="71">
        <v>78.273526674648224</v>
      </c>
      <c r="P148" s="71">
        <v>49.747131530294453</v>
      </c>
      <c r="Q148" s="71">
        <v>4.9539979592351298</v>
      </c>
      <c r="R148" s="71">
        <v>4.5026886149403245</v>
      </c>
      <c r="S148" s="71">
        <v>8.832503329408409</v>
      </c>
      <c r="T148" s="72"/>
      <c r="U148" s="71">
        <v>90135977</v>
      </c>
      <c r="V148" s="71">
        <v>2030</v>
      </c>
      <c r="W148" s="71">
        <v>114</v>
      </c>
      <c r="X148" s="71">
        <v>19714</v>
      </c>
      <c r="Y148" s="71">
        <v>28099</v>
      </c>
      <c r="Z148" s="71">
        <v>46799</v>
      </c>
      <c r="AA148" s="71">
        <v>10304</v>
      </c>
      <c r="AB148" s="71">
        <v>72530</v>
      </c>
      <c r="AC148" s="71">
        <v>784273.74999999977</v>
      </c>
      <c r="AD148" s="71">
        <v>8.832503329408409</v>
      </c>
      <c r="AE148" s="72"/>
      <c r="AF148" s="71">
        <v>486326134.14899307</v>
      </c>
      <c r="AG148" s="71">
        <v>3317051.6732109911</v>
      </c>
      <c r="AH148" s="71">
        <v>1325992.491090867</v>
      </c>
      <c r="AI148" s="71">
        <v>119366676.0550306</v>
      </c>
      <c r="AJ148" s="71">
        <v>123511924.7754636</v>
      </c>
      <c r="AK148" s="71">
        <v>0</v>
      </c>
      <c r="AL148" s="71">
        <v>0</v>
      </c>
      <c r="AM148" s="71">
        <v>9963219.9641838726</v>
      </c>
      <c r="AN148" s="71">
        <v>0</v>
      </c>
      <c r="AO148" s="71">
        <v>0</v>
      </c>
      <c r="AP148" s="71">
        <v>743810999.1079731</v>
      </c>
      <c r="AQ148" s="72"/>
      <c r="AR148" s="71">
        <v>2327</v>
      </c>
      <c r="AS148" s="71">
        <v>436</v>
      </c>
      <c r="AT148" s="71">
        <v>0</v>
      </c>
      <c r="AU148" s="71">
        <v>0</v>
      </c>
      <c r="AV148" s="71">
        <v>0</v>
      </c>
      <c r="AW148" s="71">
        <v>0</v>
      </c>
      <c r="AX148" s="71"/>
      <c r="AY148" s="72"/>
      <c r="AZ148" s="71">
        <v>10131.6</v>
      </c>
      <c r="BA148" s="71">
        <v>10944.1</v>
      </c>
      <c r="BB148" s="71">
        <v>0</v>
      </c>
      <c r="BC148" s="71">
        <v>0</v>
      </c>
      <c r="BD148" s="71">
        <v>0</v>
      </c>
      <c r="BE148" s="71">
        <v>0</v>
      </c>
      <c r="BF148" s="71"/>
      <c r="BG148" s="72"/>
      <c r="BH148" s="71">
        <v>0</v>
      </c>
      <c r="BI148" s="71">
        <v>0</v>
      </c>
      <c r="BJ148" s="71">
        <v>656.80399999999997</v>
      </c>
      <c r="BK148" s="71">
        <v>1516.806</v>
      </c>
      <c r="BL148" s="71">
        <v>34.950000000000003</v>
      </c>
      <c r="BM148" s="71">
        <v>0</v>
      </c>
      <c r="BN148" s="72"/>
      <c r="BO148" s="71">
        <v>0</v>
      </c>
      <c r="BP148" s="71">
        <v>0</v>
      </c>
      <c r="BQ148" s="71">
        <v>22</v>
      </c>
      <c r="BR148" s="71">
        <v>2</v>
      </c>
      <c r="BS148" s="71">
        <v>3</v>
      </c>
      <c r="BT148" s="71">
        <v>0</v>
      </c>
      <c r="BU148"/>
      <c r="BV148" s="70">
        <v>2139.1669999999999</v>
      </c>
      <c r="BW148" s="70">
        <v>0</v>
      </c>
      <c r="BX148" s="70">
        <v>11.672000000000001</v>
      </c>
      <c r="BY148" s="70">
        <v>0</v>
      </c>
      <c r="BZ148" s="70">
        <v>57.720999999999997</v>
      </c>
      <c r="CA148" s="70">
        <v>0</v>
      </c>
      <c r="CB148" s="70">
        <v>0</v>
      </c>
      <c r="CC148" s="70">
        <v>0</v>
      </c>
      <c r="CD148" s="70">
        <v>0</v>
      </c>
    </row>
    <row r="149" spans="1:82">
      <c r="A149" s="70" t="s">
        <v>1870</v>
      </c>
      <c r="B149" s="70">
        <v>219</v>
      </c>
      <c r="C149" s="70">
        <v>15</v>
      </c>
      <c r="D149" s="70">
        <v>13</v>
      </c>
      <c r="E149" s="70">
        <v>2018</v>
      </c>
      <c r="F149" s="70" t="s">
        <v>183</v>
      </c>
      <c r="G149" s="70" t="s">
        <v>1855</v>
      </c>
      <c r="H149" s="70" t="s">
        <v>1856</v>
      </c>
      <c r="I149" s="148"/>
      <c r="J149" s="71">
        <v>635.82113276966606</v>
      </c>
      <c r="K149" s="71">
        <v>3.9019692328142539</v>
      </c>
      <c r="L149" s="71">
        <v>5.8570523750132786</v>
      </c>
      <c r="M149" s="71">
        <v>76.427753341364252</v>
      </c>
      <c r="N149" s="71">
        <v>77.452541068897318</v>
      </c>
      <c r="O149" s="71">
        <v>77.59724170231982</v>
      </c>
      <c r="P149" s="71">
        <v>48.965143665112969</v>
      </c>
      <c r="Q149" s="71">
        <v>4.6320614459250899</v>
      </c>
      <c r="R149" s="71">
        <v>5.3958697751502731</v>
      </c>
      <c r="S149" s="71">
        <v>8.4247082925377672</v>
      </c>
      <c r="T149" s="72"/>
      <c r="U149" s="71">
        <v>92359499</v>
      </c>
      <c r="V149" s="71">
        <v>2030</v>
      </c>
      <c r="W149" s="71">
        <v>114</v>
      </c>
      <c r="X149" s="71">
        <v>19714</v>
      </c>
      <c r="Y149" s="71">
        <v>28743</v>
      </c>
      <c r="Z149" s="71">
        <v>47283</v>
      </c>
      <c r="AA149" s="71">
        <v>10244</v>
      </c>
      <c r="AB149" s="71">
        <v>73083</v>
      </c>
      <c r="AC149" s="71">
        <v>936163.75</v>
      </c>
      <c r="AD149" s="71">
        <v>8.4247082925377672</v>
      </c>
      <c r="AE149" s="72"/>
      <c r="AF149" s="71">
        <v>480428034.15320301</v>
      </c>
      <c r="AG149" s="71">
        <v>2946879.1330971271</v>
      </c>
      <c r="AH149" s="71">
        <v>1250493.5947741161</v>
      </c>
      <c r="AI149" s="71">
        <v>115174537.93845069</v>
      </c>
      <c r="AJ149" s="71">
        <v>113182139.22522479</v>
      </c>
      <c r="AK149" s="71">
        <v>0</v>
      </c>
      <c r="AL149" s="71">
        <v>0</v>
      </c>
      <c r="AM149" s="71">
        <v>10059956.12413943</v>
      </c>
      <c r="AN149" s="71">
        <v>0</v>
      </c>
      <c r="AO149" s="71">
        <v>0</v>
      </c>
      <c r="AP149" s="71">
        <v>723042040.16888916</v>
      </c>
      <c r="AQ149" s="72"/>
      <c r="AR149" s="71">
        <v>2510</v>
      </c>
      <c r="AS149" s="71">
        <v>477</v>
      </c>
      <c r="AT149" s="71">
        <v>0</v>
      </c>
      <c r="AU149" s="71">
        <v>0</v>
      </c>
      <c r="AV149" s="71">
        <v>0</v>
      </c>
      <c r="AW149" s="71">
        <v>0</v>
      </c>
      <c r="AX149" s="71"/>
      <c r="AY149" s="72"/>
      <c r="AZ149" s="71">
        <v>11062.100000000002</v>
      </c>
      <c r="BA149" s="71">
        <v>11579</v>
      </c>
      <c r="BB149" s="71">
        <v>0</v>
      </c>
      <c r="BC149" s="71">
        <v>0</v>
      </c>
      <c r="BD149" s="71">
        <v>0</v>
      </c>
      <c r="BE149" s="71">
        <v>0</v>
      </c>
      <c r="BF149" s="71"/>
      <c r="BG149" s="72"/>
      <c r="BH149" s="71">
        <v>0</v>
      </c>
      <c r="BI149" s="71">
        <v>0</v>
      </c>
      <c r="BJ149" s="71">
        <v>499.22699999999998</v>
      </c>
      <c r="BK149" s="71">
        <v>1433.9169999999999</v>
      </c>
      <c r="BL149" s="71">
        <v>32.073999999999998</v>
      </c>
      <c r="BM149" s="71">
        <v>0</v>
      </c>
      <c r="BN149" s="72"/>
      <c r="BO149" s="71">
        <v>0</v>
      </c>
      <c r="BP149" s="71">
        <v>0</v>
      </c>
      <c r="BQ149" s="71">
        <v>21</v>
      </c>
      <c r="BR149" s="71">
        <v>2</v>
      </c>
      <c r="BS149" s="71">
        <v>3</v>
      </c>
      <c r="BT149" s="71">
        <v>0</v>
      </c>
      <c r="BU149"/>
      <c r="BV149" s="70">
        <v>1948.502</v>
      </c>
      <c r="BW149" s="70">
        <v>0</v>
      </c>
      <c r="BX149" s="70">
        <v>7.9550000000000001</v>
      </c>
      <c r="BY149" s="70">
        <v>0</v>
      </c>
      <c r="BZ149" s="70">
        <v>8.7609999999999992</v>
      </c>
      <c r="CA149" s="70">
        <v>0</v>
      </c>
      <c r="CB149" s="70">
        <v>0</v>
      </c>
      <c r="CC149" s="70">
        <v>0</v>
      </c>
      <c r="CD149" s="70">
        <v>0</v>
      </c>
    </row>
    <row r="150" spans="1:82">
      <c r="A150" s="70" t="s">
        <v>1871</v>
      </c>
      <c r="B150" s="70">
        <v>220</v>
      </c>
      <c r="C150" s="70">
        <v>16</v>
      </c>
      <c r="D150" s="70">
        <v>13</v>
      </c>
      <c r="E150" s="70">
        <v>2019</v>
      </c>
      <c r="F150" s="70" t="s">
        <v>158</v>
      </c>
      <c r="G150" s="70" t="s">
        <v>1855</v>
      </c>
      <c r="H150" s="70" t="s">
        <v>1856</v>
      </c>
      <c r="I150" s="148"/>
      <c r="J150" s="71">
        <v>631.97965004547609</v>
      </c>
      <c r="K150" s="71">
        <v>3.5009513214456489</v>
      </c>
      <c r="L150" s="71">
        <v>5.8885340310598311</v>
      </c>
      <c r="M150" s="71">
        <v>72.855349284172704</v>
      </c>
      <c r="N150" s="71">
        <v>76.436019132017492</v>
      </c>
      <c r="O150" s="71">
        <v>76.03658858130602</v>
      </c>
      <c r="P150" s="71">
        <v>48.395308331848021</v>
      </c>
      <c r="Q150" s="71">
        <v>4.5219397575238096</v>
      </c>
      <c r="R150" s="71">
        <v>2.5567819899581741</v>
      </c>
      <c r="S150" s="71">
        <v>11.9364536872739</v>
      </c>
      <c r="T150" s="72"/>
      <c r="U150" s="71">
        <v>96067744</v>
      </c>
      <c r="V150" s="71">
        <v>2030</v>
      </c>
      <c r="W150" s="71">
        <v>114</v>
      </c>
      <c r="X150" s="71">
        <v>19714</v>
      </c>
      <c r="Y150" s="71">
        <v>29224</v>
      </c>
      <c r="Z150" s="71">
        <v>47604</v>
      </c>
      <c r="AA150" s="71">
        <v>10049</v>
      </c>
      <c r="AB150" s="71">
        <v>73277</v>
      </c>
      <c r="AC150" s="71">
        <v>450857.875</v>
      </c>
      <c r="AD150" s="71">
        <v>11.9364536872739</v>
      </c>
      <c r="AE150" s="72"/>
      <c r="AF150" s="71">
        <v>485601173.32975531</v>
      </c>
      <c r="AG150" s="71">
        <v>2841156.7876565251</v>
      </c>
      <c r="AH150" s="71">
        <v>1343131.676757328</v>
      </c>
      <c r="AI150" s="71">
        <v>118903203.5523766</v>
      </c>
      <c r="AJ150" s="71">
        <v>124499184.28573181</v>
      </c>
      <c r="AK150" s="71">
        <v>0</v>
      </c>
      <c r="AL150" s="71">
        <v>0</v>
      </c>
      <c r="AM150" s="71">
        <v>9979775.7710393406</v>
      </c>
      <c r="AN150" s="71">
        <v>0</v>
      </c>
      <c r="AO150" s="71">
        <v>0</v>
      </c>
      <c r="AP150" s="71">
        <v>743167625.40331697</v>
      </c>
      <c r="AQ150" s="72"/>
      <c r="AR150" s="71">
        <v>2717</v>
      </c>
      <c r="AS150" s="71">
        <v>529</v>
      </c>
      <c r="AT150" s="71">
        <v>0</v>
      </c>
      <c r="AU150" s="71">
        <v>0</v>
      </c>
      <c r="AV150" s="71">
        <v>0</v>
      </c>
      <c r="AW150" s="71">
        <v>1</v>
      </c>
      <c r="AX150" s="71"/>
      <c r="AY150" s="72"/>
      <c r="AZ150" s="71">
        <v>12152.599999999989</v>
      </c>
      <c r="BA150" s="71">
        <v>12307.9</v>
      </c>
      <c r="BB150" s="71">
        <v>0</v>
      </c>
      <c r="BC150" s="71">
        <v>0</v>
      </c>
      <c r="BD150" s="71">
        <v>0</v>
      </c>
      <c r="BE150" s="71">
        <v>77408</v>
      </c>
      <c r="BF150" s="71"/>
      <c r="BG150" s="72"/>
      <c r="BH150" s="71">
        <v>0</v>
      </c>
      <c r="BI150" s="71">
        <v>0</v>
      </c>
      <c r="BJ150" s="71">
        <v>465.346</v>
      </c>
      <c r="BK150" s="71">
        <v>197.97800000000001</v>
      </c>
      <c r="BL150" s="71">
        <v>34.966000000000001</v>
      </c>
      <c r="BM150" s="71">
        <v>0</v>
      </c>
      <c r="BN150" s="72"/>
      <c r="BO150" s="71">
        <v>0</v>
      </c>
      <c r="BP150" s="71">
        <v>0</v>
      </c>
      <c r="BQ150" s="71">
        <v>21</v>
      </c>
      <c r="BR150" s="71">
        <v>2</v>
      </c>
      <c r="BS150" s="71">
        <v>3</v>
      </c>
      <c r="BT150" s="71">
        <v>0</v>
      </c>
      <c r="BU150"/>
      <c r="BV150" s="70">
        <v>631.94200000000001</v>
      </c>
      <c r="BW150" s="70">
        <v>0</v>
      </c>
      <c r="BX150" s="70">
        <v>11.121</v>
      </c>
      <c r="BY150" s="70">
        <v>5.8120000000000003</v>
      </c>
      <c r="BZ150" s="70">
        <v>49.414999999999999</v>
      </c>
      <c r="CA150" s="70">
        <v>0</v>
      </c>
      <c r="CB150" s="70">
        <v>0</v>
      </c>
      <c r="CC150" s="70">
        <v>0</v>
      </c>
      <c r="CD150" s="70">
        <v>0</v>
      </c>
    </row>
    <row r="151" spans="1:82">
      <c r="A151" s="70" t="s">
        <v>1872</v>
      </c>
      <c r="B151" s="70">
        <v>221</v>
      </c>
      <c r="C151" s="70">
        <v>17</v>
      </c>
      <c r="D151" s="70">
        <v>13</v>
      </c>
      <c r="E151" s="70">
        <v>2020</v>
      </c>
      <c r="F151" s="70" t="s">
        <v>159</v>
      </c>
      <c r="G151" s="70" t="s">
        <v>1855</v>
      </c>
      <c r="H151" s="70" t="s">
        <v>1856</v>
      </c>
      <c r="I151" s="148"/>
      <c r="J151" s="71">
        <v>588.08875838830625</v>
      </c>
      <c r="K151" s="71">
        <v>3.3628910860174672</v>
      </c>
      <c r="L151" s="71">
        <v>6.8160786837824077</v>
      </c>
      <c r="M151" s="71">
        <v>64.830438945346501</v>
      </c>
      <c r="N151" s="71">
        <v>75.904901221111245</v>
      </c>
      <c r="O151" s="71">
        <v>66.583815950643626</v>
      </c>
      <c r="P151" s="71">
        <v>45.708320045648414</v>
      </c>
      <c r="Q151" s="71">
        <v>4.2936377993561399</v>
      </c>
      <c r="R151" s="71">
        <v>4.6514474282825296</v>
      </c>
      <c r="S151" s="71">
        <v>10.557796011579139</v>
      </c>
      <c r="T151" s="72"/>
      <c r="U151" s="71">
        <v>87632266</v>
      </c>
      <c r="V151" s="71">
        <v>1818</v>
      </c>
      <c r="W151" s="71">
        <v>146</v>
      </c>
      <c r="X151" s="71">
        <v>19817</v>
      </c>
      <c r="Y151" s="71">
        <v>29304</v>
      </c>
      <c r="Z151" s="71">
        <v>47579</v>
      </c>
      <c r="AA151" s="71">
        <v>10088</v>
      </c>
      <c r="AB151" s="71">
        <v>72822</v>
      </c>
      <c r="AC151" s="71">
        <v>824560.99999999988</v>
      </c>
      <c r="AD151" s="71">
        <v>10.557796011579139</v>
      </c>
      <c r="AE151" s="72"/>
      <c r="AF151" s="71">
        <v>458426911.39613467</v>
      </c>
      <c r="AG151" s="71">
        <v>2593664.5589552936</v>
      </c>
      <c r="AH151" s="71">
        <v>1638017.4086153349</v>
      </c>
      <c r="AI151" s="71">
        <v>110369744.71573241</v>
      </c>
      <c r="AJ151" s="71">
        <v>128664151.8748287</v>
      </c>
      <c r="AK151" s="71"/>
      <c r="AL151" s="71"/>
      <c r="AM151" s="71">
        <v>9504080.0692947954</v>
      </c>
      <c r="AN151" s="71"/>
      <c r="AO151" s="71"/>
      <c r="AP151" s="71">
        <v>711196570.02356124</v>
      </c>
      <c r="AQ151" s="72"/>
      <c r="AR151" s="71">
        <v>2893</v>
      </c>
      <c r="AS151" s="71">
        <v>547</v>
      </c>
      <c r="AT151" s="71">
        <v>0</v>
      </c>
      <c r="AU151" s="71">
        <v>0</v>
      </c>
      <c r="AV151" s="71">
        <v>0</v>
      </c>
      <c r="AW151" s="71">
        <v>1</v>
      </c>
      <c r="AX151" s="71"/>
      <c r="AY151" s="72"/>
      <c r="AZ151" s="71">
        <v>13089.49999999998</v>
      </c>
      <c r="BA151" s="71">
        <v>12828.40000000002</v>
      </c>
      <c r="BB151" s="71">
        <v>0</v>
      </c>
      <c r="BC151" s="71">
        <v>0</v>
      </c>
      <c r="BD151" s="71">
        <v>0</v>
      </c>
      <c r="BE151" s="71">
        <v>77408</v>
      </c>
      <c r="BF151" s="71"/>
      <c r="BG151" s="72"/>
      <c r="BH151" s="71">
        <v>0</v>
      </c>
      <c r="BI151" s="71">
        <v>0</v>
      </c>
      <c r="BJ151" s="71">
        <v>474.34</v>
      </c>
      <c r="BK151" s="71">
        <v>1126.633</v>
      </c>
      <c r="BL151" s="71">
        <v>33.564</v>
      </c>
      <c r="BM151" s="71">
        <v>0</v>
      </c>
      <c r="BN151" s="72"/>
      <c r="BO151" s="71">
        <v>0</v>
      </c>
      <c r="BP151" s="71">
        <v>0</v>
      </c>
      <c r="BQ151" s="71">
        <v>22</v>
      </c>
      <c r="BR151" s="71">
        <v>2</v>
      </c>
      <c r="BS151" s="71">
        <v>3</v>
      </c>
      <c r="BT151" s="71">
        <v>0</v>
      </c>
      <c r="BU151"/>
      <c r="BV151" s="70">
        <v>1576.537</v>
      </c>
      <c r="BW151" s="70">
        <v>0</v>
      </c>
      <c r="BX151" s="70">
        <v>10.173999999999999</v>
      </c>
      <c r="BY151" s="70">
        <v>5.27</v>
      </c>
      <c r="BZ151" s="70">
        <v>42.555999999999997</v>
      </c>
      <c r="CA151" s="70">
        <v>0</v>
      </c>
      <c r="CB151" s="70">
        <v>0</v>
      </c>
      <c r="CC151" s="70">
        <v>0</v>
      </c>
      <c r="CD151" s="70">
        <v>0</v>
      </c>
    </row>
    <row r="152" spans="1:82">
      <c r="A152" s="70" t="s">
        <v>1873</v>
      </c>
      <c r="B152" s="70">
        <v>221</v>
      </c>
      <c r="C152" s="70">
        <v>18</v>
      </c>
      <c r="D152" s="70">
        <v>13</v>
      </c>
      <c r="E152" s="70">
        <v>2021</v>
      </c>
      <c r="F152" s="70" t="s">
        <v>160</v>
      </c>
      <c r="G152" s="70" t="s">
        <v>1855</v>
      </c>
      <c r="H152" s="70" t="s">
        <v>1856</v>
      </c>
      <c r="I152" s="148"/>
      <c r="J152" s="71">
        <v>553.88528162622413</v>
      </c>
      <c r="K152" s="71">
        <v>3.8105027644627287</v>
      </c>
      <c r="L152" s="71">
        <v>6.4986612878329506</v>
      </c>
      <c r="M152" s="71">
        <v>73.374858848288184</v>
      </c>
      <c r="N152" s="71">
        <v>75.472234558847077</v>
      </c>
      <c r="O152" s="71">
        <v>64.794074664697121</v>
      </c>
      <c r="P152" s="71">
        <v>47.019045594573186</v>
      </c>
      <c r="Q152" s="71">
        <v>4.2463191596933303</v>
      </c>
      <c r="R152" s="71">
        <v>6.3151999410246464</v>
      </c>
      <c r="S152" s="71">
        <v>8.4366762357346605</v>
      </c>
      <c r="T152" s="72"/>
      <c r="U152" s="71">
        <v>86921900</v>
      </c>
      <c r="V152" s="71">
        <v>1818</v>
      </c>
      <c r="W152" s="71">
        <v>146</v>
      </c>
      <c r="X152" s="71">
        <v>19817</v>
      </c>
      <c r="Y152" s="71">
        <v>29621</v>
      </c>
      <c r="Z152" s="71">
        <v>47673</v>
      </c>
      <c r="AA152" s="71">
        <v>10119</v>
      </c>
      <c r="AB152" s="71">
        <v>72727</v>
      </c>
      <c r="AC152" s="71">
        <v>1086040.4999999998</v>
      </c>
      <c r="AD152" s="71">
        <v>8.4366762357346605</v>
      </c>
      <c r="AE152" s="72"/>
      <c r="AF152" s="71">
        <v>426446245.32760596</v>
      </c>
      <c r="AG152" s="71">
        <v>2888221.2024915712</v>
      </c>
      <c r="AH152" s="71">
        <v>1507053.1287276193</v>
      </c>
      <c r="AI152" s="71">
        <v>117770338.04182619</v>
      </c>
      <c r="AJ152" s="71">
        <v>118695957.23850609</v>
      </c>
      <c r="AK152" s="71">
        <v>0</v>
      </c>
      <c r="AL152" s="71">
        <v>0</v>
      </c>
      <c r="AM152" s="71">
        <v>9546428.7685980834</v>
      </c>
      <c r="AN152" s="71">
        <v>0</v>
      </c>
      <c r="AO152" s="71">
        <v>0</v>
      </c>
      <c r="AP152" s="71">
        <v>676854243.70775557</v>
      </c>
      <c r="AQ152" s="72"/>
      <c r="AR152" s="71">
        <v>3126</v>
      </c>
      <c r="AS152" s="71">
        <v>550</v>
      </c>
      <c r="AT152" s="71">
        <v>0</v>
      </c>
      <c r="AU152" s="71">
        <v>0</v>
      </c>
      <c r="AV152" s="71">
        <v>0</v>
      </c>
      <c r="AW152" s="71">
        <v>1</v>
      </c>
      <c r="AX152" s="71"/>
      <c r="AY152" s="72"/>
      <c r="AZ152" s="71">
        <v>14470.19999999997</v>
      </c>
      <c r="BA152" s="71">
        <v>12898.40000000002</v>
      </c>
      <c r="BB152" s="71">
        <v>0</v>
      </c>
      <c r="BC152" s="71">
        <v>0</v>
      </c>
      <c r="BD152" s="71">
        <v>0</v>
      </c>
      <c r="BE152" s="71">
        <v>77408</v>
      </c>
      <c r="BF152" s="71"/>
      <c r="BG152" s="72"/>
      <c r="BH152" s="71">
        <v>0</v>
      </c>
      <c r="BI152" s="71">
        <v>0</v>
      </c>
      <c r="BJ152" s="71">
        <v>442.80399999999997</v>
      </c>
      <c r="BK152" s="71">
        <v>152.697</v>
      </c>
      <c r="BL152" s="71">
        <v>21.198</v>
      </c>
      <c r="BM152" s="71">
        <v>0</v>
      </c>
      <c r="BN152" s="72"/>
      <c r="BO152" s="71">
        <v>0</v>
      </c>
      <c r="BP152" s="71">
        <v>0</v>
      </c>
      <c r="BQ152" s="71">
        <v>22</v>
      </c>
      <c r="BR152" s="71">
        <v>2</v>
      </c>
      <c r="BS152" s="71">
        <v>3</v>
      </c>
      <c r="BT152" s="71">
        <v>0</v>
      </c>
      <c r="BU152"/>
      <c r="BV152" s="70">
        <v>609.14599999999996</v>
      </c>
      <c r="BW152" s="70">
        <v>0</v>
      </c>
      <c r="BX152" s="70">
        <v>7.5529999999999999</v>
      </c>
      <c r="BY152" s="70">
        <v>0</v>
      </c>
      <c r="BZ152" s="70">
        <v>0</v>
      </c>
      <c r="CA152" s="70">
        <v>0</v>
      </c>
      <c r="CB152" s="70">
        <v>0</v>
      </c>
      <c r="CC152" s="70">
        <v>0</v>
      </c>
      <c r="CD152" s="70">
        <v>0</v>
      </c>
    </row>
    <row r="153" spans="1:82">
      <c r="A153" s="70" t="s">
        <v>1874</v>
      </c>
      <c r="B153" s="70">
        <v>221</v>
      </c>
      <c r="C153" s="70">
        <v>19</v>
      </c>
      <c r="D153" s="70">
        <v>13</v>
      </c>
      <c r="E153" s="70">
        <v>2022</v>
      </c>
      <c r="F153" s="70" t="s">
        <v>161</v>
      </c>
      <c r="G153" s="70" t="s">
        <v>1855</v>
      </c>
      <c r="H153" s="70" t="s">
        <v>1856</v>
      </c>
      <c r="I153" s="148"/>
      <c r="J153" s="71">
        <v>451.42709045334163</v>
      </c>
      <c r="K153" s="71">
        <v>3.4319192703075765</v>
      </c>
      <c r="L153" s="71">
        <v>6.0799718304600612</v>
      </c>
      <c r="M153" s="71">
        <v>69.298171787413111</v>
      </c>
      <c r="N153" s="71">
        <v>75.196437200633369</v>
      </c>
      <c r="O153" s="71">
        <v>68.369637493846511</v>
      </c>
      <c r="P153" s="71">
        <v>46.523564830358467</v>
      </c>
      <c r="Q153" s="71">
        <v>4.2765997089271366</v>
      </c>
      <c r="R153" s="71">
        <v>5.9344518025488311</v>
      </c>
      <c r="S153" s="71">
        <v>9.1662191779883138</v>
      </c>
      <c r="T153" s="72"/>
      <c r="U153" s="71">
        <v>85776872</v>
      </c>
      <c r="V153" s="71">
        <v>1818</v>
      </c>
      <c r="W153" s="71">
        <v>146</v>
      </c>
      <c r="X153" s="71">
        <v>19817</v>
      </c>
      <c r="Y153" s="71">
        <v>29924</v>
      </c>
      <c r="Z153" s="71">
        <v>47794</v>
      </c>
      <c r="AA153" s="71">
        <v>10165</v>
      </c>
      <c r="AB153" s="71">
        <v>72645</v>
      </c>
      <c r="AC153" s="71">
        <v>1033379.9999999999</v>
      </c>
      <c r="AD153" s="71">
        <v>9.1662191779883138</v>
      </c>
      <c r="AE153" s="72"/>
      <c r="AF153" s="71">
        <v>357630869.62571973</v>
      </c>
      <c r="AG153" s="71">
        <v>2775935.0829386357</v>
      </c>
      <c r="AH153" s="71">
        <v>1656462.2253814947</v>
      </c>
      <c r="AI153" s="71">
        <v>115182909.41545708</v>
      </c>
      <c r="AJ153" s="71">
        <v>123980020.44102967</v>
      </c>
      <c r="AK153" s="71">
        <v>0</v>
      </c>
      <c r="AL153" s="71">
        <v>0</v>
      </c>
      <c r="AM153" s="71">
        <v>9380452.3022049107</v>
      </c>
      <c r="AN153" s="71">
        <v>0</v>
      </c>
      <c r="AO153" s="71">
        <v>0</v>
      </c>
      <c r="AP153" s="71">
        <v>610606649.0927316</v>
      </c>
      <c r="AQ153" s="72"/>
      <c r="AR153" s="71">
        <v>3365</v>
      </c>
      <c r="AS153" s="71">
        <v>552</v>
      </c>
      <c r="AT153" s="71">
        <v>0</v>
      </c>
      <c r="AU153" s="71">
        <v>0</v>
      </c>
      <c r="AV153" s="71">
        <v>0</v>
      </c>
      <c r="AW153" s="71">
        <v>1</v>
      </c>
      <c r="AX153" s="71"/>
      <c r="AY153" s="72"/>
      <c r="AZ153" s="71">
        <v>15908.69999999995</v>
      </c>
      <c r="BA153" s="71">
        <v>12961.000000000015</v>
      </c>
      <c r="BB153" s="71">
        <v>0</v>
      </c>
      <c r="BC153" s="71">
        <v>0</v>
      </c>
      <c r="BD153" s="71">
        <v>0</v>
      </c>
      <c r="BE153" s="71">
        <v>77408</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1875</v>
      </c>
      <c r="B154" s="70">
        <v>221</v>
      </c>
      <c r="C154" s="70">
        <v>20</v>
      </c>
      <c r="D154" s="70">
        <v>13</v>
      </c>
      <c r="E154" s="70">
        <v>2023</v>
      </c>
      <c r="F154" s="70" t="s">
        <v>1539</v>
      </c>
      <c r="G154" s="70" t="s">
        <v>1855</v>
      </c>
      <c r="H154" s="70" t="s">
        <v>1856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3595</v>
      </c>
      <c r="AS154" s="71">
        <v>554</v>
      </c>
      <c r="AT154" s="71">
        <v>0</v>
      </c>
      <c r="AU154" s="71">
        <v>0</v>
      </c>
      <c r="AV154" s="71">
        <v>0</v>
      </c>
      <c r="AW154" s="71">
        <v>1</v>
      </c>
      <c r="AX154" s="71"/>
      <c r="AY154" s="72"/>
      <c r="AZ154" s="71">
        <v>17178.199999999928</v>
      </c>
      <c r="BA154" s="71">
        <v>12990.200000000015</v>
      </c>
      <c r="BB154" s="71">
        <v>0</v>
      </c>
      <c r="BC154" s="71">
        <v>0</v>
      </c>
      <c r="BD154" s="71">
        <v>0</v>
      </c>
      <c r="BE154" s="71">
        <v>697</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1876</v>
      </c>
      <c r="B155" s="70">
        <v>221</v>
      </c>
      <c r="C155" s="70">
        <v>21</v>
      </c>
      <c r="D155" s="70">
        <v>13</v>
      </c>
      <c r="E155" s="70">
        <v>2024</v>
      </c>
      <c r="F155" s="70" t="s">
        <v>1554</v>
      </c>
      <c r="G155" s="70" t="s">
        <v>1855</v>
      </c>
      <c r="H155" s="70" t="s">
        <v>1856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1877</v>
      </c>
      <c r="B156" s="70">
        <v>273</v>
      </c>
      <c r="C156" s="70">
        <v>1</v>
      </c>
      <c r="D156" s="70">
        <v>17</v>
      </c>
      <c r="E156" s="70">
        <v>1990</v>
      </c>
      <c r="F156" s="70" t="s">
        <v>787</v>
      </c>
      <c r="G156" s="70" t="s">
        <v>1878</v>
      </c>
      <c r="H156" s="70" t="s">
        <v>1879</v>
      </c>
      <c r="I156" s="148"/>
      <c r="J156" s="71">
        <v>201.48105488788451</v>
      </c>
      <c r="K156" s="71">
        <v>3.8399707006751109</v>
      </c>
      <c r="L156" s="71">
        <v>0</v>
      </c>
      <c r="M156" s="71">
        <v>34.911180653905973</v>
      </c>
      <c r="N156" s="71">
        <v>55.952071573891672</v>
      </c>
      <c r="O156" s="71">
        <v>47.912569226307859</v>
      </c>
      <c r="P156" s="71">
        <v>34.743058405267661</v>
      </c>
      <c r="Q156" s="71">
        <v>3.3294515662103099</v>
      </c>
      <c r="R156" s="71">
        <v>0</v>
      </c>
      <c r="S156" s="71">
        <v>3.6153841630104191</v>
      </c>
      <c r="T156" s="72"/>
      <c r="U156" s="71">
        <v>17147416</v>
      </c>
      <c r="V156" s="71">
        <v>1437</v>
      </c>
      <c r="W156" s="71">
        <v>0</v>
      </c>
      <c r="X156" s="71">
        <v>13275</v>
      </c>
      <c r="Y156" s="71">
        <v>17923</v>
      </c>
      <c r="Z156" s="71">
        <v>19707</v>
      </c>
      <c r="AA156" s="71">
        <v>8436</v>
      </c>
      <c r="AB156" s="71">
        <v>54059</v>
      </c>
      <c r="AC156" s="71">
        <v>0</v>
      </c>
      <c r="AD156" s="71">
        <v>3.6153841630104191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1880</v>
      </c>
      <c r="B157" s="70">
        <v>274</v>
      </c>
      <c r="C157" s="70">
        <v>2</v>
      </c>
      <c r="D157" s="70">
        <v>17</v>
      </c>
      <c r="E157" s="70">
        <v>2005</v>
      </c>
      <c r="F157" s="70" t="s">
        <v>789</v>
      </c>
      <c r="G157" s="70" t="s">
        <v>1878</v>
      </c>
      <c r="H157" s="70" t="s">
        <v>1879</v>
      </c>
      <c r="I157" s="148"/>
      <c r="J157" s="71">
        <v>122.76604708198531</v>
      </c>
      <c r="K157" s="71">
        <v>3.0021328887069152</v>
      </c>
      <c r="L157" s="71">
        <v>1.2103858283971161</v>
      </c>
      <c r="M157" s="71">
        <v>72.174821746249449</v>
      </c>
      <c r="N157" s="71">
        <v>91.774708651296649</v>
      </c>
      <c r="O157" s="71">
        <v>77.032804440604721</v>
      </c>
      <c r="P157" s="71">
        <v>32.988032612704487</v>
      </c>
      <c r="Q157" s="71">
        <v>3.7554931333706998</v>
      </c>
      <c r="R157" s="71">
        <v>0</v>
      </c>
      <c r="S157" s="71">
        <v>9.3446382244291417</v>
      </c>
      <c r="T157" s="72"/>
      <c r="U157" s="71">
        <v>12478565</v>
      </c>
      <c r="V157" s="71">
        <v>1310</v>
      </c>
      <c r="W157" s="71">
        <v>16</v>
      </c>
      <c r="X157" s="71">
        <v>14566</v>
      </c>
      <c r="Y157" s="71">
        <v>24963</v>
      </c>
      <c r="Z157" s="71">
        <v>36665</v>
      </c>
      <c r="AA157" s="71">
        <v>6560</v>
      </c>
      <c r="AB157" s="71">
        <v>63745</v>
      </c>
      <c r="AC157" s="71">
        <v>0</v>
      </c>
      <c r="AD157" s="71">
        <v>9.3446382244291417</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1881</v>
      </c>
      <c r="B158" s="70">
        <v>275</v>
      </c>
      <c r="C158" s="70">
        <v>3</v>
      </c>
      <c r="D158" s="70">
        <v>17</v>
      </c>
      <c r="E158" s="70">
        <v>2006</v>
      </c>
      <c r="F158" s="70" t="s">
        <v>790</v>
      </c>
      <c r="G158" s="1064" t="s">
        <v>1878</v>
      </c>
      <c r="H158" s="70" t="s">
        <v>1879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1882</v>
      </c>
      <c r="B159" s="70">
        <v>276</v>
      </c>
      <c r="C159" s="70">
        <v>4</v>
      </c>
      <c r="D159" s="70">
        <v>17</v>
      </c>
      <c r="E159" s="70">
        <v>2007</v>
      </c>
      <c r="F159" s="70" t="s">
        <v>791</v>
      </c>
      <c r="G159" s="1064" t="s">
        <v>1878</v>
      </c>
      <c r="H159" s="70" t="s">
        <v>1879</v>
      </c>
      <c r="I159" s="148"/>
      <c r="J159" s="71">
        <v>126.7274889799256</v>
      </c>
      <c r="K159" s="71">
        <v>2.758540311635314</v>
      </c>
      <c r="L159" s="71">
        <v>1.3227848430870639</v>
      </c>
      <c r="M159" s="71">
        <v>74.774189840748022</v>
      </c>
      <c r="N159" s="71">
        <v>92.563493185324106</v>
      </c>
      <c r="O159" s="71">
        <v>76.777828432665075</v>
      </c>
      <c r="P159" s="71">
        <v>33.370986716884182</v>
      </c>
      <c r="Q159" s="71">
        <v>4.0454127932741999</v>
      </c>
      <c r="R159" s="71">
        <v>0</v>
      </c>
      <c r="S159" s="71">
        <v>11.137398141307081</v>
      </c>
      <c r="T159" s="72"/>
      <c r="U159" s="71">
        <v>15372399</v>
      </c>
      <c r="V159" s="71">
        <v>1206</v>
      </c>
      <c r="W159" s="71">
        <v>15</v>
      </c>
      <c r="X159" s="71">
        <v>16517</v>
      </c>
      <c r="Y159" s="71">
        <v>26185</v>
      </c>
      <c r="Z159" s="71">
        <v>37989</v>
      </c>
      <c r="AA159" s="71">
        <v>6535</v>
      </c>
      <c r="AB159" s="71">
        <v>65035</v>
      </c>
      <c r="AC159" s="71">
        <v>0</v>
      </c>
      <c r="AD159" s="71">
        <v>11.137398141307081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1883</v>
      </c>
      <c r="B160" s="70">
        <v>277</v>
      </c>
      <c r="C160" s="70">
        <v>5</v>
      </c>
      <c r="D160" s="70">
        <v>17</v>
      </c>
      <c r="E160" s="70">
        <v>2008</v>
      </c>
      <c r="F160" s="70" t="s">
        <v>792</v>
      </c>
      <c r="G160" s="70" t="s">
        <v>1878</v>
      </c>
      <c r="H160" s="70" t="s">
        <v>1879</v>
      </c>
      <c r="I160" s="148"/>
      <c r="J160" s="71">
        <v>113.84610890111369</v>
      </c>
      <c r="K160" s="71">
        <v>2.060033982745237</v>
      </c>
      <c r="L160" s="71">
        <v>1.178748859241844</v>
      </c>
      <c r="M160" s="71">
        <v>74.559666862845958</v>
      </c>
      <c r="N160" s="71">
        <v>92.640508041924079</v>
      </c>
      <c r="O160" s="71">
        <v>74.779718180188055</v>
      </c>
      <c r="P160" s="71">
        <v>32.348523951256837</v>
      </c>
      <c r="Q160" s="71">
        <v>3.9909665569575199</v>
      </c>
      <c r="R160" s="71">
        <v>0</v>
      </c>
      <c r="S160" s="71">
        <v>9.7920065689519866</v>
      </c>
      <c r="T160" s="72"/>
      <c r="U160" s="71">
        <v>14717210</v>
      </c>
      <c r="V160" s="71">
        <v>1206</v>
      </c>
      <c r="W160" s="71">
        <v>15</v>
      </c>
      <c r="X160" s="71">
        <v>16517</v>
      </c>
      <c r="Y160" s="71">
        <v>26497</v>
      </c>
      <c r="Z160" s="71">
        <v>38299</v>
      </c>
      <c r="AA160" s="71">
        <v>6342</v>
      </c>
      <c r="AB160" s="71">
        <v>65215</v>
      </c>
      <c r="AC160" s="71">
        <v>0</v>
      </c>
      <c r="AD160" s="71">
        <v>9.7920065689519866</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1884</v>
      </c>
      <c r="B161" s="70">
        <v>278</v>
      </c>
      <c r="C161" s="70">
        <v>6</v>
      </c>
      <c r="D161" s="70">
        <v>17</v>
      </c>
      <c r="E161" s="70">
        <v>2009</v>
      </c>
      <c r="F161" s="70" t="s">
        <v>176</v>
      </c>
      <c r="G161" s="70" t="s">
        <v>1878</v>
      </c>
      <c r="H161" s="70" t="s">
        <v>1879</v>
      </c>
      <c r="I161" s="148"/>
      <c r="J161" s="71">
        <v>103.2039694995634</v>
      </c>
      <c r="K161" s="71">
        <v>2.2273130271697341</v>
      </c>
      <c r="L161" s="71">
        <v>0.92503242547711162</v>
      </c>
      <c r="M161" s="71">
        <v>74.211217141672762</v>
      </c>
      <c r="N161" s="71">
        <v>89.954629043391435</v>
      </c>
      <c r="O161" s="71">
        <v>75.978524814698403</v>
      </c>
      <c r="P161" s="71">
        <v>30.57588362954419</v>
      </c>
      <c r="Q161" s="71">
        <v>3.7953912184477199</v>
      </c>
      <c r="R161" s="71">
        <v>0</v>
      </c>
      <c r="S161" s="71">
        <v>7.5854764771706868</v>
      </c>
      <c r="T161" s="72"/>
      <c r="U161" s="71">
        <v>10488458</v>
      </c>
      <c r="V161" s="71">
        <v>1370</v>
      </c>
      <c r="W161" s="71">
        <v>20</v>
      </c>
      <c r="X161" s="71">
        <v>17392</v>
      </c>
      <c r="Y161" s="71">
        <v>26580</v>
      </c>
      <c r="Z161" s="71">
        <v>38409</v>
      </c>
      <c r="AA161" s="71">
        <v>6154</v>
      </c>
      <c r="AB161" s="71">
        <v>65104</v>
      </c>
      <c r="AC161" s="71">
        <v>0</v>
      </c>
      <c r="AD161" s="71">
        <v>7.5854764771706868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22.686</v>
      </c>
      <c r="BK161" s="71">
        <v>0</v>
      </c>
      <c r="BL161" s="71">
        <v>5.84</v>
      </c>
      <c r="BM161" s="71">
        <v>0</v>
      </c>
      <c r="BN161" s="72"/>
      <c r="BO161" s="71">
        <v>0</v>
      </c>
      <c r="BP161" s="71">
        <v>0</v>
      </c>
      <c r="BQ161" s="71">
        <v>5</v>
      </c>
      <c r="BR161" s="71">
        <v>0</v>
      </c>
      <c r="BS161" s="71">
        <v>1</v>
      </c>
      <c r="BT161" s="71">
        <v>0</v>
      </c>
      <c r="BU161"/>
      <c r="BV161" s="70">
        <v>28.526</v>
      </c>
      <c r="BW161" s="70">
        <v>0</v>
      </c>
      <c r="BX161" s="70">
        <v>0</v>
      </c>
      <c r="BY161" s="70">
        <v>0</v>
      </c>
      <c r="BZ161" s="70">
        <v>0</v>
      </c>
      <c r="CA161" s="70">
        <v>0</v>
      </c>
      <c r="CB161" s="70">
        <v>0</v>
      </c>
      <c r="CC161" s="70">
        <v>0</v>
      </c>
      <c r="CD161" s="70">
        <v>0</v>
      </c>
    </row>
    <row r="162" spans="1:82">
      <c r="A162" s="70" t="s">
        <v>1885</v>
      </c>
      <c r="B162" s="70">
        <v>279</v>
      </c>
      <c r="C162" s="70">
        <v>7</v>
      </c>
      <c r="D162" s="70">
        <v>17</v>
      </c>
      <c r="E162" s="70">
        <v>2010</v>
      </c>
      <c r="F162" s="70" t="s">
        <v>177</v>
      </c>
      <c r="G162" s="70" t="s">
        <v>1878</v>
      </c>
      <c r="H162" s="70" t="s">
        <v>1879</v>
      </c>
      <c r="I162" s="148"/>
      <c r="J162" s="71">
        <v>108.1702336824564</v>
      </c>
      <c r="K162" s="71">
        <v>2.3763054425874719</v>
      </c>
      <c r="L162" s="71">
        <v>0.87261192241735752</v>
      </c>
      <c r="M162" s="71">
        <v>76.186787589137836</v>
      </c>
      <c r="N162" s="71">
        <v>100.6311782756935</v>
      </c>
      <c r="O162" s="71">
        <v>76.062248571064274</v>
      </c>
      <c r="P162" s="71">
        <v>31.272407251407291</v>
      </c>
      <c r="Q162" s="71">
        <v>3.98604738755966</v>
      </c>
      <c r="R162" s="71">
        <v>0</v>
      </c>
      <c r="S162" s="71">
        <v>6.5948232975106604</v>
      </c>
      <c r="T162" s="72"/>
      <c r="U162" s="71">
        <v>11137365</v>
      </c>
      <c r="V162" s="71">
        <v>1370</v>
      </c>
      <c r="W162" s="71">
        <v>20</v>
      </c>
      <c r="X162" s="71">
        <v>17392</v>
      </c>
      <c r="Y162" s="71">
        <v>27085</v>
      </c>
      <c r="Z162" s="71">
        <v>38630</v>
      </c>
      <c r="AA162" s="71">
        <v>6137</v>
      </c>
      <c r="AB162" s="71">
        <v>65518</v>
      </c>
      <c r="AC162" s="71">
        <v>0</v>
      </c>
      <c r="AD162" s="71">
        <v>6.5948232975106604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26.103000000000002</v>
      </c>
      <c r="BK162" s="71">
        <v>0</v>
      </c>
      <c r="BL162" s="71">
        <v>6.2439999999999998</v>
      </c>
      <c r="BM162" s="71">
        <v>0</v>
      </c>
      <c r="BN162" s="72"/>
      <c r="BO162" s="71">
        <v>0</v>
      </c>
      <c r="BP162" s="71">
        <v>0</v>
      </c>
      <c r="BQ162" s="71">
        <v>5</v>
      </c>
      <c r="BR162" s="71">
        <v>0</v>
      </c>
      <c r="BS162" s="71">
        <v>1</v>
      </c>
      <c r="BT162" s="71">
        <v>0</v>
      </c>
      <c r="BU162"/>
      <c r="BV162" s="70">
        <v>32.347000000000001</v>
      </c>
      <c r="BW162" s="70">
        <v>0</v>
      </c>
      <c r="BX162" s="70">
        <v>0</v>
      </c>
      <c r="BY162" s="70">
        <v>0</v>
      </c>
      <c r="BZ162" s="70">
        <v>0</v>
      </c>
      <c r="CA162" s="70">
        <v>0</v>
      </c>
      <c r="CB162" s="70">
        <v>0</v>
      </c>
      <c r="CC162" s="70">
        <v>0</v>
      </c>
      <c r="CD162" s="70">
        <v>0</v>
      </c>
    </row>
    <row r="163" spans="1:82">
      <c r="A163" s="70" t="s">
        <v>1886</v>
      </c>
      <c r="B163" s="70">
        <v>280</v>
      </c>
      <c r="C163" s="70">
        <v>8</v>
      </c>
      <c r="D163" s="70">
        <v>17</v>
      </c>
      <c r="E163" s="70">
        <v>2011</v>
      </c>
      <c r="F163" s="70" t="s">
        <v>178</v>
      </c>
      <c r="G163" s="70" t="s">
        <v>1878</v>
      </c>
      <c r="H163" s="70" t="s">
        <v>1879</v>
      </c>
      <c r="I163" s="148"/>
      <c r="J163" s="71">
        <v>108.18831460558501</v>
      </c>
      <c r="K163" s="71">
        <v>3.22693144697402</v>
      </c>
      <c r="L163" s="71">
        <v>0.90611478927921485</v>
      </c>
      <c r="M163" s="71">
        <v>82.512042250949406</v>
      </c>
      <c r="N163" s="71">
        <v>103.0625106536523</v>
      </c>
      <c r="O163" s="71">
        <v>75.822828637076768</v>
      </c>
      <c r="P163" s="71">
        <v>30.413221258935337</v>
      </c>
      <c r="Q163" s="71">
        <v>4.6465622919029599</v>
      </c>
      <c r="R163" s="71">
        <v>0</v>
      </c>
      <c r="S163" s="71">
        <v>8.6112253509389731</v>
      </c>
      <c r="T163" s="72"/>
      <c r="U163" s="71">
        <v>10967683</v>
      </c>
      <c r="V163" s="71">
        <v>1370</v>
      </c>
      <c r="W163" s="71">
        <v>20</v>
      </c>
      <c r="X163" s="71">
        <v>17392</v>
      </c>
      <c r="Y163" s="71">
        <v>27540</v>
      </c>
      <c r="Z163" s="71">
        <v>39345</v>
      </c>
      <c r="AA163" s="71">
        <v>6146</v>
      </c>
      <c r="AB163" s="71">
        <v>66212</v>
      </c>
      <c r="AC163" s="71">
        <v>0</v>
      </c>
      <c r="AD163" s="71">
        <v>8.6112253509389731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26.623999999999999</v>
      </c>
      <c r="BK163" s="71">
        <v>0</v>
      </c>
      <c r="BL163" s="71">
        <v>4.7709999999999999</v>
      </c>
      <c r="BM163" s="71">
        <v>0</v>
      </c>
      <c r="BN163" s="72"/>
      <c r="BO163" s="71">
        <v>0</v>
      </c>
      <c r="BP163" s="71">
        <v>0</v>
      </c>
      <c r="BQ163" s="71">
        <v>5</v>
      </c>
      <c r="BR163" s="71">
        <v>0</v>
      </c>
      <c r="BS163" s="71">
        <v>1</v>
      </c>
      <c r="BT163" s="71">
        <v>0</v>
      </c>
      <c r="BU163"/>
      <c r="BV163" s="70">
        <v>31.395</v>
      </c>
      <c r="BW163" s="70">
        <v>0</v>
      </c>
      <c r="BX163" s="70">
        <v>0</v>
      </c>
      <c r="BY163" s="70">
        <v>0</v>
      </c>
      <c r="BZ163" s="70">
        <v>0</v>
      </c>
      <c r="CA163" s="70">
        <v>0</v>
      </c>
      <c r="CB163" s="70">
        <v>0</v>
      </c>
      <c r="CC163" s="70">
        <v>0</v>
      </c>
      <c r="CD163" s="70">
        <v>0</v>
      </c>
    </row>
    <row r="164" spans="1:82">
      <c r="A164" s="70" t="s">
        <v>1887</v>
      </c>
      <c r="B164" s="70">
        <v>281</v>
      </c>
      <c r="C164" s="70">
        <v>9</v>
      </c>
      <c r="D164" s="70">
        <v>17</v>
      </c>
      <c r="E164" s="70">
        <v>2012</v>
      </c>
      <c r="F164" s="70" t="s">
        <v>179</v>
      </c>
      <c r="G164" s="70" t="s">
        <v>1878</v>
      </c>
      <c r="H164" s="70" t="s">
        <v>1879</v>
      </c>
      <c r="I164" s="148"/>
      <c r="J164" s="71">
        <v>104.6400450756957</v>
      </c>
      <c r="K164" s="71">
        <v>2.8858398001087631</v>
      </c>
      <c r="L164" s="71">
        <v>0.88266187820688047</v>
      </c>
      <c r="M164" s="71">
        <v>87.170734013498034</v>
      </c>
      <c r="N164" s="71">
        <v>112.8586516445534</v>
      </c>
      <c r="O164" s="71">
        <v>76.262450894048598</v>
      </c>
      <c r="P164" s="71">
        <v>30.302590527332896</v>
      </c>
      <c r="Q164" s="71">
        <v>5.3724415548467501</v>
      </c>
      <c r="R164" s="71">
        <v>0</v>
      </c>
      <c r="S164" s="71">
        <v>10.9899526763084</v>
      </c>
      <c r="T164" s="72"/>
      <c r="U164" s="71">
        <v>11422237</v>
      </c>
      <c r="V164" s="71">
        <v>1370</v>
      </c>
      <c r="W164" s="71">
        <v>20</v>
      </c>
      <c r="X164" s="71">
        <v>17392</v>
      </c>
      <c r="Y164" s="71">
        <v>29833</v>
      </c>
      <c r="Z164" s="71">
        <v>39887</v>
      </c>
      <c r="AA164" s="71">
        <v>6089</v>
      </c>
      <c r="AB164" s="71">
        <v>70462</v>
      </c>
      <c r="AC164" s="71">
        <v>0</v>
      </c>
      <c r="AD164" s="71">
        <v>10.9899526763084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25.184999999999999</v>
      </c>
      <c r="BK164" s="71">
        <v>0</v>
      </c>
      <c r="BL164" s="71">
        <v>3.5670000000000002</v>
      </c>
      <c r="BM164" s="71">
        <v>0</v>
      </c>
      <c r="BN164" s="72"/>
      <c r="BO164" s="71">
        <v>0</v>
      </c>
      <c r="BP164" s="71">
        <v>0</v>
      </c>
      <c r="BQ164" s="71">
        <v>4</v>
      </c>
      <c r="BR164" s="71">
        <v>0</v>
      </c>
      <c r="BS164" s="71">
        <v>1</v>
      </c>
      <c r="BT164" s="71">
        <v>0</v>
      </c>
      <c r="BU164"/>
      <c r="BV164" s="70">
        <v>28.751999999999999</v>
      </c>
      <c r="BW164" s="70">
        <v>0</v>
      </c>
      <c r="BX164" s="70">
        <v>0</v>
      </c>
      <c r="BY164" s="70">
        <v>0</v>
      </c>
      <c r="BZ164" s="70">
        <v>0</v>
      </c>
      <c r="CA164" s="70">
        <v>0</v>
      </c>
      <c r="CB164" s="70">
        <v>0</v>
      </c>
      <c r="CC164" s="70">
        <v>0</v>
      </c>
      <c r="CD164" s="70">
        <v>0</v>
      </c>
    </row>
    <row r="165" spans="1:82">
      <c r="A165" s="70" t="s">
        <v>1888</v>
      </c>
      <c r="B165" s="70">
        <v>282</v>
      </c>
      <c r="C165" s="70">
        <v>10</v>
      </c>
      <c r="D165" s="70">
        <v>17</v>
      </c>
      <c r="E165" s="70">
        <v>2013</v>
      </c>
      <c r="F165" s="70" t="s">
        <v>180</v>
      </c>
      <c r="G165" s="70" t="s">
        <v>1878</v>
      </c>
      <c r="H165" s="70" t="s">
        <v>1879</v>
      </c>
      <c r="I165" s="148"/>
      <c r="J165" s="71">
        <v>99.586719728495808</v>
      </c>
      <c r="K165" s="71">
        <v>2.4523318223643189</v>
      </c>
      <c r="L165" s="71">
        <v>0.81444831173460674</v>
      </c>
      <c r="M165" s="71">
        <v>86.784182867986388</v>
      </c>
      <c r="N165" s="71">
        <v>103.0262496606164</v>
      </c>
      <c r="O165" s="71">
        <v>74.143244360357855</v>
      </c>
      <c r="P165" s="71">
        <v>30.112053709080829</v>
      </c>
      <c r="Q165" s="71">
        <v>5.4707701540760603</v>
      </c>
      <c r="R165" s="71">
        <v>0</v>
      </c>
      <c r="S165" s="71">
        <v>7.7504996093196796</v>
      </c>
      <c r="T165" s="72"/>
      <c r="U165" s="71">
        <v>11213036</v>
      </c>
      <c r="V165" s="71">
        <v>1370</v>
      </c>
      <c r="W165" s="71">
        <v>20</v>
      </c>
      <c r="X165" s="71">
        <v>17392</v>
      </c>
      <c r="Y165" s="71">
        <v>30138</v>
      </c>
      <c r="Z165" s="71">
        <v>40510</v>
      </c>
      <c r="AA165" s="71">
        <v>6028</v>
      </c>
      <c r="AB165" s="71">
        <v>70723</v>
      </c>
      <c r="AC165" s="71">
        <v>0</v>
      </c>
      <c r="AD165" s="71">
        <v>7.7504996093196796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30.170999999999999</v>
      </c>
      <c r="BK165" s="71">
        <v>0</v>
      </c>
      <c r="BL165" s="71">
        <v>3.915</v>
      </c>
      <c r="BM165" s="71">
        <v>0</v>
      </c>
      <c r="BN165" s="72"/>
      <c r="BO165" s="71">
        <v>0</v>
      </c>
      <c r="BP165" s="71">
        <v>0</v>
      </c>
      <c r="BQ165" s="71">
        <v>5</v>
      </c>
      <c r="BR165" s="71">
        <v>0</v>
      </c>
      <c r="BS165" s="71">
        <v>1</v>
      </c>
      <c r="BT165" s="71">
        <v>0</v>
      </c>
      <c r="BU165"/>
      <c r="BV165" s="70">
        <v>34.085999999999999</v>
      </c>
      <c r="BW165" s="70">
        <v>0</v>
      </c>
      <c r="BX165" s="70">
        <v>0</v>
      </c>
      <c r="BY165" s="70">
        <v>0</v>
      </c>
      <c r="BZ165" s="70">
        <v>0</v>
      </c>
      <c r="CA165" s="70">
        <v>0</v>
      </c>
      <c r="CB165" s="70">
        <v>0</v>
      </c>
      <c r="CC165" s="70">
        <v>0</v>
      </c>
      <c r="CD165" s="70">
        <v>0</v>
      </c>
    </row>
    <row r="166" spans="1:82">
      <c r="A166" s="70" t="s">
        <v>1889</v>
      </c>
      <c r="B166" s="70">
        <v>283</v>
      </c>
      <c r="C166" s="70">
        <v>11</v>
      </c>
      <c r="D166" s="70">
        <v>17</v>
      </c>
      <c r="E166" s="70">
        <v>2014</v>
      </c>
      <c r="F166" s="70" t="s">
        <v>181</v>
      </c>
      <c r="G166" s="70" t="s">
        <v>1878</v>
      </c>
      <c r="H166" s="70" t="s">
        <v>1879</v>
      </c>
      <c r="I166" s="148"/>
      <c r="J166" s="71">
        <v>96.350086559014869</v>
      </c>
      <c r="K166" s="71">
        <v>2.1388621172252318</v>
      </c>
      <c r="L166" s="71">
        <v>2.0972200376752022</v>
      </c>
      <c r="M166" s="71">
        <v>82.216365469392443</v>
      </c>
      <c r="N166" s="71">
        <v>99.070894212371527</v>
      </c>
      <c r="O166" s="71">
        <v>71.053432460837826</v>
      </c>
      <c r="P166" s="71">
        <v>30.41419010797479</v>
      </c>
      <c r="Q166" s="71">
        <v>5.2364095802889699</v>
      </c>
      <c r="R166" s="71">
        <v>0</v>
      </c>
      <c r="S166" s="71">
        <v>8.155211370752582</v>
      </c>
      <c r="T166" s="72"/>
      <c r="U166" s="71">
        <v>11846314</v>
      </c>
      <c r="V166" s="71">
        <v>1035</v>
      </c>
      <c r="W166" s="71">
        <v>44</v>
      </c>
      <c r="X166" s="71">
        <v>17651</v>
      </c>
      <c r="Y166" s="71">
        <v>30223</v>
      </c>
      <c r="Z166" s="71">
        <v>40888</v>
      </c>
      <c r="AA166" s="71">
        <v>6057</v>
      </c>
      <c r="AB166" s="71">
        <v>70555</v>
      </c>
      <c r="AC166" s="71">
        <v>0</v>
      </c>
      <c r="AD166" s="71">
        <v>8.155211370752582</v>
      </c>
      <c r="AE166" s="72"/>
      <c r="AF166" s="71"/>
      <c r="AG166" s="71"/>
      <c r="AH166" s="71"/>
      <c r="AI166" s="71"/>
      <c r="AJ166" s="71"/>
      <c r="AK166" s="71"/>
      <c r="AL166" s="71"/>
      <c r="AM166" s="71"/>
      <c r="AN166" s="71"/>
      <c r="AO166" s="71"/>
      <c r="AP166" s="71"/>
      <c r="AQ166" s="72"/>
      <c r="AR166" s="71">
        <v>1515</v>
      </c>
      <c r="AS166" s="71">
        <v>174</v>
      </c>
      <c r="AT166" s="71">
        <v>0</v>
      </c>
      <c r="AU166" s="71">
        <v>0</v>
      </c>
      <c r="AV166" s="71">
        <v>0</v>
      </c>
      <c r="AW166" s="71">
        <v>0</v>
      </c>
      <c r="AX166" s="71"/>
      <c r="AY166" s="72"/>
      <c r="AZ166" s="71">
        <v>6325.6</v>
      </c>
      <c r="BA166" s="71">
        <v>3478.6</v>
      </c>
      <c r="BB166" s="71">
        <v>0</v>
      </c>
      <c r="BC166" s="71">
        <v>0</v>
      </c>
      <c r="BD166" s="71">
        <v>0</v>
      </c>
      <c r="BE166" s="71">
        <v>0</v>
      </c>
      <c r="BF166" s="71"/>
      <c r="BG166" s="72"/>
      <c r="BH166" s="71">
        <v>0</v>
      </c>
      <c r="BI166" s="71">
        <v>0</v>
      </c>
      <c r="BJ166" s="71">
        <v>30.356000000000002</v>
      </c>
      <c r="BK166" s="71">
        <v>0</v>
      </c>
      <c r="BL166" s="71">
        <v>3.9319999999999999</v>
      </c>
      <c r="BM166" s="71">
        <v>0</v>
      </c>
      <c r="BN166" s="72"/>
      <c r="BO166" s="71">
        <v>0</v>
      </c>
      <c r="BP166" s="71">
        <v>0</v>
      </c>
      <c r="BQ166" s="71">
        <v>5</v>
      </c>
      <c r="BR166" s="71">
        <v>0</v>
      </c>
      <c r="BS166" s="71">
        <v>1</v>
      </c>
      <c r="BT166" s="71">
        <v>0</v>
      </c>
      <c r="BU166"/>
      <c r="BV166" s="70">
        <v>34.287999999999997</v>
      </c>
      <c r="BW166" s="70">
        <v>0</v>
      </c>
      <c r="BX166" s="70">
        <v>0</v>
      </c>
      <c r="BY166" s="70">
        <v>0</v>
      </c>
      <c r="BZ166" s="70">
        <v>0</v>
      </c>
      <c r="CA166" s="70">
        <v>0</v>
      </c>
      <c r="CB166" s="70">
        <v>0</v>
      </c>
      <c r="CC166" s="70">
        <v>0</v>
      </c>
      <c r="CD166" s="70">
        <v>0</v>
      </c>
    </row>
    <row r="167" spans="1:82">
      <c r="A167" s="70" t="s">
        <v>1890</v>
      </c>
      <c r="B167" s="70">
        <v>284</v>
      </c>
      <c r="C167" s="70">
        <v>12</v>
      </c>
      <c r="D167" s="70">
        <v>17</v>
      </c>
      <c r="E167" s="70">
        <v>2015</v>
      </c>
      <c r="F167" s="70" t="s">
        <v>182</v>
      </c>
      <c r="G167" s="70" t="s">
        <v>1878</v>
      </c>
      <c r="H167" s="70" t="s">
        <v>1879</v>
      </c>
      <c r="I167" s="148"/>
      <c r="J167" s="71">
        <v>83.127423129642693</v>
      </c>
      <c r="K167" s="71">
        <v>2.0739288720709341</v>
      </c>
      <c r="L167" s="71">
        <v>2.4646226604990722</v>
      </c>
      <c r="M167" s="71">
        <v>78.372365433908413</v>
      </c>
      <c r="N167" s="71">
        <v>90.479022639902183</v>
      </c>
      <c r="O167" s="71">
        <v>71.253946802418369</v>
      </c>
      <c r="P167" s="71">
        <v>30.302536097995436</v>
      </c>
      <c r="Q167" s="71">
        <v>5.1591650978610604</v>
      </c>
      <c r="R167" s="71">
        <v>0</v>
      </c>
      <c r="S167" s="71">
        <v>7.5982811250271531</v>
      </c>
      <c r="T167" s="72"/>
      <c r="U167" s="71">
        <v>11715070</v>
      </c>
      <c r="V167" s="71">
        <v>1035</v>
      </c>
      <c r="W167" s="71">
        <v>44</v>
      </c>
      <c r="X167" s="71">
        <v>17651</v>
      </c>
      <c r="Y167" s="71">
        <v>30694</v>
      </c>
      <c r="Z167" s="71">
        <v>41398</v>
      </c>
      <c r="AA167" s="71">
        <v>6030</v>
      </c>
      <c r="AB167" s="71">
        <v>71010</v>
      </c>
      <c r="AC167" s="71">
        <v>0</v>
      </c>
      <c r="AD167" s="71">
        <v>7.5982811250271531</v>
      </c>
      <c r="AE167" s="72"/>
      <c r="AF167" s="71">
        <v>61816732.225474857</v>
      </c>
      <c r="AG167" s="71">
        <v>1720724.2051977729</v>
      </c>
      <c r="AH167" s="71">
        <v>499334.4550089757</v>
      </c>
      <c r="AI167" s="71">
        <v>106087579.99340241</v>
      </c>
      <c r="AJ167" s="71">
        <v>134331524.0462783</v>
      </c>
      <c r="AK167" s="71">
        <v>0</v>
      </c>
      <c r="AL167" s="71">
        <v>0</v>
      </c>
      <c r="AM167" s="71">
        <v>9731622.6242533196</v>
      </c>
      <c r="AN167" s="71">
        <v>0</v>
      </c>
      <c r="AO167" s="71">
        <v>0</v>
      </c>
      <c r="AP167" s="71">
        <v>314187517.54961568</v>
      </c>
      <c r="AQ167" s="72"/>
      <c r="AR167" s="71">
        <v>1645</v>
      </c>
      <c r="AS167" s="71">
        <v>234</v>
      </c>
      <c r="AT167" s="71">
        <v>0</v>
      </c>
      <c r="AU167" s="71">
        <v>0</v>
      </c>
      <c r="AV167" s="71">
        <v>0</v>
      </c>
      <c r="AW167" s="71">
        <v>0</v>
      </c>
      <c r="AX167" s="71"/>
      <c r="AY167" s="72"/>
      <c r="AZ167" s="71">
        <v>6942.4</v>
      </c>
      <c r="BA167" s="71">
        <v>4475</v>
      </c>
      <c r="BB167" s="71">
        <v>0</v>
      </c>
      <c r="BC167" s="71">
        <v>0</v>
      </c>
      <c r="BD167" s="71">
        <v>0</v>
      </c>
      <c r="BE167" s="71">
        <v>0</v>
      </c>
      <c r="BF167" s="71"/>
      <c r="BG167" s="72"/>
      <c r="BH167" s="71">
        <v>0</v>
      </c>
      <c r="BI167" s="71">
        <v>0</v>
      </c>
      <c r="BJ167" s="71">
        <v>30.591999999999999</v>
      </c>
      <c r="BK167" s="71">
        <v>0</v>
      </c>
      <c r="BL167" s="71">
        <v>5.0369999999999999</v>
      </c>
      <c r="BM167" s="71">
        <v>0</v>
      </c>
      <c r="BN167" s="72"/>
      <c r="BO167" s="71">
        <v>0</v>
      </c>
      <c r="BP167" s="71">
        <v>0</v>
      </c>
      <c r="BQ167" s="71">
        <v>5</v>
      </c>
      <c r="BR167" s="71">
        <v>0</v>
      </c>
      <c r="BS167" s="71">
        <v>1</v>
      </c>
      <c r="BT167" s="71">
        <v>0</v>
      </c>
      <c r="BU167"/>
      <c r="BV167" s="70">
        <v>35.628999999999998</v>
      </c>
      <c r="BW167" s="70">
        <v>0</v>
      </c>
      <c r="BX167" s="70">
        <v>0</v>
      </c>
      <c r="BY167" s="70">
        <v>0</v>
      </c>
      <c r="BZ167" s="70">
        <v>0</v>
      </c>
      <c r="CA167" s="70">
        <v>0</v>
      </c>
      <c r="CB167" s="70">
        <v>0</v>
      </c>
      <c r="CC167" s="70">
        <v>0</v>
      </c>
      <c r="CD167" s="70">
        <v>0</v>
      </c>
    </row>
    <row r="168" spans="1:82">
      <c r="A168" s="70" t="s">
        <v>1891</v>
      </c>
      <c r="B168" s="70">
        <v>285</v>
      </c>
      <c r="C168" s="70">
        <v>13</v>
      </c>
      <c r="D168" s="70">
        <v>17</v>
      </c>
      <c r="E168" s="70">
        <v>2016</v>
      </c>
      <c r="F168" s="70" t="s">
        <v>155</v>
      </c>
      <c r="G168" s="70" t="s">
        <v>1878</v>
      </c>
      <c r="H168" s="70" t="s">
        <v>1879</v>
      </c>
      <c r="I168" s="148"/>
      <c r="J168" s="71">
        <v>102.90051280863133</v>
      </c>
      <c r="K168" s="71">
        <v>2.0871788610056554</v>
      </c>
      <c r="L168" s="71">
        <v>2.6095206738572085</v>
      </c>
      <c r="M168" s="71">
        <v>67.991513949744885</v>
      </c>
      <c r="N168" s="71">
        <v>90.507728520127756</v>
      </c>
      <c r="O168" s="71">
        <v>71.306833361490334</v>
      </c>
      <c r="P168" s="71">
        <v>29.536170637155106</v>
      </c>
      <c r="Q168" s="71">
        <v>5.0376881224387038</v>
      </c>
      <c r="R168" s="71">
        <v>0</v>
      </c>
      <c r="S168" s="71">
        <v>9.7456841444189148</v>
      </c>
      <c r="T168" s="72"/>
      <c r="U168" s="71">
        <v>13443129</v>
      </c>
      <c r="V168" s="71">
        <v>1035</v>
      </c>
      <c r="W168" s="71">
        <v>44</v>
      </c>
      <c r="X168" s="71">
        <v>17651</v>
      </c>
      <c r="Y168" s="71">
        <v>31167</v>
      </c>
      <c r="Z168" s="71">
        <v>41938</v>
      </c>
      <c r="AA168" s="71">
        <v>6079</v>
      </c>
      <c r="AB168" s="71">
        <v>71323</v>
      </c>
      <c r="AC168" s="71">
        <v>0</v>
      </c>
      <c r="AD168" s="71">
        <v>9.7456841444189148</v>
      </c>
      <c r="AE168" s="72"/>
      <c r="AF168" s="71">
        <v>72451298.183821499</v>
      </c>
      <c r="AG168" s="71">
        <v>1634069.8044285539</v>
      </c>
      <c r="AH168" s="71">
        <v>401598.22984545119</v>
      </c>
      <c r="AI168" s="71">
        <v>105180775.30743881</v>
      </c>
      <c r="AJ168" s="71">
        <v>129757178.7788047</v>
      </c>
      <c r="AK168" s="71">
        <v>0</v>
      </c>
      <c r="AL168" s="71">
        <v>0</v>
      </c>
      <c r="AM168" s="71">
        <v>9782111.8026565015</v>
      </c>
      <c r="AN168" s="71">
        <v>0</v>
      </c>
      <c r="AO168" s="71">
        <v>0</v>
      </c>
      <c r="AP168" s="71">
        <v>319207032.10699558</v>
      </c>
      <c r="AQ168" s="72"/>
      <c r="AR168" s="71">
        <v>1768</v>
      </c>
      <c r="AS168" s="71">
        <v>271</v>
      </c>
      <c r="AT168" s="71">
        <v>0</v>
      </c>
      <c r="AU168" s="71">
        <v>0</v>
      </c>
      <c r="AV168" s="71">
        <v>0</v>
      </c>
      <c r="AW168" s="71">
        <v>0</v>
      </c>
      <c r="AX168" s="71"/>
      <c r="AY168" s="72"/>
      <c r="AZ168" s="71">
        <v>7529.4000000000005</v>
      </c>
      <c r="BA168" s="71">
        <v>4991.5</v>
      </c>
      <c r="BB168" s="71">
        <v>0</v>
      </c>
      <c r="BC168" s="71">
        <v>0</v>
      </c>
      <c r="BD168" s="71">
        <v>0</v>
      </c>
      <c r="BE168" s="71">
        <v>0</v>
      </c>
      <c r="BF168" s="71"/>
      <c r="BG168" s="72"/>
      <c r="BH168" s="71">
        <v>0</v>
      </c>
      <c r="BI168" s="71">
        <v>0</v>
      </c>
      <c r="BJ168" s="71">
        <v>32.860999999999997</v>
      </c>
      <c r="BK168" s="71">
        <v>0</v>
      </c>
      <c r="BL168" s="71">
        <v>3.3460000000000001</v>
      </c>
      <c r="BM168" s="71">
        <v>0</v>
      </c>
      <c r="BN168" s="72"/>
      <c r="BO168" s="71">
        <v>0</v>
      </c>
      <c r="BP168" s="71">
        <v>0</v>
      </c>
      <c r="BQ168" s="71">
        <v>5</v>
      </c>
      <c r="BR168" s="71">
        <v>0</v>
      </c>
      <c r="BS168" s="71">
        <v>1</v>
      </c>
      <c r="BT168" s="71">
        <v>0</v>
      </c>
      <c r="BU168"/>
      <c r="BV168" s="70">
        <v>36.207000000000001</v>
      </c>
      <c r="BW168" s="70">
        <v>0</v>
      </c>
      <c r="BX168" s="70">
        <v>0</v>
      </c>
      <c r="BY168" s="70">
        <v>0</v>
      </c>
      <c r="BZ168" s="70">
        <v>0</v>
      </c>
      <c r="CA168" s="70">
        <v>0</v>
      </c>
      <c r="CB168" s="70">
        <v>0</v>
      </c>
      <c r="CC168" s="70">
        <v>0</v>
      </c>
      <c r="CD168" s="70">
        <v>0</v>
      </c>
    </row>
    <row r="169" spans="1:82">
      <c r="A169" s="70" t="s">
        <v>1892</v>
      </c>
      <c r="B169" s="70">
        <v>286</v>
      </c>
      <c r="C169" s="70">
        <v>14</v>
      </c>
      <c r="D169" s="70">
        <v>17</v>
      </c>
      <c r="E169" s="70">
        <v>2017</v>
      </c>
      <c r="F169" s="70" t="s">
        <v>156</v>
      </c>
      <c r="G169" s="70" t="s">
        <v>1878</v>
      </c>
      <c r="H169" s="70" t="s">
        <v>1879</v>
      </c>
      <c r="I169" s="148"/>
      <c r="J169" s="71">
        <v>101.25242369439847</v>
      </c>
      <c r="K169" s="71">
        <v>2.1309206086379255</v>
      </c>
      <c r="L169" s="71">
        <v>2.427543386325024</v>
      </c>
      <c r="M169" s="71">
        <v>67.381549931588182</v>
      </c>
      <c r="N169" s="71">
        <v>94.408466900402161</v>
      </c>
      <c r="O169" s="71">
        <v>70.792223979810686</v>
      </c>
      <c r="P169" s="71">
        <v>29.435972529134826</v>
      </c>
      <c r="Q169" s="71">
        <v>4.9057079198420599</v>
      </c>
      <c r="R169" s="71">
        <v>0</v>
      </c>
      <c r="S169" s="71">
        <v>6.9285365197217459</v>
      </c>
      <c r="T169" s="72"/>
      <c r="U169" s="71">
        <v>14093770</v>
      </c>
      <c r="V169" s="71">
        <v>1035</v>
      </c>
      <c r="W169" s="71">
        <v>44</v>
      </c>
      <c r="X169" s="71">
        <v>17651</v>
      </c>
      <c r="Y169" s="71">
        <v>31781</v>
      </c>
      <c r="Z169" s="71">
        <v>42326</v>
      </c>
      <c r="AA169" s="71">
        <v>6097</v>
      </c>
      <c r="AB169" s="71">
        <v>71823</v>
      </c>
      <c r="AC169" s="71">
        <v>0</v>
      </c>
      <c r="AD169" s="71">
        <v>6.9285365197217459</v>
      </c>
      <c r="AE169" s="72"/>
      <c r="AF169" s="71">
        <v>76042540.47953631</v>
      </c>
      <c r="AG169" s="71">
        <v>1691206.1486568351</v>
      </c>
      <c r="AH169" s="71">
        <v>511786.57550875557</v>
      </c>
      <c r="AI169" s="71">
        <v>106875377.8557038</v>
      </c>
      <c r="AJ169" s="71">
        <v>139696518.7831955</v>
      </c>
      <c r="AK169" s="71">
        <v>0</v>
      </c>
      <c r="AL169" s="71">
        <v>0</v>
      </c>
      <c r="AM169" s="71">
        <v>9866101.5784858447</v>
      </c>
      <c r="AN169" s="71">
        <v>0</v>
      </c>
      <c r="AO169" s="71">
        <v>0</v>
      </c>
      <c r="AP169" s="71">
        <v>334683531.42108703</v>
      </c>
      <c r="AQ169" s="72"/>
      <c r="AR169" s="71">
        <v>1880</v>
      </c>
      <c r="AS169" s="71">
        <v>295</v>
      </c>
      <c r="AT169" s="71">
        <v>0</v>
      </c>
      <c r="AU169" s="71">
        <v>0</v>
      </c>
      <c r="AV169" s="71">
        <v>0</v>
      </c>
      <c r="AW169" s="71">
        <v>0</v>
      </c>
      <c r="AX169" s="71"/>
      <c r="AY169" s="72"/>
      <c r="AZ169" s="71">
        <v>8072</v>
      </c>
      <c r="BA169" s="71">
        <v>5341.9000000000005</v>
      </c>
      <c r="BB169" s="71">
        <v>0</v>
      </c>
      <c r="BC169" s="71">
        <v>0</v>
      </c>
      <c r="BD169" s="71">
        <v>0</v>
      </c>
      <c r="BE169" s="71">
        <v>0</v>
      </c>
      <c r="BF169" s="71"/>
      <c r="BG169" s="72"/>
      <c r="BH169" s="71">
        <v>0</v>
      </c>
      <c r="BI169" s="71">
        <v>0</v>
      </c>
      <c r="BJ169" s="71">
        <v>34.11</v>
      </c>
      <c r="BK169" s="71">
        <v>0</v>
      </c>
      <c r="BL169" s="71">
        <v>2.4140000000000001</v>
      </c>
      <c r="BM169" s="71">
        <v>0</v>
      </c>
      <c r="BN169" s="72"/>
      <c r="BO169" s="71">
        <v>0</v>
      </c>
      <c r="BP169" s="71">
        <v>0</v>
      </c>
      <c r="BQ169" s="71">
        <v>5</v>
      </c>
      <c r="BR169" s="71">
        <v>0</v>
      </c>
      <c r="BS169" s="71">
        <v>1</v>
      </c>
      <c r="BT169" s="71">
        <v>0</v>
      </c>
      <c r="BU169"/>
      <c r="BV169" s="70">
        <v>36.524000000000001</v>
      </c>
      <c r="BW169" s="70">
        <v>0</v>
      </c>
      <c r="BX169" s="70">
        <v>0</v>
      </c>
      <c r="BY169" s="70">
        <v>0</v>
      </c>
      <c r="BZ169" s="70">
        <v>0</v>
      </c>
      <c r="CA169" s="70">
        <v>0</v>
      </c>
      <c r="CB169" s="70">
        <v>0</v>
      </c>
      <c r="CC169" s="70">
        <v>0</v>
      </c>
      <c r="CD169" s="70">
        <v>0</v>
      </c>
    </row>
    <row r="170" spans="1:82">
      <c r="A170" s="70" t="s">
        <v>1893</v>
      </c>
      <c r="B170" s="70">
        <v>287</v>
      </c>
      <c r="C170" s="70">
        <v>15</v>
      </c>
      <c r="D170" s="70">
        <v>17</v>
      </c>
      <c r="E170" s="70">
        <v>2018</v>
      </c>
      <c r="F170" s="70" t="s">
        <v>183</v>
      </c>
      <c r="G170" s="70" t="s">
        <v>1878</v>
      </c>
      <c r="H170" s="70" t="s">
        <v>1879</v>
      </c>
      <c r="I170" s="148"/>
      <c r="J170" s="71">
        <v>99.07257404946759</v>
      </c>
      <c r="K170" s="71">
        <v>1.989427663035839</v>
      </c>
      <c r="L170" s="71">
        <v>2.2606167061454761</v>
      </c>
      <c r="M170" s="71">
        <v>68.429860719712906</v>
      </c>
      <c r="N170" s="71">
        <v>87.209895945231636</v>
      </c>
      <c r="O170" s="71">
        <v>70.128488725832341</v>
      </c>
      <c r="P170" s="71">
        <v>29.697426551283371</v>
      </c>
      <c r="Q170" s="71">
        <v>4.5925118058958496</v>
      </c>
      <c r="R170" s="71">
        <v>0</v>
      </c>
      <c r="S170" s="71">
        <v>7.9094511485360783</v>
      </c>
      <c r="T170" s="72"/>
      <c r="U170" s="71">
        <v>14391301</v>
      </c>
      <c r="V170" s="71">
        <v>1035</v>
      </c>
      <c r="W170" s="71">
        <v>44</v>
      </c>
      <c r="X170" s="71">
        <v>17651</v>
      </c>
      <c r="Y170" s="71">
        <v>32364</v>
      </c>
      <c r="Z170" s="71">
        <v>42732</v>
      </c>
      <c r="AA170" s="71">
        <v>6213</v>
      </c>
      <c r="AB170" s="71">
        <v>72459</v>
      </c>
      <c r="AC170" s="71">
        <v>0</v>
      </c>
      <c r="AD170" s="71">
        <v>7.9094511485360783</v>
      </c>
      <c r="AE170" s="72"/>
      <c r="AF170" s="71">
        <v>74859484.115835518</v>
      </c>
      <c r="AG170" s="71">
        <v>1502472.858500259</v>
      </c>
      <c r="AH170" s="71">
        <v>482646.650614571</v>
      </c>
      <c r="AI170" s="71">
        <v>103121932.0864154</v>
      </c>
      <c r="AJ170" s="71">
        <v>127440655.2511977</v>
      </c>
      <c r="AK170" s="71">
        <v>0</v>
      </c>
      <c r="AL170" s="71">
        <v>0</v>
      </c>
      <c r="AM170" s="71">
        <v>9974061.8310553636</v>
      </c>
      <c r="AN170" s="71">
        <v>0</v>
      </c>
      <c r="AO170" s="71">
        <v>0</v>
      </c>
      <c r="AP170" s="71">
        <v>317381252.7936188</v>
      </c>
      <c r="AQ170" s="72"/>
      <c r="AR170" s="71">
        <v>2008</v>
      </c>
      <c r="AS170" s="71">
        <v>333</v>
      </c>
      <c r="AT170" s="71">
        <v>0</v>
      </c>
      <c r="AU170" s="71">
        <v>0</v>
      </c>
      <c r="AV170" s="71">
        <v>0</v>
      </c>
      <c r="AW170" s="71">
        <v>0</v>
      </c>
      <c r="AX170" s="71"/>
      <c r="AY170" s="72"/>
      <c r="AZ170" s="71">
        <v>8719.7000000000007</v>
      </c>
      <c r="BA170" s="71">
        <v>6137</v>
      </c>
      <c r="BB170" s="71">
        <v>0</v>
      </c>
      <c r="BC170" s="71">
        <v>0</v>
      </c>
      <c r="BD170" s="71">
        <v>0</v>
      </c>
      <c r="BE170" s="71">
        <v>0</v>
      </c>
      <c r="BF170" s="71"/>
      <c r="BG170" s="72"/>
      <c r="BH170" s="71">
        <v>0</v>
      </c>
      <c r="BI170" s="71">
        <v>0</v>
      </c>
      <c r="BJ170" s="71">
        <v>33.29</v>
      </c>
      <c r="BK170" s="71">
        <v>0</v>
      </c>
      <c r="BL170" s="71">
        <v>3.2050000000000001</v>
      </c>
      <c r="BM170" s="71">
        <v>0</v>
      </c>
      <c r="BN170" s="72"/>
      <c r="BO170" s="71">
        <v>0</v>
      </c>
      <c r="BP170" s="71">
        <v>0</v>
      </c>
      <c r="BQ170" s="71">
        <v>5</v>
      </c>
      <c r="BR170" s="71">
        <v>0</v>
      </c>
      <c r="BS170" s="71">
        <v>1</v>
      </c>
      <c r="BT170" s="71">
        <v>0</v>
      </c>
      <c r="BU170"/>
      <c r="BV170" s="70">
        <v>36.494999999999997</v>
      </c>
      <c r="BW170" s="70">
        <v>0</v>
      </c>
      <c r="BX170" s="70">
        <v>0</v>
      </c>
      <c r="BY170" s="70">
        <v>0</v>
      </c>
      <c r="BZ170" s="70">
        <v>0</v>
      </c>
      <c r="CA170" s="70">
        <v>0</v>
      </c>
      <c r="CB170" s="70">
        <v>0</v>
      </c>
      <c r="CC170" s="70">
        <v>0</v>
      </c>
      <c r="CD170" s="70">
        <v>0</v>
      </c>
    </row>
    <row r="171" spans="1:82">
      <c r="A171" s="70" t="s">
        <v>1894</v>
      </c>
      <c r="B171" s="70">
        <v>288</v>
      </c>
      <c r="C171" s="70">
        <v>16</v>
      </c>
      <c r="D171" s="70">
        <v>17</v>
      </c>
      <c r="E171" s="70">
        <v>2019</v>
      </c>
      <c r="F171" s="70" t="s">
        <v>158</v>
      </c>
      <c r="G171" s="70" t="s">
        <v>1878</v>
      </c>
      <c r="H171" s="70" t="s">
        <v>1879</v>
      </c>
      <c r="I171" s="148"/>
      <c r="J171" s="71">
        <v>97.321309939063099</v>
      </c>
      <c r="K171" s="71">
        <v>1.7849677919685945</v>
      </c>
      <c r="L171" s="71">
        <v>2.2727675207599347</v>
      </c>
      <c r="M171" s="71">
        <v>65.231296044178364</v>
      </c>
      <c r="N171" s="71">
        <v>84.918157444539133</v>
      </c>
      <c r="O171" s="71">
        <v>68.939904204641394</v>
      </c>
      <c r="P171" s="71">
        <v>29.762464473163568</v>
      </c>
      <c r="Q171" s="71">
        <v>4.4655366168606196</v>
      </c>
      <c r="R171" s="71">
        <v>0</v>
      </c>
      <c r="S171" s="71">
        <v>7.9259403362040848</v>
      </c>
      <c r="T171" s="72"/>
      <c r="U171" s="71">
        <v>14793892</v>
      </c>
      <c r="V171" s="71">
        <v>1035</v>
      </c>
      <c r="W171" s="71">
        <v>44</v>
      </c>
      <c r="X171" s="71">
        <v>17651</v>
      </c>
      <c r="Y171" s="71">
        <v>32467</v>
      </c>
      <c r="Z171" s="71">
        <v>43161</v>
      </c>
      <c r="AA171" s="71">
        <v>6180</v>
      </c>
      <c r="AB171" s="71">
        <v>72363</v>
      </c>
      <c r="AC171" s="71">
        <v>0</v>
      </c>
      <c r="AD171" s="71">
        <v>7.9259403362040848</v>
      </c>
      <c r="AE171" s="72"/>
      <c r="AF171" s="71">
        <v>74779848.200803801</v>
      </c>
      <c r="AG171" s="71">
        <v>1448570.0863174889</v>
      </c>
      <c r="AH171" s="71">
        <v>518401.69980107422</v>
      </c>
      <c r="AI171" s="71">
        <v>106460406.1024145</v>
      </c>
      <c r="AJ171" s="71">
        <v>138314912.95527151</v>
      </c>
      <c r="AK171" s="71">
        <v>0</v>
      </c>
      <c r="AL171" s="71">
        <v>0</v>
      </c>
      <c r="AM171" s="71">
        <v>9855295.8516276572</v>
      </c>
      <c r="AN171" s="71">
        <v>0</v>
      </c>
      <c r="AO171" s="71">
        <v>0</v>
      </c>
      <c r="AP171" s="71">
        <v>331377434.896236</v>
      </c>
      <c r="AQ171" s="72"/>
      <c r="AR171" s="71">
        <v>2157</v>
      </c>
      <c r="AS171" s="71">
        <v>361</v>
      </c>
      <c r="AT171" s="71">
        <v>0</v>
      </c>
      <c r="AU171" s="71">
        <v>0</v>
      </c>
      <c r="AV171" s="71">
        <v>0</v>
      </c>
      <c r="AW171" s="71">
        <v>0</v>
      </c>
      <c r="AX171" s="71"/>
      <c r="AY171" s="72"/>
      <c r="AZ171" s="71">
        <v>9444.3000000000029</v>
      </c>
      <c r="BA171" s="71">
        <v>6617.2999999999975</v>
      </c>
      <c r="BB171" s="71">
        <v>0</v>
      </c>
      <c r="BC171" s="71">
        <v>0</v>
      </c>
      <c r="BD171" s="71">
        <v>0</v>
      </c>
      <c r="BE171" s="71">
        <v>0</v>
      </c>
      <c r="BF171" s="71"/>
      <c r="BG171" s="72"/>
      <c r="BH171" s="71">
        <v>0</v>
      </c>
      <c r="BI171" s="71">
        <v>0</v>
      </c>
      <c r="BJ171" s="71">
        <v>35.447000000000003</v>
      </c>
      <c r="BK171" s="71">
        <v>0</v>
      </c>
      <c r="BL171" s="71">
        <v>3.0409999999999999</v>
      </c>
      <c r="BM171" s="71">
        <v>0</v>
      </c>
      <c r="BN171" s="72"/>
      <c r="BO171" s="71">
        <v>0</v>
      </c>
      <c r="BP171" s="71">
        <v>0</v>
      </c>
      <c r="BQ171" s="71">
        <v>6</v>
      </c>
      <c r="BR171" s="71">
        <v>0</v>
      </c>
      <c r="BS171" s="71">
        <v>1</v>
      </c>
      <c r="BT171" s="71">
        <v>0</v>
      </c>
      <c r="BU171"/>
      <c r="BV171" s="70">
        <v>38.488</v>
      </c>
      <c r="BW171" s="70">
        <v>0</v>
      </c>
      <c r="BX171" s="70">
        <v>0</v>
      </c>
      <c r="BY171" s="70">
        <v>0</v>
      </c>
      <c r="BZ171" s="70">
        <v>0</v>
      </c>
      <c r="CA171" s="70">
        <v>0</v>
      </c>
      <c r="CB171" s="70">
        <v>0</v>
      </c>
      <c r="CC171" s="70">
        <v>0</v>
      </c>
      <c r="CD171" s="70">
        <v>0</v>
      </c>
    </row>
    <row r="172" spans="1:82">
      <c r="A172" s="70" t="s">
        <v>1895</v>
      </c>
      <c r="B172" s="70">
        <v>289</v>
      </c>
      <c r="C172" s="70">
        <v>17</v>
      </c>
      <c r="D172" s="70">
        <v>17</v>
      </c>
      <c r="E172" s="70">
        <v>2020</v>
      </c>
      <c r="F172" s="70" t="s">
        <v>159</v>
      </c>
      <c r="G172" s="70" t="s">
        <v>1878</v>
      </c>
      <c r="H172" s="70" t="s">
        <v>1879</v>
      </c>
      <c r="I172" s="148"/>
      <c r="J172" s="71">
        <v>80.013362586528331</v>
      </c>
      <c r="K172" s="71">
        <v>2.0144050564758094</v>
      </c>
      <c r="L172" s="71">
        <v>1.3538786426691083</v>
      </c>
      <c r="M172" s="71">
        <v>65.262271106661814</v>
      </c>
      <c r="N172" s="71">
        <v>84.525277663366836</v>
      </c>
      <c r="O172" s="71">
        <v>60.962277274468512</v>
      </c>
      <c r="P172" s="71">
        <v>27.992268164355266</v>
      </c>
      <c r="Q172" s="71">
        <v>4.2641574376566798</v>
      </c>
      <c r="R172" s="71">
        <v>0</v>
      </c>
      <c r="S172" s="71">
        <v>10.13515616251329</v>
      </c>
      <c r="T172" s="72"/>
      <c r="U172" s="71">
        <v>11922949</v>
      </c>
      <c r="V172" s="71">
        <v>1089</v>
      </c>
      <c r="W172" s="71">
        <v>29</v>
      </c>
      <c r="X172" s="71">
        <v>19949</v>
      </c>
      <c r="Y172" s="71">
        <v>32632</v>
      </c>
      <c r="Z172" s="71">
        <v>43562</v>
      </c>
      <c r="AA172" s="71">
        <v>6178</v>
      </c>
      <c r="AB172" s="71">
        <v>72322</v>
      </c>
      <c r="AC172" s="71">
        <v>0</v>
      </c>
      <c r="AD172" s="71">
        <v>10.13515616251329</v>
      </c>
      <c r="AE172" s="72"/>
      <c r="AF172" s="71">
        <v>62372011.295515656</v>
      </c>
      <c r="AG172" s="71">
        <v>1553630.7506613394</v>
      </c>
      <c r="AH172" s="71">
        <v>325359.62225921039</v>
      </c>
      <c r="AI172" s="71">
        <v>111104911.80976665</v>
      </c>
      <c r="AJ172" s="71">
        <v>143276296.8870942</v>
      </c>
      <c r="AK172" s="71"/>
      <c r="AL172" s="71"/>
      <c r="AM172" s="71">
        <v>9438824.5141789336</v>
      </c>
      <c r="AN172" s="71"/>
      <c r="AO172" s="71"/>
      <c r="AP172" s="71">
        <v>328071034.87947601</v>
      </c>
      <c r="AQ172" s="72"/>
      <c r="AR172" s="71">
        <v>2293</v>
      </c>
      <c r="AS172" s="71">
        <v>369</v>
      </c>
      <c r="AT172" s="71">
        <v>0</v>
      </c>
      <c r="AU172" s="71">
        <v>0</v>
      </c>
      <c r="AV172" s="71">
        <v>0</v>
      </c>
      <c r="AW172" s="71">
        <v>0</v>
      </c>
      <c r="AX172" s="71"/>
      <c r="AY172" s="72"/>
      <c r="AZ172" s="71">
        <v>10170.700000000001</v>
      </c>
      <c r="BA172" s="71">
        <v>7073.8999999999987</v>
      </c>
      <c r="BB172" s="71">
        <v>0</v>
      </c>
      <c r="BC172" s="71">
        <v>0</v>
      </c>
      <c r="BD172" s="71">
        <v>0</v>
      </c>
      <c r="BE172" s="71">
        <v>0</v>
      </c>
      <c r="BF172" s="71"/>
      <c r="BG172" s="72"/>
      <c r="BH172" s="71">
        <v>0</v>
      </c>
      <c r="BI172" s="71">
        <v>0</v>
      </c>
      <c r="BJ172" s="71">
        <v>31.327999999999999</v>
      </c>
      <c r="BK172" s="71">
        <v>0</v>
      </c>
      <c r="BL172" s="71">
        <v>2.919</v>
      </c>
      <c r="BM172" s="71">
        <v>0</v>
      </c>
      <c r="BN172" s="72"/>
      <c r="BO172" s="71">
        <v>0</v>
      </c>
      <c r="BP172" s="71">
        <v>0</v>
      </c>
      <c r="BQ172" s="71">
        <v>6</v>
      </c>
      <c r="BR172" s="71">
        <v>0</v>
      </c>
      <c r="BS172" s="71">
        <v>1</v>
      </c>
      <c r="BT172" s="71">
        <v>0</v>
      </c>
      <c r="BU172"/>
      <c r="BV172" s="70">
        <v>34.247</v>
      </c>
      <c r="BW172" s="70">
        <v>0</v>
      </c>
      <c r="BX172" s="70">
        <v>0</v>
      </c>
      <c r="BY172" s="70">
        <v>0</v>
      </c>
      <c r="BZ172" s="70">
        <v>0</v>
      </c>
      <c r="CA172" s="70">
        <v>0</v>
      </c>
      <c r="CB172" s="70">
        <v>0</v>
      </c>
      <c r="CC172" s="70">
        <v>0</v>
      </c>
      <c r="CD172" s="70">
        <v>0</v>
      </c>
    </row>
    <row r="173" spans="1:82">
      <c r="A173" s="70" t="s">
        <v>1896</v>
      </c>
      <c r="B173" s="70">
        <v>289</v>
      </c>
      <c r="C173" s="70">
        <v>18</v>
      </c>
      <c r="D173" s="70">
        <v>17</v>
      </c>
      <c r="E173" s="70">
        <v>2021</v>
      </c>
      <c r="F173" s="70" t="s">
        <v>160</v>
      </c>
      <c r="G173" s="70" t="s">
        <v>1878</v>
      </c>
      <c r="H173" s="70" t="s">
        <v>1879</v>
      </c>
      <c r="I173" s="148"/>
      <c r="J173" s="71">
        <v>77.643473470288967</v>
      </c>
      <c r="K173" s="71">
        <v>2.2825288836633177</v>
      </c>
      <c r="L173" s="71">
        <v>1.2908299818298326</v>
      </c>
      <c r="M173" s="71">
        <v>73.863604943457688</v>
      </c>
      <c r="N173" s="71">
        <v>83.370817561866076</v>
      </c>
      <c r="O173" s="71">
        <v>59.13327461061067</v>
      </c>
      <c r="P173" s="71">
        <v>28.860094099011175</v>
      </c>
      <c r="Q173" s="71">
        <v>4.2089514109589699</v>
      </c>
      <c r="R173" s="71">
        <v>0</v>
      </c>
      <c r="S173" s="71">
        <v>9.2204955786533169</v>
      </c>
      <c r="T173" s="72"/>
      <c r="U173" s="71">
        <v>12184686</v>
      </c>
      <c r="V173" s="71">
        <v>1089</v>
      </c>
      <c r="W173" s="71">
        <v>29</v>
      </c>
      <c r="X173" s="71">
        <v>19949</v>
      </c>
      <c r="Y173" s="71">
        <v>32721</v>
      </c>
      <c r="Z173" s="71">
        <v>43508</v>
      </c>
      <c r="AA173" s="71">
        <v>6211</v>
      </c>
      <c r="AB173" s="71">
        <v>72087</v>
      </c>
      <c r="AC173" s="71">
        <v>0</v>
      </c>
      <c r="AD173" s="71">
        <v>9.2204955786533169</v>
      </c>
      <c r="AE173" s="72"/>
      <c r="AF173" s="71">
        <v>59779107.396362089</v>
      </c>
      <c r="AG173" s="71">
        <v>1730073.0965419805</v>
      </c>
      <c r="AH173" s="71">
        <v>299346.16940480116</v>
      </c>
      <c r="AI173" s="71">
        <v>118554800.10074131</v>
      </c>
      <c r="AJ173" s="71">
        <v>131118139.72523411</v>
      </c>
      <c r="AK173" s="71">
        <v>0</v>
      </c>
      <c r="AL173" s="71">
        <v>0</v>
      </c>
      <c r="AM173" s="71">
        <v>9462419.8804010898</v>
      </c>
      <c r="AN173" s="71">
        <v>0</v>
      </c>
      <c r="AO173" s="71">
        <v>0</v>
      </c>
      <c r="AP173" s="71">
        <v>320943886.36868536</v>
      </c>
      <c r="AQ173" s="72"/>
      <c r="AR173" s="71">
        <v>2472</v>
      </c>
      <c r="AS173" s="71">
        <v>371</v>
      </c>
      <c r="AT173" s="71">
        <v>0</v>
      </c>
      <c r="AU173" s="71">
        <v>0</v>
      </c>
      <c r="AV173" s="71">
        <v>0</v>
      </c>
      <c r="AW173" s="71">
        <v>0</v>
      </c>
      <c r="AX173" s="71"/>
      <c r="AY173" s="72"/>
      <c r="AZ173" s="71">
        <v>11184.6</v>
      </c>
      <c r="BA173" s="71">
        <v>7126.6999999999989</v>
      </c>
      <c r="BB173" s="71">
        <v>0</v>
      </c>
      <c r="BC173" s="71">
        <v>0</v>
      </c>
      <c r="BD173" s="71">
        <v>0</v>
      </c>
      <c r="BE173" s="71">
        <v>0</v>
      </c>
      <c r="BF173" s="71"/>
      <c r="BG173" s="72"/>
      <c r="BH173" s="71">
        <v>0</v>
      </c>
      <c r="BI173" s="71">
        <v>0</v>
      </c>
      <c r="BJ173" s="71">
        <v>32.453000000000003</v>
      </c>
      <c r="BK173" s="71">
        <v>0</v>
      </c>
      <c r="BL173" s="71">
        <v>2.97</v>
      </c>
      <c r="BM173" s="71">
        <v>0</v>
      </c>
      <c r="BN173" s="72"/>
      <c r="BO173" s="71">
        <v>0</v>
      </c>
      <c r="BP173" s="71">
        <v>0</v>
      </c>
      <c r="BQ173" s="71">
        <v>6</v>
      </c>
      <c r="BR173" s="71">
        <v>0</v>
      </c>
      <c r="BS173" s="71">
        <v>1</v>
      </c>
      <c r="BT173" s="71">
        <v>0</v>
      </c>
      <c r="BU173"/>
      <c r="BV173" s="70">
        <v>35.423000000000002</v>
      </c>
      <c r="BW173" s="70">
        <v>0</v>
      </c>
      <c r="BX173" s="70">
        <v>0</v>
      </c>
      <c r="BY173" s="70">
        <v>0</v>
      </c>
      <c r="BZ173" s="70">
        <v>0</v>
      </c>
      <c r="CA173" s="70">
        <v>0</v>
      </c>
      <c r="CB173" s="70">
        <v>0</v>
      </c>
      <c r="CC173" s="70">
        <v>0</v>
      </c>
      <c r="CD173" s="70">
        <v>0</v>
      </c>
    </row>
    <row r="174" spans="1:82">
      <c r="A174" s="70" t="s">
        <v>1897</v>
      </c>
      <c r="B174" s="70">
        <v>289</v>
      </c>
      <c r="C174" s="70">
        <v>19</v>
      </c>
      <c r="D174" s="70">
        <v>17</v>
      </c>
      <c r="E174" s="70">
        <v>2022</v>
      </c>
      <c r="F174" s="70" t="s">
        <v>161</v>
      </c>
      <c r="G174" s="70" t="s">
        <v>1878</v>
      </c>
      <c r="H174" s="70" t="s">
        <v>1879</v>
      </c>
      <c r="I174" s="148"/>
      <c r="J174" s="71">
        <v>69.327414831888831</v>
      </c>
      <c r="K174" s="71">
        <v>2.0557536223129542</v>
      </c>
      <c r="L174" s="71">
        <v>1.2076656375571355</v>
      </c>
      <c r="M174" s="71">
        <v>69.7597632833983</v>
      </c>
      <c r="N174" s="71">
        <v>82.767846948177421</v>
      </c>
      <c r="O174" s="71">
        <v>62.953739105937927</v>
      </c>
      <c r="P174" s="71">
        <v>28.852390820519403</v>
      </c>
      <c r="Q174" s="71">
        <v>4.240394755785279</v>
      </c>
      <c r="R174" s="71">
        <v>0</v>
      </c>
      <c r="S174" s="71">
        <v>9.3909670716640647</v>
      </c>
      <c r="T174" s="72"/>
      <c r="U174" s="71">
        <v>13173088</v>
      </c>
      <c r="V174" s="71">
        <v>1089</v>
      </c>
      <c r="W174" s="71">
        <v>29</v>
      </c>
      <c r="X174" s="71">
        <v>19949</v>
      </c>
      <c r="Y174" s="71">
        <v>32937</v>
      </c>
      <c r="Z174" s="71">
        <v>44008</v>
      </c>
      <c r="AA174" s="71">
        <v>6304</v>
      </c>
      <c r="AB174" s="71">
        <v>72030</v>
      </c>
      <c r="AC174" s="71">
        <v>0</v>
      </c>
      <c r="AD174" s="71">
        <v>9.3909670716640647</v>
      </c>
      <c r="AE174" s="72"/>
      <c r="AF174" s="71">
        <v>54922764.228289098</v>
      </c>
      <c r="AG174" s="71">
        <v>1662812.5991860144</v>
      </c>
      <c r="AH174" s="71">
        <v>329023.31874015991</v>
      </c>
      <c r="AI174" s="71">
        <v>115950136.74768902</v>
      </c>
      <c r="AJ174" s="71">
        <v>136463371.65038744</v>
      </c>
      <c r="AK174" s="71">
        <v>0</v>
      </c>
      <c r="AL174" s="71">
        <v>0</v>
      </c>
      <c r="AM174" s="71">
        <v>9301039.0161445346</v>
      </c>
      <c r="AN174" s="71">
        <v>0</v>
      </c>
      <c r="AO174" s="71">
        <v>0</v>
      </c>
      <c r="AP174" s="71">
        <v>318629147.56043625</v>
      </c>
      <c r="AQ174" s="72"/>
      <c r="AR174" s="71">
        <v>2652</v>
      </c>
      <c r="AS174" s="71">
        <v>373</v>
      </c>
      <c r="AT174" s="71">
        <v>0</v>
      </c>
      <c r="AU174" s="71">
        <v>0</v>
      </c>
      <c r="AV174" s="71">
        <v>0</v>
      </c>
      <c r="AW174" s="71">
        <v>0</v>
      </c>
      <c r="AX174" s="71"/>
      <c r="AY174" s="72"/>
      <c r="AZ174" s="71">
        <v>12098.099999999991</v>
      </c>
      <c r="BA174" s="71">
        <v>7156.6999999999989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1898</v>
      </c>
      <c r="B175" s="70">
        <v>289</v>
      </c>
      <c r="C175" s="70">
        <v>20</v>
      </c>
      <c r="D175" s="70">
        <v>17</v>
      </c>
      <c r="E175" s="70">
        <v>2023</v>
      </c>
      <c r="F175" s="70" t="s">
        <v>1539</v>
      </c>
      <c r="G175" s="70" t="s">
        <v>1878</v>
      </c>
      <c r="H175" s="70" t="s">
        <v>1879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2844</v>
      </c>
      <c r="AS175" s="71">
        <v>373</v>
      </c>
      <c r="AT175" s="71">
        <v>0</v>
      </c>
      <c r="AU175" s="71">
        <v>0</v>
      </c>
      <c r="AV175" s="71">
        <v>0</v>
      </c>
      <c r="AW175" s="71">
        <v>0</v>
      </c>
      <c r="AX175" s="71"/>
      <c r="AY175" s="72"/>
      <c r="AZ175" s="71">
        <v>13101.199999999979</v>
      </c>
      <c r="BA175" s="71">
        <v>7158.1999999999989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1899</v>
      </c>
      <c r="B176" s="70">
        <v>289</v>
      </c>
      <c r="C176" s="70">
        <v>21</v>
      </c>
      <c r="D176" s="70">
        <v>17</v>
      </c>
      <c r="E176" s="70">
        <v>2024</v>
      </c>
      <c r="F176" s="70" t="s">
        <v>1554</v>
      </c>
      <c r="G176" s="70" t="s">
        <v>1878</v>
      </c>
      <c r="H176" s="70" t="s">
        <v>1879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1900</v>
      </c>
      <c r="B177" s="70">
        <v>137</v>
      </c>
      <c r="C177" s="70">
        <v>1</v>
      </c>
      <c r="D177" s="70">
        <v>9</v>
      </c>
      <c r="E177" s="70">
        <v>1990</v>
      </c>
      <c r="F177" s="70" t="s">
        <v>787</v>
      </c>
      <c r="G177" s="70" t="s">
        <v>1901</v>
      </c>
      <c r="H177" s="70" t="s">
        <v>1902</v>
      </c>
      <c r="I177" s="148"/>
      <c r="J177" s="71">
        <v>515.39451761706596</v>
      </c>
      <c r="K177" s="71">
        <v>4.4251854421141159</v>
      </c>
      <c r="L177" s="71">
        <v>6.2531765289832224</v>
      </c>
      <c r="M177" s="71">
        <v>41.756664890600298</v>
      </c>
      <c r="N177" s="71">
        <v>64.178021950346761</v>
      </c>
      <c r="O177" s="71">
        <v>60.124718981407291</v>
      </c>
      <c r="P177" s="71">
        <v>47.3742770075621</v>
      </c>
      <c r="Q177" s="71">
        <v>4.2989890448037498</v>
      </c>
      <c r="R177" s="71">
        <v>0</v>
      </c>
      <c r="S177" s="71">
        <v>4.6681853153460162</v>
      </c>
      <c r="T177" s="72"/>
      <c r="U177" s="71">
        <v>43863599</v>
      </c>
      <c r="V177" s="71">
        <v>1656</v>
      </c>
      <c r="W177" s="71">
        <v>72</v>
      </c>
      <c r="X177" s="71">
        <v>15878</v>
      </c>
      <c r="Y177" s="71">
        <v>20558</v>
      </c>
      <c r="Z177" s="71">
        <v>24730</v>
      </c>
      <c r="AA177" s="71">
        <v>11503</v>
      </c>
      <c r="AB177" s="71">
        <v>69801</v>
      </c>
      <c r="AC177" s="71">
        <v>0</v>
      </c>
      <c r="AD177" s="71">
        <v>4.6681853153460162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1903</v>
      </c>
      <c r="B178" s="70">
        <v>138</v>
      </c>
      <c r="C178" s="70">
        <v>2</v>
      </c>
      <c r="D178" s="70">
        <v>9</v>
      </c>
      <c r="E178" s="70">
        <v>2005</v>
      </c>
      <c r="F178" s="70" t="s">
        <v>789</v>
      </c>
      <c r="G178" s="1064" t="s">
        <v>1901</v>
      </c>
      <c r="H178" s="70" t="s">
        <v>1902</v>
      </c>
      <c r="I178" s="148"/>
      <c r="J178" s="71">
        <v>404.47264083613908</v>
      </c>
      <c r="K178" s="71">
        <v>3.0777591370483872</v>
      </c>
      <c r="L178" s="71">
        <v>2.9503154567179699</v>
      </c>
      <c r="M178" s="71">
        <v>81.678550162376496</v>
      </c>
      <c r="N178" s="71">
        <v>97.234206401854493</v>
      </c>
      <c r="O178" s="71">
        <v>85.978820567922185</v>
      </c>
      <c r="P178" s="71">
        <v>39.545409827181118</v>
      </c>
      <c r="Q178" s="71">
        <v>4.3079326833215497</v>
      </c>
      <c r="R178" s="71">
        <v>0</v>
      </c>
      <c r="S178" s="71">
        <v>2.1342222720000001</v>
      </c>
      <c r="T178" s="72"/>
      <c r="U178" s="71">
        <v>41112655</v>
      </c>
      <c r="V178" s="71">
        <v>1343</v>
      </c>
      <c r="W178" s="71">
        <v>39</v>
      </c>
      <c r="X178" s="71">
        <v>16484</v>
      </c>
      <c r="Y178" s="71">
        <v>26448</v>
      </c>
      <c r="Z178" s="71">
        <v>40923</v>
      </c>
      <c r="AA178" s="71">
        <v>7864</v>
      </c>
      <c r="AB178" s="71">
        <v>73122</v>
      </c>
      <c r="AC178" s="71">
        <v>0</v>
      </c>
      <c r="AD178" s="71">
        <v>2.1342222720000001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1904</v>
      </c>
      <c r="B179" s="70">
        <v>139</v>
      </c>
      <c r="C179" s="70">
        <v>3</v>
      </c>
      <c r="D179" s="70">
        <v>9</v>
      </c>
      <c r="E179" s="70">
        <v>2006</v>
      </c>
      <c r="F179" s="70" t="s">
        <v>790</v>
      </c>
      <c r="G179" s="1064" t="s">
        <v>1901</v>
      </c>
      <c r="H179" s="70" t="s">
        <v>1902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1905</v>
      </c>
      <c r="B180" s="70">
        <v>140</v>
      </c>
      <c r="C180" s="70">
        <v>4</v>
      </c>
      <c r="D180" s="70">
        <v>9</v>
      </c>
      <c r="E180" s="70">
        <v>2007</v>
      </c>
      <c r="F180" s="70" t="s">
        <v>791</v>
      </c>
      <c r="G180" s="70" t="s">
        <v>1901</v>
      </c>
      <c r="H180" s="70" t="s">
        <v>1902</v>
      </c>
      <c r="I180" s="148"/>
      <c r="J180" s="71">
        <v>399.95504464649599</v>
      </c>
      <c r="K180" s="71">
        <v>3.147389277620392</v>
      </c>
      <c r="L180" s="71">
        <v>3.1746836234089528</v>
      </c>
      <c r="M180" s="71">
        <v>83.819345214109674</v>
      </c>
      <c r="N180" s="71">
        <v>96.83728593923118</v>
      </c>
      <c r="O180" s="71">
        <v>83.441244167285546</v>
      </c>
      <c r="P180" s="71">
        <v>38.988138268310728</v>
      </c>
      <c r="Q180" s="71">
        <v>4.5856512819277899</v>
      </c>
      <c r="R180" s="71">
        <v>0</v>
      </c>
      <c r="S180" s="71">
        <v>2.9895560964499999</v>
      </c>
      <c r="T180" s="72"/>
      <c r="U180" s="71">
        <v>48515666</v>
      </c>
      <c r="V180" s="71">
        <v>1376</v>
      </c>
      <c r="W180" s="71">
        <v>36</v>
      </c>
      <c r="X180" s="71">
        <v>18515</v>
      </c>
      <c r="Y180" s="71">
        <v>27394</v>
      </c>
      <c r="Z180" s="71">
        <v>41286</v>
      </c>
      <c r="AA180" s="71">
        <v>7635</v>
      </c>
      <c r="AB180" s="71">
        <v>73720</v>
      </c>
      <c r="AC180" s="71">
        <v>0</v>
      </c>
      <c r="AD180" s="71">
        <v>2.9895560964499999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1906</v>
      </c>
      <c r="B181" s="70">
        <v>141</v>
      </c>
      <c r="C181" s="70">
        <v>5</v>
      </c>
      <c r="D181" s="70">
        <v>9</v>
      </c>
      <c r="E181" s="70">
        <v>2008</v>
      </c>
      <c r="F181" s="70" t="s">
        <v>792</v>
      </c>
      <c r="G181" s="70" t="s">
        <v>1901</v>
      </c>
      <c r="H181" s="70" t="s">
        <v>1902</v>
      </c>
      <c r="I181" s="148"/>
      <c r="J181" s="71">
        <v>365.99496400983281</v>
      </c>
      <c r="K181" s="71">
        <v>2.3504201992184459</v>
      </c>
      <c r="L181" s="71">
        <v>2.828997262180426</v>
      </c>
      <c r="M181" s="71">
        <v>83.578872190203597</v>
      </c>
      <c r="N181" s="71">
        <v>96.657715414085871</v>
      </c>
      <c r="O181" s="71">
        <v>81.049272870299646</v>
      </c>
      <c r="P181" s="71">
        <v>38.382630516116002</v>
      </c>
      <c r="Q181" s="71">
        <v>4.5212391202640703</v>
      </c>
      <c r="R181" s="71">
        <v>0</v>
      </c>
      <c r="S181" s="71">
        <v>3.05978386517</v>
      </c>
      <c r="T181" s="72"/>
      <c r="U181" s="71">
        <v>47313209</v>
      </c>
      <c r="V181" s="71">
        <v>1376</v>
      </c>
      <c r="W181" s="71">
        <v>36</v>
      </c>
      <c r="X181" s="71">
        <v>18515</v>
      </c>
      <c r="Y181" s="71">
        <v>27646</v>
      </c>
      <c r="Z181" s="71">
        <v>41510</v>
      </c>
      <c r="AA181" s="71">
        <v>7525</v>
      </c>
      <c r="AB181" s="71">
        <v>73880</v>
      </c>
      <c r="AC181" s="71">
        <v>0</v>
      </c>
      <c r="AD181" s="71">
        <v>3.05978386517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1907</v>
      </c>
      <c r="B182" s="70">
        <v>142</v>
      </c>
      <c r="C182" s="70">
        <v>6</v>
      </c>
      <c r="D182" s="70">
        <v>9</v>
      </c>
      <c r="E182" s="70">
        <v>2009</v>
      </c>
      <c r="F182" s="70" t="s">
        <v>176</v>
      </c>
      <c r="G182" s="70" t="s">
        <v>1901</v>
      </c>
      <c r="H182" s="70" t="s">
        <v>1902</v>
      </c>
      <c r="I182" s="148"/>
      <c r="J182" s="71">
        <v>404.43926576002781</v>
      </c>
      <c r="K182" s="71">
        <v>2.269583201407992</v>
      </c>
      <c r="L182" s="71">
        <v>2.4975875487882022</v>
      </c>
      <c r="M182" s="71">
        <v>88.744531630204122</v>
      </c>
      <c r="N182" s="71">
        <v>94.354215866431645</v>
      </c>
      <c r="O182" s="71">
        <v>82.452989438055113</v>
      </c>
      <c r="P182" s="71">
        <v>37.024940657680112</v>
      </c>
      <c r="Q182" s="71">
        <v>4.3117309214120798</v>
      </c>
      <c r="R182" s="71">
        <v>0</v>
      </c>
      <c r="S182" s="71">
        <v>3.5277510189400001</v>
      </c>
      <c r="T182" s="72"/>
      <c r="U182" s="71">
        <v>41102530</v>
      </c>
      <c r="V182" s="71">
        <v>1396</v>
      </c>
      <c r="W182" s="71">
        <v>54</v>
      </c>
      <c r="X182" s="71">
        <v>20798</v>
      </c>
      <c r="Y182" s="71">
        <v>27880</v>
      </c>
      <c r="Z182" s="71">
        <v>41682</v>
      </c>
      <c r="AA182" s="71">
        <v>7452</v>
      </c>
      <c r="AB182" s="71">
        <v>73961</v>
      </c>
      <c r="AC182" s="71">
        <v>0</v>
      </c>
      <c r="AD182" s="71">
        <v>3.5277510189400001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302.45699999999999</v>
      </c>
      <c r="BK182" s="71">
        <v>0</v>
      </c>
      <c r="BL182" s="71">
        <v>13.9</v>
      </c>
      <c r="BM182" s="71">
        <v>0</v>
      </c>
      <c r="BN182" s="72"/>
      <c r="BO182" s="71">
        <v>0</v>
      </c>
      <c r="BP182" s="71">
        <v>0</v>
      </c>
      <c r="BQ182" s="71">
        <v>11</v>
      </c>
      <c r="BR182" s="71">
        <v>0</v>
      </c>
      <c r="BS182" s="71">
        <v>1</v>
      </c>
      <c r="BT182" s="71">
        <v>0</v>
      </c>
      <c r="BU182"/>
      <c r="BV182" s="70">
        <v>316.35700000000003</v>
      </c>
      <c r="BW182" s="70">
        <v>0</v>
      </c>
      <c r="BX182" s="70">
        <v>0</v>
      </c>
      <c r="BY182" s="70">
        <v>0</v>
      </c>
      <c r="BZ182" s="70">
        <v>0</v>
      </c>
      <c r="CA182" s="70">
        <v>0</v>
      </c>
      <c r="CB182" s="70">
        <v>0</v>
      </c>
      <c r="CC182" s="70">
        <v>0</v>
      </c>
      <c r="CD182" s="70">
        <v>0</v>
      </c>
    </row>
    <row r="183" spans="1:82">
      <c r="A183" s="70" t="s">
        <v>1908</v>
      </c>
      <c r="B183" s="70">
        <v>143</v>
      </c>
      <c r="C183" s="70">
        <v>7</v>
      </c>
      <c r="D183" s="70">
        <v>9</v>
      </c>
      <c r="E183" s="70">
        <v>2010</v>
      </c>
      <c r="F183" s="70" t="s">
        <v>177</v>
      </c>
      <c r="G183" s="70" t="s">
        <v>1901</v>
      </c>
      <c r="H183" s="70" t="s">
        <v>1902</v>
      </c>
      <c r="I183" s="148"/>
      <c r="J183" s="71">
        <v>394.43884816037621</v>
      </c>
      <c r="K183" s="71">
        <v>2.421403210111031</v>
      </c>
      <c r="L183" s="71">
        <v>2.356052190526865</v>
      </c>
      <c r="M183" s="71">
        <v>91.106992196348244</v>
      </c>
      <c r="N183" s="71">
        <v>104.16450855223719</v>
      </c>
      <c r="O183" s="71">
        <v>82.193696721473131</v>
      </c>
      <c r="P183" s="71">
        <v>37.321021787405407</v>
      </c>
      <c r="Q183" s="71">
        <v>4.4956954074257602</v>
      </c>
      <c r="R183" s="71">
        <v>0</v>
      </c>
      <c r="S183" s="71">
        <v>6.1350258240400004</v>
      </c>
      <c r="T183" s="72"/>
      <c r="U183" s="71">
        <v>40611999</v>
      </c>
      <c r="V183" s="71">
        <v>1396</v>
      </c>
      <c r="W183" s="71">
        <v>54</v>
      </c>
      <c r="X183" s="71">
        <v>20798</v>
      </c>
      <c r="Y183" s="71">
        <v>28036</v>
      </c>
      <c r="Z183" s="71">
        <v>41744</v>
      </c>
      <c r="AA183" s="71">
        <v>7324</v>
      </c>
      <c r="AB183" s="71">
        <v>73895</v>
      </c>
      <c r="AC183" s="71">
        <v>0</v>
      </c>
      <c r="AD183" s="71">
        <v>6.1350258240400004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325.22500000000002</v>
      </c>
      <c r="BK183" s="71">
        <v>0</v>
      </c>
      <c r="BL183" s="71">
        <v>14.4</v>
      </c>
      <c r="BM183" s="71">
        <v>0</v>
      </c>
      <c r="BN183" s="72"/>
      <c r="BO183" s="71">
        <v>0</v>
      </c>
      <c r="BP183" s="71">
        <v>0</v>
      </c>
      <c r="BQ183" s="71">
        <v>11</v>
      </c>
      <c r="BR183" s="71">
        <v>0</v>
      </c>
      <c r="BS183" s="71">
        <v>1</v>
      </c>
      <c r="BT183" s="71">
        <v>0</v>
      </c>
      <c r="BU183"/>
      <c r="BV183" s="70">
        <v>339.625</v>
      </c>
      <c r="BW183" s="70">
        <v>0</v>
      </c>
      <c r="BX183" s="70">
        <v>0</v>
      </c>
      <c r="BY183" s="70">
        <v>0</v>
      </c>
      <c r="BZ183" s="70">
        <v>0</v>
      </c>
      <c r="CA183" s="70">
        <v>0</v>
      </c>
      <c r="CB183" s="70">
        <v>0</v>
      </c>
      <c r="CC183" s="70">
        <v>0</v>
      </c>
      <c r="CD183" s="70">
        <v>0</v>
      </c>
    </row>
    <row r="184" spans="1:82">
      <c r="A184" s="70" t="s">
        <v>1909</v>
      </c>
      <c r="B184" s="70">
        <v>144</v>
      </c>
      <c r="C184" s="70">
        <v>8</v>
      </c>
      <c r="D184" s="70">
        <v>9</v>
      </c>
      <c r="E184" s="70">
        <v>2011</v>
      </c>
      <c r="F184" s="70" t="s">
        <v>178</v>
      </c>
      <c r="G184" s="70" t="s">
        <v>1901</v>
      </c>
      <c r="H184" s="70" t="s">
        <v>1902</v>
      </c>
      <c r="I184" s="148"/>
      <c r="J184" s="71">
        <v>336.07614624989458</v>
      </c>
      <c r="K184" s="71">
        <v>3.2881724817341111</v>
      </c>
      <c r="L184" s="71">
        <v>2.44650993105388</v>
      </c>
      <c r="M184" s="71">
        <v>98.670966808604291</v>
      </c>
      <c r="N184" s="71">
        <v>106.0975032513324</v>
      </c>
      <c r="O184" s="71">
        <v>81.29394340390003</v>
      </c>
      <c r="P184" s="71">
        <v>36.326628256076198</v>
      </c>
      <c r="Q184" s="71">
        <v>5.1860132122475804</v>
      </c>
      <c r="R184" s="71">
        <v>0</v>
      </c>
      <c r="S184" s="71">
        <v>6.4155289568000002</v>
      </c>
      <c r="T184" s="72"/>
      <c r="U184" s="71">
        <v>34070007</v>
      </c>
      <c r="V184" s="71">
        <v>1396</v>
      </c>
      <c r="W184" s="71">
        <v>54</v>
      </c>
      <c r="X184" s="71">
        <v>20798</v>
      </c>
      <c r="Y184" s="71">
        <v>28351</v>
      </c>
      <c r="Z184" s="71">
        <v>42184</v>
      </c>
      <c r="AA184" s="71">
        <v>7341</v>
      </c>
      <c r="AB184" s="71">
        <v>73899</v>
      </c>
      <c r="AC184" s="71">
        <v>0</v>
      </c>
      <c r="AD184" s="71">
        <v>6.4155289568000002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327.43299999999999</v>
      </c>
      <c r="BK184" s="71">
        <v>0</v>
      </c>
      <c r="BL184" s="71">
        <v>14.3</v>
      </c>
      <c r="BM184" s="71">
        <v>0</v>
      </c>
      <c r="BN184" s="72"/>
      <c r="BO184" s="71">
        <v>0</v>
      </c>
      <c r="BP184" s="71">
        <v>0</v>
      </c>
      <c r="BQ184" s="71">
        <v>12</v>
      </c>
      <c r="BR184" s="71">
        <v>0</v>
      </c>
      <c r="BS184" s="71">
        <v>1</v>
      </c>
      <c r="BT184" s="71">
        <v>0</v>
      </c>
      <c r="BU184"/>
      <c r="BV184" s="70">
        <v>341.733</v>
      </c>
      <c r="BW184" s="70">
        <v>0</v>
      </c>
      <c r="BX184" s="70">
        <v>0</v>
      </c>
      <c r="BY184" s="70">
        <v>0</v>
      </c>
      <c r="BZ184" s="70">
        <v>0</v>
      </c>
      <c r="CA184" s="70">
        <v>0</v>
      </c>
      <c r="CB184" s="70">
        <v>0</v>
      </c>
      <c r="CC184" s="70">
        <v>0</v>
      </c>
      <c r="CD184" s="70">
        <v>0</v>
      </c>
    </row>
    <row r="185" spans="1:82">
      <c r="A185" s="70" t="s">
        <v>1910</v>
      </c>
      <c r="B185" s="70">
        <v>145</v>
      </c>
      <c r="C185" s="70">
        <v>9</v>
      </c>
      <c r="D185" s="70">
        <v>9</v>
      </c>
      <c r="E185" s="70">
        <v>2012</v>
      </c>
      <c r="F185" s="70" t="s">
        <v>179</v>
      </c>
      <c r="G185" s="70" t="s">
        <v>1901</v>
      </c>
      <c r="H185" s="70" t="s">
        <v>1902</v>
      </c>
      <c r="I185" s="148"/>
      <c r="J185" s="71">
        <v>375.82888322211562</v>
      </c>
      <c r="K185" s="71">
        <v>2.9406075627385642</v>
      </c>
      <c r="L185" s="71">
        <v>2.3831870711585772</v>
      </c>
      <c r="M185" s="71">
        <v>104.2420035655895</v>
      </c>
      <c r="N185" s="71">
        <v>110.86878636901849</v>
      </c>
      <c r="O185" s="71">
        <v>81.141779364016571</v>
      </c>
      <c r="P185" s="71">
        <v>35.89132581427571</v>
      </c>
      <c r="Q185" s="71">
        <v>5.7480290644146796</v>
      </c>
      <c r="R185" s="71">
        <v>0</v>
      </c>
      <c r="S185" s="71">
        <v>8.1740801152599989</v>
      </c>
      <c r="T185" s="72"/>
      <c r="U185" s="71">
        <v>41024510</v>
      </c>
      <c r="V185" s="71">
        <v>1396</v>
      </c>
      <c r="W185" s="71">
        <v>54</v>
      </c>
      <c r="X185" s="71">
        <v>20798</v>
      </c>
      <c r="Y185" s="71">
        <v>29307</v>
      </c>
      <c r="Z185" s="71">
        <v>42439</v>
      </c>
      <c r="AA185" s="71">
        <v>7212</v>
      </c>
      <c r="AB185" s="71">
        <v>75388</v>
      </c>
      <c r="AC185" s="71">
        <v>0</v>
      </c>
      <c r="AD185" s="71">
        <v>8.1740801152599989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337.46</v>
      </c>
      <c r="BK185" s="71">
        <v>0</v>
      </c>
      <c r="BL185" s="71">
        <v>15.6</v>
      </c>
      <c r="BM185" s="71">
        <v>0</v>
      </c>
      <c r="BN185" s="72"/>
      <c r="BO185" s="71">
        <v>0</v>
      </c>
      <c r="BP185" s="71">
        <v>0</v>
      </c>
      <c r="BQ185" s="71">
        <v>12</v>
      </c>
      <c r="BR185" s="71">
        <v>0</v>
      </c>
      <c r="BS185" s="71">
        <v>1</v>
      </c>
      <c r="BT185" s="71">
        <v>0</v>
      </c>
      <c r="BU185"/>
      <c r="BV185" s="70">
        <v>353.06</v>
      </c>
      <c r="BW185" s="70">
        <v>0</v>
      </c>
      <c r="BX185" s="70">
        <v>0</v>
      </c>
      <c r="BY185" s="70">
        <v>0</v>
      </c>
      <c r="BZ185" s="70">
        <v>0</v>
      </c>
      <c r="CA185" s="70">
        <v>0</v>
      </c>
      <c r="CB185" s="70">
        <v>0</v>
      </c>
      <c r="CC185" s="70">
        <v>0</v>
      </c>
      <c r="CD185" s="70">
        <v>0</v>
      </c>
    </row>
    <row r="186" spans="1:82">
      <c r="A186" s="70" t="s">
        <v>1911</v>
      </c>
      <c r="B186" s="70">
        <v>146</v>
      </c>
      <c r="C186" s="70">
        <v>10</v>
      </c>
      <c r="D186" s="70">
        <v>9</v>
      </c>
      <c r="E186" s="70">
        <v>2013</v>
      </c>
      <c r="F186" s="70" t="s">
        <v>180</v>
      </c>
      <c r="G186" s="70" t="s">
        <v>1901</v>
      </c>
      <c r="H186" s="70" t="s">
        <v>1902</v>
      </c>
      <c r="I186" s="148"/>
      <c r="J186" s="71">
        <v>338.28365933785278</v>
      </c>
      <c r="K186" s="71">
        <v>2.4988724262924009</v>
      </c>
      <c r="L186" s="71">
        <v>2.1990104416834382</v>
      </c>
      <c r="M186" s="71">
        <v>103.77975133902829</v>
      </c>
      <c r="N186" s="71">
        <v>100.4794796029763</v>
      </c>
      <c r="O186" s="71">
        <v>78.488247127859452</v>
      </c>
      <c r="P186" s="71">
        <v>35.766805666393289</v>
      </c>
      <c r="Q186" s="71">
        <v>5.8108222672120702</v>
      </c>
      <c r="R186" s="71">
        <v>0</v>
      </c>
      <c r="S186" s="71">
        <v>7.057004633</v>
      </c>
      <c r="T186" s="72"/>
      <c r="U186" s="71">
        <v>38089284</v>
      </c>
      <c r="V186" s="71">
        <v>1396</v>
      </c>
      <c r="W186" s="71">
        <v>54</v>
      </c>
      <c r="X186" s="71">
        <v>20798</v>
      </c>
      <c r="Y186" s="71">
        <v>29393</v>
      </c>
      <c r="Z186" s="71">
        <v>42884</v>
      </c>
      <c r="AA186" s="71">
        <v>7160</v>
      </c>
      <c r="AB186" s="71">
        <v>75119</v>
      </c>
      <c r="AC186" s="71">
        <v>0</v>
      </c>
      <c r="AD186" s="71">
        <v>7.057004633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335.83199999999999</v>
      </c>
      <c r="BK186" s="71">
        <v>0</v>
      </c>
      <c r="BL186" s="71">
        <v>0</v>
      </c>
      <c r="BM186" s="71">
        <v>0</v>
      </c>
      <c r="BN186" s="72"/>
      <c r="BO186" s="71">
        <v>0</v>
      </c>
      <c r="BP186" s="71">
        <v>0</v>
      </c>
      <c r="BQ186" s="71">
        <v>12</v>
      </c>
      <c r="BR186" s="71">
        <v>0</v>
      </c>
      <c r="BS186" s="71">
        <v>0</v>
      </c>
      <c r="BT186" s="71">
        <v>0</v>
      </c>
      <c r="BU186"/>
      <c r="BV186" s="70">
        <v>335.83199999999999</v>
      </c>
      <c r="BW186" s="70">
        <v>0</v>
      </c>
      <c r="BX186" s="70">
        <v>0</v>
      </c>
      <c r="BY186" s="70">
        <v>0</v>
      </c>
      <c r="BZ186" s="70">
        <v>0</v>
      </c>
      <c r="CA186" s="70">
        <v>0</v>
      </c>
      <c r="CB186" s="70">
        <v>0</v>
      </c>
      <c r="CC186" s="70">
        <v>0</v>
      </c>
      <c r="CD186" s="70">
        <v>0</v>
      </c>
    </row>
    <row r="187" spans="1:82">
      <c r="A187" s="70" t="s">
        <v>1912</v>
      </c>
      <c r="B187" s="70">
        <v>147</v>
      </c>
      <c r="C187" s="70">
        <v>11</v>
      </c>
      <c r="D187" s="70">
        <v>9</v>
      </c>
      <c r="E187" s="70">
        <v>2014</v>
      </c>
      <c r="F187" s="70" t="s">
        <v>181</v>
      </c>
      <c r="G187" s="70" t="s">
        <v>1901</v>
      </c>
      <c r="H187" s="70" t="s">
        <v>1902</v>
      </c>
      <c r="I187" s="148"/>
      <c r="J187" s="71">
        <v>358.21967107666501</v>
      </c>
      <c r="K187" s="71">
        <v>2.3269166608653249</v>
      </c>
      <c r="L187" s="71">
        <v>1.5729150282564019</v>
      </c>
      <c r="M187" s="71">
        <v>94.289608871843598</v>
      </c>
      <c r="N187" s="71">
        <v>97.182768114157398</v>
      </c>
      <c r="O187" s="71">
        <v>74.730527527535457</v>
      </c>
      <c r="P187" s="71">
        <v>36.168633209136935</v>
      </c>
      <c r="Q187" s="71">
        <v>5.5499781505776902</v>
      </c>
      <c r="R187" s="71">
        <v>0</v>
      </c>
      <c r="S187" s="71">
        <v>8.6276212219599984</v>
      </c>
      <c r="T187" s="72"/>
      <c r="U187" s="71">
        <v>44043372</v>
      </c>
      <c r="V187" s="71">
        <v>1126</v>
      </c>
      <c r="W187" s="71">
        <v>33</v>
      </c>
      <c r="X187" s="71">
        <v>20243</v>
      </c>
      <c r="Y187" s="71">
        <v>29647</v>
      </c>
      <c r="Z187" s="71">
        <v>43004</v>
      </c>
      <c r="AA187" s="71">
        <v>7203</v>
      </c>
      <c r="AB187" s="71">
        <v>74780</v>
      </c>
      <c r="AC187" s="71">
        <v>0</v>
      </c>
      <c r="AD187" s="71">
        <v>8.6276212219599984</v>
      </c>
      <c r="AE187" s="72"/>
      <c r="AF187" s="71"/>
      <c r="AG187" s="71"/>
      <c r="AH187" s="71"/>
      <c r="AI187" s="71"/>
      <c r="AJ187" s="71"/>
      <c r="AK187" s="71"/>
      <c r="AL187" s="71"/>
      <c r="AM187" s="71"/>
      <c r="AN187" s="71"/>
      <c r="AO187" s="71"/>
      <c r="AP187" s="71"/>
      <c r="AQ187" s="72"/>
      <c r="AR187" s="71">
        <v>1759</v>
      </c>
      <c r="AS187" s="71">
        <v>202</v>
      </c>
      <c r="AT187" s="71">
        <v>0</v>
      </c>
      <c r="AU187" s="71">
        <v>0</v>
      </c>
      <c r="AV187" s="71">
        <v>0</v>
      </c>
      <c r="AW187" s="71">
        <v>0</v>
      </c>
      <c r="AX187" s="71"/>
      <c r="AY187" s="72"/>
      <c r="AZ187" s="71">
        <v>7323.1</v>
      </c>
      <c r="BA187" s="71">
        <v>5354.7999999999993</v>
      </c>
      <c r="BB187" s="71">
        <v>0</v>
      </c>
      <c r="BC187" s="71">
        <v>0</v>
      </c>
      <c r="BD187" s="71">
        <v>0</v>
      </c>
      <c r="BE187" s="71">
        <v>0</v>
      </c>
      <c r="BF187" s="71"/>
      <c r="BG187" s="72"/>
      <c r="BH187" s="71">
        <v>0</v>
      </c>
      <c r="BI187" s="71">
        <v>0</v>
      </c>
      <c r="BJ187" s="71">
        <v>325.41300000000001</v>
      </c>
      <c r="BK187" s="71">
        <v>0</v>
      </c>
      <c r="BL187" s="71">
        <v>11.86</v>
      </c>
      <c r="BM187" s="71">
        <v>0</v>
      </c>
      <c r="BN187" s="72"/>
      <c r="BO187" s="71">
        <v>0</v>
      </c>
      <c r="BP187" s="71">
        <v>0</v>
      </c>
      <c r="BQ187" s="71">
        <v>12</v>
      </c>
      <c r="BR187" s="71">
        <v>0</v>
      </c>
      <c r="BS187" s="71">
        <v>1</v>
      </c>
      <c r="BT187" s="71">
        <v>0</v>
      </c>
      <c r="BU187"/>
      <c r="BV187" s="70">
        <v>337.27300000000002</v>
      </c>
      <c r="BW187" s="70">
        <v>0</v>
      </c>
      <c r="BX187" s="70">
        <v>0</v>
      </c>
      <c r="BY187" s="70">
        <v>0</v>
      </c>
      <c r="BZ187" s="70">
        <v>0</v>
      </c>
      <c r="CA187" s="70">
        <v>0</v>
      </c>
      <c r="CB187" s="70">
        <v>0</v>
      </c>
      <c r="CC187" s="70">
        <v>0</v>
      </c>
      <c r="CD187" s="70">
        <v>0</v>
      </c>
    </row>
    <row r="188" spans="1:82">
      <c r="A188" s="70" t="s">
        <v>1913</v>
      </c>
      <c r="B188" s="70">
        <v>148</v>
      </c>
      <c r="C188" s="70">
        <v>12</v>
      </c>
      <c r="D188" s="70">
        <v>9</v>
      </c>
      <c r="E188" s="70">
        <v>2015</v>
      </c>
      <c r="F188" s="70" t="s">
        <v>182</v>
      </c>
      <c r="G188" s="70" t="s">
        <v>1901</v>
      </c>
      <c r="H188" s="70" t="s">
        <v>1902</v>
      </c>
      <c r="I188" s="148"/>
      <c r="J188" s="71">
        <v>303.74830815785191</v>
      </c>
      <c r="K188" s="71">
        <v>2.2562743091322428</v>
      </c>
      <c r="L188" s="71">
        <v>1.848466995374304</v>
      </c>
      <c r="M188" s="71">
        <v>89.881128178494592</v>
      </c>
      <c r="N188" s="71">
        <v>88.77226059818382</v>
      </c>
      <c r="O188" s="71">
        <v>74.463971701846134</v>
      </c>
      <c r="P188" s="71">
        <v>36.066550841677163</v>
      </c>
      <c r="Q188" s="71">
        <v>5.4337974604848398</v>
      </c>
      <c r="R188" s="71">
        <v>0</v>
      </c>
      <c r="S188" s="71">
        <v>6.5903957417500001</v>
      </c>
      <c r="T188" s="72"/>
      <c r="U188" s="71">
        <v>42806965</v>
      </c>
      <c r="V188" s="71">
        <v>1126</v>
      </c>
      <c r="W188" s="71">
        <v>33</v>
      </c>
      <c r="X188" s="71">
        <v>20243</v>
      </c>
      <c r="Y188" s="71">
        <v>30115</v>
      </c>
      <c r="Z188" s="71">
        <v>43263</v>
      </c>
      <c r="AA188" s="71">
        <v>7177</v>
      </c>
      <c r="AB188" s="71">
        <v>74790</v>
      </c>
      <c r="AC188" s="71">
        <v>0</v>
      </c>
      <c r="AD188" s="71">
        <v>6.5903957417500001</v>
      </c>
      <c r="AE188" s="72"/>
      <c r="AF188" s="71">
        <v>225878863.10455459</v>
      </c>
      <c r="AG188" s="71">
        <v>1872014.932418061</v>
      </c>
      <c r="AH188" s="71">
        <v>374500.84125673171</v>
      </c>
      <c r="AI188" s="71">
        <v>121666244.50775839</v>
      </c>
      <c r="AJ188" s="71">
        <v>131797545.01380301</v>
      </c>
      <c r="AK188" s="71">
        <v>0</v>
      </c>
      <c r="AL188" s="71">
        <v>0</v>
      </c>
      <c r="AM188" s="71">
        <v>10249655.767749701</v>
      </c>
      <c r="AN188" s="71">
        <v>0</v>
      </c>
      <c r="AO188" s="71">
        <v>0</v>
      </c>
      <c r="AP188" s="71">
        <v>491838824.16754049</v>
      </c>
      <c r="AQ188" s="72"/>
      <c r="AR188" s="71">
        <v>1919</v>
      </c>
      <c r="AS188" s="71">
        <v>305</v>
      </c>
      <c r="AT188" s="71">
        <v>0</v>
      </c>
      <c r="AU188" s="71">
        <v>0</v>
      </c>
      <c r="AV188" s="71">
        <v>0</v>
      </c>
      <c r="AW188" s="71">
        <v>0</v>
      </c>
      <c r="AX188" s="71"/>
      <c r="AY188" s="72"/>
      <c r="AZ188" s="71">
        <v>8125.5999999999995</v>
      </c>
      <c r="BA188" s="71">
        <v>9854.9</v>
      </c>
      <c r="BB188" s="71">
        <v>0</v>
      </c>
      <c r="BC188" s="71">
        <v>0</v>
      </c>
      <c r="BD188" s="71">
        <v>0</v>
      </c>
      <c r="BE188" s="71">
        <v>0</v>
      </c>
      <c r="BF188" s="71"/>
      <c r="BG188" s="72"/>
      <c r="BH188" s="71">
        <v>0</v>
      </c>
      <c r="BI188" s="71">
        <v>0</v>
      </c>
      <c r="BJ188" s="71">
        <v>319.238</v>
      </c>
      <c r="BK188" s="71">
        <v>0</v>
      </c>
      <c r="BL188" s="71">
        <v>14.739000000000001</v>
      </c>
      <c r="BM188" s="71">
        <v>0</v>
      </c>
      <c r="BN188" s="72"/>
      <c r="BO188" s="71">
        <v>0</v>
      </c>
      <c r="BP188" s="71">
        <v>0</v>
      </c>
      <c r="BQ188" s="71">
        <v>12</v>
      </c>
      <c r="BR188" s="71">
        <v>0</v>
      </c>
      <c r="BS188" s="71">
        <v>1</v>
      </c>
      <c r="BT188" s="71">
        <v>0</v>
      </c>
      <c r="BU188"/>
      <c r="BV188" s="70">
        <v>333.97699999999998</v>
      </c>
      <c r="BW188" s="70">
        <v>0</v>
      </c>
      <c r="BX188" s="70">
        <v>0</v>
      </c>
      <c r="BY188" s="70">
        <v>0</v>
      </c>
      <c r="BZ188" s="70">
        <v>0</v>
      </c>
      <c r="CA188" s="70">
        <v>0</v>
      </c>
      <c r="CB188" s="70">
        <v>0</v>
      </c>
      <c r="CC188" s="70">
        <v>0</v>
      </c>
      <c r="CD188" s="70">
        <v>0</v>
      </c>
    </row>
    <row r="189" spans="1:82">
      <c r="A189" s="70" t="s">
        <v>1914</v>
      </c>
      <c r="B189" s="70">
        <v>149</v>
      </c>
      <c r="C189" s="70">
        <v>13</v>
      </c>
      <c r="D189" s="70">
        <v>9</v>
      </c>
      <c r="E189" s="70">
        <v>2016</v>
      </c>
      <c r="F189" s="70" t="s">
        <v>155</v>
      </c>
      <c r="G189" s="70" t="s">
        <v>1901</v>
      </c>
      <c r="H189" s="70" t="s">
        <v>1902</v>
      </c>
      <c r="I189" s="148"/>
      <c r="J189" s="71">
        <v>340.90319589931329</v>
      </c>
      <c r="K189" s="71">
        <v>2.2706892729394856</v>
      </c>
      <c r="L189" s="71">
        <v>1.9571405053929061</v>
      </c>
      <c r="M189" s="71">
        <v>77.975877677450882</v>
      </c>
      <c r="N189" s="71">
        <v>88.425589034488098</v>
      </c>
      <c r="O189" s="71">
        <v>73.833466829351821</v>
      </c>
      <c r="P189" s="71">
        <v>35.293756129017062</v>
      </c>
      <c r="Q189" s="71">
        <v>5.2721158228771881</v>
      </c>
      <c r="R189" s="71">
        <v>0</v>
      </c>
      <c r="S189" s="71">
        <v>7.6791885456000006</v>
      </c>
      <c r="T189" s="72"/>
      <c r="U189" s="71">
        <v>44536276</v>
      </c>
      <c r="V189" s="71">
        <v>1126</v>
      </c>
      <c r="W189" s="71">
        <v>33</v>
      </c>
      <c r="X189" s="71">
        <v>20243</v>
      </c>
      <c r="Y189" s="71">
        <v>30450</v>
      </c>
      <c r="Z189" s="71">
        <v>43424</v>
      </c>
      <c r="AA189" s="71">
        <v>7264</v>
      </c>
      <c r="AB189" s="71">
        <v>74642</v>
      </c>
      <c r="AC189" s="71">
        <v>0</v>
      </c>
      <c r="AD189" s="71">
        <v>7.6791885456000006</v>
      </c>
      <c r="AE189" s="72"/>
      <c r="AF189" s="71">
        <v>240026783.3830184</v>
      </c>
      <c r="AG189" s="71">
        <v>1777741.642305847</v>
      </c>
      <c r="AH189" s="71">
        <v>301198.67238408828</v>
      </c>
      <c r="AI189" s="71">
        <v>120626278.08897419</v>
      </c>
      <c r="AJ189" s="71">
        <v>126772101.70419361</v>
      </c>
      <c r="AK189" s="71">
        <v>0</v>
      </c>
      <c r="AL189" s="71">
        <v>0</v>
      </c>
      <c r="AM189" s="71">
        <v>10237320.2077014</v>
      </c>
      <c r="AN189" s="71">
        <v>0</v>
      </c>
      <c r="AO189" s="71">
        <v>0</v>
      </c>
      <c r="AP189" s="71">
        <v>499741423.69857752</v>
      </c>
      <c r="AQ189" s="72"/>
      <c r="AR189" s="71">
        <v>2048</v>
      </c>
      <c r="AS189" s="71">
        <v>337</v>
      </c>
      <c r="AT189" s="71">
        <v>0</v>
      </c>
      <c r="AU189" s="71">
        <v>0</v>
      </c>
      <c r="AV189" s="71">
        <v>0</v>
      </c>
      <c r="AW189" s="71">
        <v>0</v>
      </c>
      <c r="AX189" s="71"/>
      <c r="AY189" s="72"/>
      <c r="AZ189" s="71">
        <v>8737.6</v>
      </c>
      <c r="BA189" s="71">
        <v>10488.6</v>
      </c>
      <c r="BB189" s="71">
        <v>0</v>
      </c>
      <c r="BC189" s="71">
        <v>0</v>
      </c>
      <c r="BD189" s="71">
        <v>0</v>
      </c>
      <c r="BE189" s="71">
        <v>0</v>
      </c>
      <c r="BF189" s="71"/>
      <c r="BG189" s="72"/>
      <c r="BH189" s="71">
        <v>0</v>
      </c>
      <c r="BI189" s="71">
        <v>0</v>
      </c>
      <c r="BJ189" s="71">
        <v>299.613</v>
      </c>
      <c r="BK189" s="71">
        <v>0</v>
      </c>
      <c r="BL189" s="71">
        <v>9.8490000000000002</v>
      </c>
      <c r="BM189" s="71">
        <v>0</v>
      </c>
      <c r="BN189" s="72"/>
      <c r="BO189" s="71">
        <v>0</v>
      </c>
      <c r="BP189" s="71">
        <v>0</v>
      </c>
      <c r="BQ189" s="71">
        <v>11</v>
      </c>
      <c r="BR189" s="71">
        <v>0</v>
      </c>
      <c r="BS189" s="71">
        <v>1</v>
      </c>
      <c r="BT189" s="71">
        <v>0</v>
      </c>
      <c r="BU189"/>
      <c r="BV189" s="70">
        <v>309.46199999999999</v>
      </c>
      <c r="BW189" s="70">
        <v>0</v>
      </c>
      <c r="BX189" s="70">
        <v>0</v>
      </c>
      <c r="BY189" s="70">
        <v>0</v>
      </c>
      <c r="BZ189" s="70">
        <v>0</v>
      </c>
      <c r="CA189" s="70">
        <v>0</v>
      </c>
      <c r="CB189" s="70">
        <v>0</v>
      </c>
      <c r="CC189" s="70">
        <v>0</v>
      </c>
      <c r="CD189" s="70">
        <v>0</v>
      </c>
    </row>
    <row r="190" spans="1:82">
      <c r="A190" s="70" t="s">
        <v>1915</v>
      </c>
      <c r="B190" s="70">
        <v>150</v>
      </c>
      <c r="C190" s="70">
        <v>14</v>
      </c>
      <c r="D190" s="70">
        <v>9</v>
      </c>
      <c r="E190" s="70">
        <v>2017</v>
      </c>
      <c r="F190" s="70" t="s">
        <v>156</v>
      </c>
      <c r="G190" s="70" t="s">
        <v>1901</v>
      </c>
      <c r="H190" s="70" t="s">
        <v>1902</v>
      </c>
      <c r="I190" s="148"/>
      <c r="J190" s="71">
        <v>332.88699975703912</v>
      </c>
      <c r="K190" s="71">
        <v>2.3182769133587477</v>
      </c>
      <c r="L190" s="71">
        <v>1.8206575397437679</v>
      </c>
      <c r="M190" s="71">
        <v>77.276342148611391</v>
      </c>
      <c r="N190" s="71">
        <v>91.633931546417841</v>
      </c>
      <c r="O190" s="71">
        <v>73.066887888815614</v>
      </c>
      <c r="P190" s="71">
        <v>35.649536026756039</v>
      </c>
      <c r="Q190" s="71">
        <v>5.08807624399976</v>
      </c>
      <c r="R190" s="71">
        <v>0</v>
      </c>
      <c r="S190" s="71">
        <v>7.8205932123300013</v>
      </c>
      <c r="T190" s="72"/>
      <c r="U190" s="71">
        <v>46336005</v>
      </c>
      <c r="V190" s="71">
        <v>1126</v>
      </c>
      <c r="W190" s="71">
        <v>33</v>
      </c>
      <c r="X190" s="71">
        <v>20243</v>
      </c>
      <c r="Y190" s="71">
        <v>30847</v>
      </c>
      <c r="Z190" s="71">
        <v>43686</v>
      </c>
      <c r="AA190" s="71">
        <v>7384</v>
      </c>
      <c r="AB190" s="71">
        <v>74493</v>
      </c>
      <c r="AC190" s="71">
        <v>0</v>
      </c>
      <c r="AD190" s="71">
        <v>7.8205932123300013</v>
      </c>
      <c r="AE190" s="72"/>
      <c r="AF190" s="71">
        <v>250004614.51212111</v>
      </c>
      <c r="AG190" s="71">
        <v>1839901.5684904309</v>
      </c>
      <c r="AH190" s="71">
        <v>383839.93163156672</v>
      </c>
      <c r="AI190" s="71">
        <v>122569728.283554</v>
      </c>
      <c r="AJ190" s="71">
        <v>135591029.70029989</v>
      </c>
      <c r="AK190" s="71">
        <v>0</v>
      </c>
      <c r="AL190" s="71">
        <v>0</v>
      </c>
      <c r="AM190" s="71">
        <v>10232871.15389424</v>
      </c>
      <c r="AN190" s="71">
        <v>0</v>
      </c>
      <c r="AO190" s="71">
        <v>0</v>
      </c>
      <c r="AP190" s="71">
        <v>520621985.14999121</v>
      </c>
      <c r="AQ190" s="72"/>
      <c r="AR190" s="71">
        <v>2163</v>
      </c>
      <c r="AS190" s="71">
        <v>378</v>
      </c>
      <c r="AT190" s="71">
        <v>0</v>
      </c>
      <c r="AU190" s="71">
        <v>0</v>
      </c>
      <c r="AV190" s="71">
        <v>0</v>
      </c>
      <c r="AW190" s="71">
        <v>0</v>
      </c>
      <c r="AX190" s="71"/>
      <c r="AY190" s="72"/>
      <c r="AZ190" s="71">
        <v>9303.2000000000007</v>
      </c>
      <c r="BA190" s="71">
        <v>14966.8</v>
      </c>
      <c r="BB190" s="71">
        <v>0</v>
      </c>
      <c r="BC190" s="71">
        <v>0</v>
      </c>
      <c r="BD190" s="71">
        <v>0</v>
      </c>
      <c r="BE190" s="71">
        <v>0</v>
      </c>
      <c r="BF190" s="71"/>
      <c r="BG190" s="72"/>
      <c r="BH190" s="71">
        <v>0</v>
      </c>
      <c r="BI190" s="71">
        <v>0</v>
      </c>
      <c r="BJ190" s="71">
        <v>302.57900000000001</v>
      </c>
      <c r="BK190" s="71">
        <v>0</v>
      </c>
      <c r="BL190" s="71">
        <v>15.311</v>
      </c>
      <c r="BM190" s="71">
        <v>0</v>
      </c>
      <c r="BN190" s="72"/>
      <c r="BO190" s="71">
        <v>0</v>
      </c>
      <c r="BP190" s="71">
        <v>0</v>
      </c>
      <c r="BQ190" s="71">
        <v>11</v>
      </c>
      <c r="BR190" s="71">
        <v>0</v>
      </c>
      <c r="BS190" s="71">
        <v>1</v>
      </c>
      <c r="BT190" s="71">
        <v>0</v>
      </c>
      <c r="BU190"/>
      <c r="BV190" s="70">
        <v>317.89</v>
      </c>
      <c r="BW190" s="70">
        <v>0</v>
      </c>
      <c r="BX190" s="70">
        <v>0</v>
      </c>
      <c r="BY190" s="70">
        <v>0</v>
      </c>
      <c r="BZ190" s="70">
        <v>0</v>
      </c>
      <c r="CA190" s="70">
        <v>0</v>
      </c>
      <c r="CB190" s="70">
        <v>0</v>
      </c>
      <c r="CC190" s="70">
        <v>0</v>
      </c>
      <c r="CD190" s="70">
        <v>0</v>
      </c>
    </row>
    <row r="191" spans="1:82">
      <c r="A191" s="70" t="s">
        <v>1916</v>
      </c>
      <c r="B191" s="70">
        <v>151</v>
      </c>
      <c r="C191" s="70">
        <v>15</v>
      </c>
      <c r="D191" s="70">
        <v>9</v>
      </c>
      <c r="E191" s="70">
        <v>2018</v>
      </c>
      <c r="F191" s="70" t="s">
        <v>183</v>
      </c>
      <c r="G191" s="70" t="s">
        <v>1901</v>
      </c>
      <c r="H191" s="70" t="s">
        <v>1902</v>
      </c>
      <c r="I191" s="148"/>
      <c r="J191" s="71">
        <v>329.14794320558866</v>
      </c>
      <c r="K191" s="71">
        <v>2.1643435251964775</v>
      </c>
      <c r="L191" s="71">
        <v>1.695462529609107</v>
      </c>
      <c r="M191" s="71">
        <v>78.478594445025692</v>
      </c>
      <c r="N191" s="71">
        <v>83.763428978418162</v>
      </c>
      <c r="O191" s="71">
        <v>71.869720742543649</v>
      </c>
      <c r="P191" s="71">
        <v>35.610144504597002</v>
      </c>
      <c r="Q191" s="71">
        <v>4.7012733159762696</v>
      </c>
      <c r="R191" s="71">
        <v>0</v>
      </c>
      <c r="S191" s="71">
        <v>8.2530625970399996</v>
      </c>
      <c r="T191" s="72"/>
      <c r="U191" s="71">
        <v>47812093</v>
      </c>
      <c r="V191" s="71">
        <v>1126</v>
      </c>
      <c r="W191" s="71">
        <v>33</v>
      </c>
      <c r="X191" s="71">
        <v>20243</v>
      </c>
      <c r="Y191" s="71">
        <v>31085</v>
      </c>
      <c r="Z191" s="71">
        <v>43793</v>
      </c>
      <c r="AA191" s="71">
        <v>7450</v>
      </c>
      <c r="AB191" s="71">
        <v>74175</v>
      </c>
      <c r="AC191" s="71">
        <v>0</v>
      </c>
      <c r="AD191" s="71">
        <v>8.2530625970399996</v>
      </c>
      <c r="AE191" s="72"/>
      <c r="AF191" s="71">
        <v>248705007.03712261</v>
      </c>
      <c r="AG191" s="71">
        <v>1634574.336880475</v>
      </c>
      <c r="AH191" s="71">
        <v>361984.98796092818</v>
      </c>
      <c r="AI191" s="71">
        <v>118265099.49721301</v>
      </c>
      <c r="AJ191" s="71">
        <v>122404300.1014547</v>
      </c>
      <c r="AK191" s="71">
        <v>0</v>
      </c>
      <c r="AL191" s="71">
        <v>0</v>
      </c>
      <c r="AM191" s="71">
        <v>10210271.137036551</v>
      </c>
      <c r="AN191" s="71">
        <v>0</v>
      </c>
      <c r="AO191" s="71">
        <v>0</v>
      </c>
      <c r="AP191" s="71">
        <v>501581237.09766829</v>
      </c>
      <c r="AQ191" s="72"/>
      <c r="AR191" s="71">
        <v>2284</v>
      </c>
      <c r="AS191" s="71">
        <v>441</v>
      </c>
      <c r="AT191" s="71">
        <v>0</v>
      </c>
      <c r="AU191" s="71">
        <v>0</v>
      </c>
      <c r="AV191" s="71">
        <v>0</v>
      </c>
      <c r="AW191" s="71">
        <v>0</v>
      </c>
      <c r="AX191" s="71"/>
      <c r="AY191" s="72"/>
      <c r="AZ191" s="71">
        <v>9911.0999999999985</v>
      </c>
      <c r="BA191" s="71">
        <v>16830.400000000001</v>
      </c>
      <c r="BB191" s="71">
        <v>0</v>
      </c>
      <c r="BC191" s="71">
        <v>0</v>
      </c>
      <c r="BD191" s="71">
        <v>0</v>
      </c>
      <c r="BE191" s="71">
        <v>0</v>
      </c>
      <c r="BF191" s="71"/>
      <c r="BG191" s="72"/>
      <c r="BH191" s="71">
        <v>0</v>
      </c>
      <c r="BI191" s="71">
        <v>0</v>
      </c>
      <c r="BJ191" s="71">
        <v>291.40100000000001</v>
      </c>
      <c r="BK191" s="71">
        <v>0</v>
      </c>
      <c r="BL191" s="71">
        <v>15.215999999999999</v>
      </c>
      <c r="BM191" s="71">
        <v>0</v>
      </c>
      <c r="BN191" s="72"/>
      <c r="BO191" s="71">
        <v>0</v>
      </c>
      <c r="BP191" s="71">
        <v>0</v>
      </c>
      <c r="BQ191" s="71">
        <v>10</v>
      </c>
      <c r="BR191" s="71">
        <v>0</v>
      </c>
      <c r="BS191" s="71">
        <v>1</v>
      </c>
      <c r="BT191" s="71">
        <v>0</v>
      </c>
      <c r="BU191"/>
      <c r="BV191" s="70">
        <v>306.61700000000002</v>
      </c>
      <c r="BW191" s="70">
        <v>0</v>
      </c>
      <c r="BX191" s="70">
        <v>0</v>
      </c>
      <c r="BY191" s="70">
        <v>0</v>
      </c>
      <c r="BZ191" s="70">
        <v>0</v>
      </c>
      <c r="CA191" s="70">
        <v>0</v>
      </c>
      <c r="CB191" s="70">
        <v>0</v>
      </c>
      <c r="CC191" s="70">
        <v>0</v>
      </c>
      <c r="CD191" s="70">
        <v>0</v>
      </c>
    </row>
    <row r="192" spans="1:82">
      <c r="A192" s="70" t="s">
        <v>1917</v>
      </c>
      <c r="B192" s="70">
        <v>152</v>
      </c>
      <c r="C192" s="70">
        <v>16</v>
      </c>
      <c r="D192" s="70">
        <v>9</v>
      </c>
      <c r="E192" s="70">
        <v>2019</v>
      </c>
      <c r="F192" s="70" t="s">
        <v>158</v>
      </c>
      <c r="G192" s="70" t="s">
        <v>1901</v>
      </c>
      <c r="H192" s="70" t="s">
        <v>1902</v>
      </c>
      <c r="I192" s="148"/>
      <c r="J192" s="71">
        <v>320.88235179418876</v>
      </c>
      <c r="K192" s="71">
        <v>1.9419069891368479</v>
      </c>
      <c r="L192" s="71">
        <v>1.704575640569951</v>
      </c>
      <c r="M192" s="71">
        <v>74.810329489677798</v>
      </c>
      <c r="N192" s="71">
        <v>81.965232944126882</v>
      </c>
      <c r="O192" s="71">
        <v>69.778472581357335</v>
      </c>
      <c r="P192" s="71">
        <v>35.536767855578312</v>
      </c>
      <c r="Q192" s="71">
        <v>4.5593978607869996</v>
      </c>
      <c r="R192" s="71">
        <v>0</v>
      </c>
      <c r="S192" s="71">
        <v>6.6333959078399998</v>
      </c>
      <c r="T192" s="72"/>
      <c r="U192" s="71">
        <v>48777589</v>
      </c>
      <c r="V192" s="71">
        <v>1126</v>
      </c>
      <c r="W192" s="71">
        <v>33</v>
      </c>
      <c r="X192" s="71">
        <v>20243</v>
      </c>
      <c r="Y192" s="71">
        <v>31338</v>
      </c>
      <c r="Z192" s="71">
        <v>43686</v>
      </c>
      <c r="AA192" s="71">
        <v>7379</v>
      </c>
      <c r="AB192" s="71">
        <v>73884</v>
      </c>
      <c r="AC192" s="71">
        <v>0</v>
      </c>
      <c r="AD192" s="71">
        <v>6.6333959078399998</v>
      </c>
      <c r="AE192" s="72"/>
      <c r="AF192" s="71">
        <v>246559911.41622481</v>
      </c>
      <c r="AG192" s="71">
        <v>1575932.287143471</v>
      </c>
      <c r="AH192" s="71">
        <v>388801.27485080558</v>
      </c>
      <c r="AI192" s="71">
        <v>122093819.08850349</v>
      </c>
      <c r="AJ192" s="71">
        <v>133505181.9445067</v>
      </c>
      <c r="AK192" s="71">
        <v>0</v>
      </c>
      <c r="AL192" s="71">
        <v>0</v>
      </c>
      <c r="AM192" s="71">
        <v>10062444.601545786</v>
      </c>
      <c r="AN192" s="71">
        <v>0</v>
      </c>
      <c r="AO192" s="71">
        <v>0</v>
      </c>
      <c r="AP192" s="71">
        <v>514186090.61277509</v>
      </c>
      <c r="AQ192" s="72"/>
      <c r="AR192" s="71">
        <v>2394</v>
      </c>
      <c r="AS192" s="71">
        <v>471</v>
      </c>
      <c r="AT192" s="71">
        <v>0</v>
      </c>
      <c r="AU192" s="71">
        <v>0</v>
      </c>
      <c r="AV192" s="71">
        <v>0</v>
      </c>
      <c r="AW192" s="71">
        <v>0</v>
      </c>
      <c r="AX192" s="71"/>
      <c r="AY192" s="72"/>
      <c r="AZ192" s="71">
        <v>10476.299999999999</v>
      </c>
      <c r="BA192" s="71">
        <v>17328.5</v>
      </c>
      <c r="BB192" s="71">
        <v>0</v>
      </c>
      <c r="BC192" s="71">
        <v>0</v>
      </c>
      <c r="BD192" s="71">
        <v>0</v>
      </c>
      <c r="BE192" s="71">
        <v>0</v>
      </c>
      <c r="BF192" s="71"/>
      <c r="BG192" s="72"/>
      <c r="BH192" s="71">
        <v>0</v>
      </c>
      <c r="BI192" s="71">
        <v>0</v>
      </c>
      <c r="BJ192" s="71">
        <v>288.12900000000002</v>
      </c>
      <c r="BK192" s="71">
        <v>0</v>
      </c>
      <c r="BL192" s="71">
        <v>14.896000000000001</v>
      </c>
      <c r="BM192" s="71">
        <v>0</v>
      </c>
      <c r="BN192" s="72"/>
      <c r="BO192" s="71">
        <v>0</v>
      </c>
      <c r="BP192" s="71">
        <v>0</v>
      </c>
      <c r="BQ192" s="71">
        <v>11</v>
      </c>
      <c r="BR192" s="71">
        <v>0</v>
      </c>
      <c r="BS192" s="71">
        <v>1</v>
      </c>
      <c r="BT192" s="71">
        <v>0</v>
      </c>
      <c r="BU192"/>
      <c r="BV192" s="70">
        <v>303.02499999999998</v>
      </c>
      <c r="BW192" s="70">
        <v>0</v>
      </c>
      <c r="BX192" s="70">
        <v>0</v>
      </c>
      <c r="BY192" s="70">
        <v>0</v>
      </c>
      <c r="BZ192" s="70">
        <v>0</v>
      </c>
      <c r="CA192" s="70">
        <v>0</v>
      </c>
      <c r="CB192" s="70">
        <v>0</v>
      </c>
      <c r="CC192" s="70">
        <v>0</v>
      </c>
      <c r="CD192" s="70">
        <v>0</v>
      </c>
    </row>
    <row r="193" spans="1:82">
      <c r="A193" s="70" t="s">
        <v>1918</v>
      </c>
      <c r="B193" s="70">
        <v>153</v>
      </c>
      <c r="C193" s="70">
        <v>17</v>
      </c>
      <c r="D193" s="70">
        <v>9</v>
      </c>
      <c r="E193" s="70">
        <v>2020</v>
      </c>
      <c r="F193" s="70" t="s">
        <v>159</v>
      </c>
      <c r="G193" s="70" t="s">
        <v>1901</v>
      </c>
      <c r="H193" s="70" t="s">
        <v>1902</v>
      </c>
      <c r="I193" s="148"/>
      <c r="J193" s="71">
        <v>293.12625833757431</v>
      </c>
      <c r="K193" s="71">
        <v>2.4213555729355689</v>
      </c>
      <c r="L193" s="71">
        <v>4.3417487506285193</v>
      </c>
      <c r="M193" s="71">
        <v>68.353796806987432</v>
      </c>
      <c r="N193" s="71">
        <v>81.225289806565868</v>
      </c>
      <c r="O193" s="71">
        <v>61.197382700805939</v>
      </c>
      <c r="P193" s="71">
        <v>33.542693625885725</v>
      </c>
      <c r="Q193" s="71">
        <v>4.3275991760339201</v>
      </c>
      <c r="R193" s="71">
        <v>0</v>
      </c>
      <c r="S193" s="71">
        <v>7.5247710352000006</v>
      </c>
      <c r="T193" s="72"/>
      <c r="U193" s="71">
        <v>43679322</v>
      </c>
      <c r="V193" s="71">
        <v>1309</v>
      </c>
      <c r="W193" s="71">
        <v>93</v>
      </c>
      <c r="X193" s="71">
        <v>20894</v>
      </c>
      <c r="Y193" s="71">
        <v>31358</v>
      </c>
      <c r="Z193" s="71">
        <v>43730</v>
      </c>
      <c r="AA193" s="71">
        <v>7403</v>
      </c>
      <c r="AB193" s="71">
        <v>73398</v>
      </c>
      <c r="AC193" s="71">
        <v>0</v>
      </c>
      <c r="AD193" s="71">
        <v>7.5247710352000006</v>
      </c>
      <c r="AE193" s="72"/>
      <c r="AF193" s="71">
        <v>228497762.18655851</v>
      </c>
      <c r="AG193" s="71">
        <v>1867495.5487747414</v>
      </c>
      <c r="AH193" s="71">
        <v>1043394.6506933299</v>
      </c>
      <c r="AI193" s="71">
        <v>116368039.86933002</v>
      </c>
      <c r="AJ193" s="71">
        <v>137682585.12458631</v>
      </c>
      <c r="AK193" s="71"/>
      <c r="AL193" s="71"/>
      <c r="AM193" s="71">
        <v>9579254.4687882718</v>
      </c>
      <c r="AN193" s="71"/>
      <c r="AO193" s="71"/>
      <c r="AP193" s="71">
        <v>495038531.84873116</v>
      </c>
      <c r="AQ193" s="72"/>
      <c r="AR193" s="71">
        <v>2515</v>
      </c>
      <c r="AS193" s="71">
        <v>487</v>
      </c>
      <c r="AT193" s="71">
        <v>0</v>
      </c>
      <c r="AU193" s="71">
        <v>0</v>
      </c>
      <c r="AV193" s="71">
        <v>0</v>
      </c>
      <c r="AW193" s="71">
        <v>0</v>
      </c>
      <c r="AX193" s="71"/>
      <c r="AY193" s="72"/>
      <c r="AZ193" s="71">
        <v>11163.899999999991</v>
      </c>
      <c r="BA193" s="71">
        <v>17687.700000000012</v>
      </c>
      <c r="BB193" s="71">
        <v>0</v>
      </c>
      <c r="BC193" s="71">
        <v>0</v>
      </c>
      <c r="BD193" s="71">
        <v>0</v>
      </c>
      <c r="BE193" s="71">
        <v>0</v>
      </c>
      <c r="BF193" s="71"/>
      <c r="BG193" s="72"/>
      <c r="BH193" s="71">
        <v>0</v>
      </c>
      <c r="BI193" s="71">
        <v>0</v>
      </c>
      <c r="BJ193" s="71">
        <v>279.58999999999997</v>
      </c>
      <c r="BK193" s="71">
        <v>0</v>
      </c>
      <c r="BL193" s="71">
        <v>12.871</v>
      </c>
      <c r="BM193" s="71">
        <v>0</v>
      </c>
      <c r="BN193" s="72"/>
      <c r="BO193" s="71">
        <v>0</v>
      </c>
      <c r="BP193" s="71">
        <v>0</v>
      </c>
      <c r="BQ193" s="71">
        <v>11</v>
      </c>
      <c r="BR193" s="71">
        <v>0</v>
      </c>
      <c r="BS193" s="71">
        <v>1</v>
      </c>
      <c r="BT193" s="71">
        <v>0</v>
      </c>
      <c r="BU193"/>
      <c r="BV193" s="70">
        <v>292.46100000000001</v>
      </c>
      <c r="BW193" s="70">
        <v>0</v>
      </c>
      <c r="BX193" s="70">
        <v>0</v>
      </c>
      <c r="BY193" s="70">
        <v>0</v>
      </c>
      <c r="BZ193" s="70">
        <v>0</v>
      </c>
      <c r="CA193" s="70">
        <v>0</v>
      </c>
      <c r="CB193" s="70">
        <v>0</v>
      </c>
      <c r="CC193" s="70">
        <v>0</v>
      </c>
      <c r="CD193" s="70">
        <v>0</v>
      </c>
    </row>
    <row r="194" spans="1:82">
      <c r="A194" s="70" t="s">
        <v>1919</v>
      </c>
      <c r="B194" s="70">
        <v>153</v>
      </c>
      <c r="C194" s="70">
        <v>18</v>
      </c>
      <c r="D194" s="70">
        <v>9</v>
      </c>
      <c r="E194" s="70">
        <v>2021</v>
      </c>
      <c r="F194" s="70" t="s">
        <v>160</v>
      </c>
      <c r="G194" s="70" t="s">
        <v>1901</v>
      </c>
      <c r="H194" s="70" t="s">
        <v>1902</v>
      </c>
      <c r="I194" s="148"/>
      <c r="J194" s="71">
        <v>343.29576136943024</v>
      </c>
      <c r="K194" s="71">
        <v>2.7436458298579272</v>
      </c>
      <c r="L194" s="71">
        <v>4.1395582175922216</v>
      </c>
      <c r="M194" s="71">
        <v>77.362582670239348</v>
      </c>
      <c r="N194" s="71">
        <v>80.101823370616614</v>
      </c>
      <c r="O194" s="71">
        <v>59.478495070091569</v>
      </c>
      <c r="P194" s="71">
        <v>34.501078519587502</v>
      </c>
      <c r="Q194" s="71">
        <v>4.26401045323475</v>
      </c>
      <c r="R194" s="71">
        <v>0</v>
      </c>
      <c r="S194" s="71">
        <v>6.5918928165750001</v>
      </c>
      <c r="T194" s="72"/>
      <c r="U194" s="71">
        <v>53873827</v>
      </c>
      <c r="V194" s="71">
        <v>1309</v>
      </c>
      <c r="W194" s="71">
        <v>93</v>
      </c>
      <c r="X194" s="71">
        <v>20894</v>
      </c>
      <c r="Y194" s="71">
        <v>31438</v>
      </c>
      <c r="Z194" s="71">
        <v>43762</v>
      </c>
      <c r="AA194" s="71">
        <v>7425</v>
      </c>
      <c r="AB194" s="71">
        <v>73030</v>
      </c>
      <c r="AC194" s="71">
        <v>0</v>
      </c>
      <c r="AD194" s="71">
        <v>6.5918928165750001</v>
      </c>
      <c r="AE194" s="72"/>
      <c r="AF194" s="71">
        <v>264309584.18510181</v>
      </c>
      <c r="AG194" s="71">
        <v>2079582.813015108</v>
      </c>
      <c r="AH194" s="71">
        <v>959972.1984360863</v>
      </c>
      <c r="AI194" s="71">
        <v>124170835.29524733</v>
      </c>
      <c r="AJ194" s="71">
        <v>125976959.0379851</v>
      </c>
      <c r="AK194" s="71">
        <v>0</v>
      </c>
      <c r="AL194" s="71">
        <v>0</v>
      </c>
      <c r="AM194" s="71">
        <v>9586201.7266038489</v>
      </c>
      <c r="AN194" s="71">
        <v>0</v>
      </c>
      <c r="AO194" s="71">
        <v>0</v>
      </c>
      <c r="AP194" s="71">
        <v>527083135.25638926</v>
      </c>
      <c r="AQ194" s="72"/>
      <c r="AR194" s="71">
        <v>2653</v>
      </c>
      <c r="AS194" s="71">
        <v>492</v>
      </c>
      <c r="AT194" s="71">
        <v>0</v>
      </c>
      <c r="AU194" s="71">
        <v>0</v>
      </c>
      <c r="AV194" s="71">
        <v>0</v>
      </c>
      <c r="AW194" s="71">
        <v>0</v>
      </c>
      <c r="AX194" s="71"/>
      <c r="AY194" s="72"/>
      <c r="AZ194" s="71">
        <v>11976.29999999999</v>
      </c>
      <c r="BA194" s="71">
        <v>17953.900000000009</v>
      </c>
      <c r="BB194" s="71">
        <v>0</v>
      </c>
      <c r="BC194" s="71">
        <v>0</v>
      </c>
      <c r="BD194" s="71">
        <v>0</v>
      </c>
      <c r="BE194" s="71">
        <v>0</v>
      </c>
      <c r="BF194" s="71"/>
      <c r="BG194" s="72"/>
      <c r="BH194" s="71">
        <v>0</v>
      </c>
      <c r="BI194" s="71">
        <v>0</v>
      </c>
      <c r="BJ194" s="71">
        <v>278.14100000000002</v>
      </c>
      <c r="BK194" s="71">
        <v>0</v>
      </c>
      <c r="BL194" s="71">
        <v>15.393000000000001</v>
      </c>
      <c r="BM194" s="71">
        <v>0</v>
      </c>
      <c r="BN194" s="72"/>
      <c r="BO194" s="71">
        <v>0</v>
      </c>
      <c r="BP194" s="71">
        <v>0</v>
      </c>
      <c r="BQ194" s="71">
        <v>12</v>
      </c>
      <c r="BR194" s="71">
        <v>0</v>
      </c>
      <c r="BS194" s="71">
        <v>1</v>
      </c>
      <c r="BT194" s="71">
        <v>0</v>
      </c>
      <c r="BU194"/>
      <c r="BV194" s="70">
        <v>293.53399999999999</v>
      </c>
      <c r="BW194" s="70">
        <v>0</v>
      </c>
      <c r="BX194" s="70">
        <v>0</v>
      </c>
      <c r="BY194" s="70">
        <v>0</v>
      </c>
      <c r="BZ194" s="70">
        <v>0</v>
      </c>
      <c r="CA194" s="70">
        <v>0</v>
      </c>
      <c r="CB194" s="70">
        <v>0</v>
      </c>
      <c r="CC194" s="70">
        <v>0</v>
      </c>
      <c r="CD194" s="70">
        <v>0</v>
      </c>
    </row>
    <row r="195" spans="1:82">
      <c r="A195" s="70" t="s">
        <v>1920</v>
      </c>
      <c r="B195" s="70">
        <v>153</v>
      </c>
      <c r="C195" s="70">
        <v>19</v>
      </c>
      <c r="D195" s="70">
        <v>9</v>
      </c>
      <c r="E195" s="70">
        <v>2022</v>
      </c>
      <c r="F195" s="70" t="s">
        <v>161</v>
      </c>
      <c r="G195" s="70" t="s">
        <v>1901</v>
      </c>
      <c r="H195" s="70" t="s">
        <v>1902</v>
      </c>
      <c r="I195" s="148"/>
      <c r="J195" s="71">
        <v>311.58398220673945</v>
      </c>
      <c r="K195" s="71">
        <v>2.4710573843963792</v>
      </c>
      <c r="L195" s="71">
        <v>3.8728587687177098</v>
      </c>
      <c r="M195" s="71">
        <v>73.06433876601956</v>
      </c>
      <c r="N195" s="71">
        <v>79.805121394790604</v>
      </c>
      <c r="O195" s="71">
        <v>62.717705499491835</v>
      </c>
      <c r="P195" s="71">
        <v>34.454441322473045</v>
      </c>
      <c r="Q195" s="71">
        <v>4.2817802550677593</v>
      </c>
      <c r="R195" s="71">
        <v>0</v>
      </c>
      <c r="S195" s="71">
        <v>7.1213456976545002</v>
      </c>
      <c r="T195" s="72"/>
      <c r="U195" s="71">
        <v>59204908</v>
      </c>
      <c r="V195" s="71">
        <v>1309</v>
      </c>
      <c r="W195" s="71">
        <v>93</v>
      </c>
      <c r="X195" s="71">
        <v>20894</v>
      </c>
      <c r="Y195" s="71">
        <v>31758</v>
      </c>
      <c r="Z195" s="71">
        <v>43843</v>
      </c>
      <c r="AA195" s="71">
        <v>7528</v>
      </c>
      <c r="AB195" s="71">
        <v>72733</v>
      </c>
      <c r="AC195" s="71">
        <v>0</v>
      </c>
      <c r="AD195" s="71">
        <v>7.1213456976545002</v>
      </c>
      <c r="AE195" s="72"/>
      <c r="AF195" s="71">
        <v>246843959.68823311</v>
      </c>
      <c r="AG195" s="71">
        <v>1998734.33639531</v>
      </c>
      <c r="AH195" s="71">
        <v>1055143.7463046508</v>
      </c>
      <c r="AI195" s="71">
        <v>121442786.96707678</v>
      </c>
      <c r="AJ195" s="71">
        <v>131578582.04672574</v>
      </c>
      <c r="AK195" s="71">
        <v>0</v>
      </c>
      <c r="AL195" s="71">
        <v>0</v>
      </c>
      <c r="AM195" s="71">
        <v>9391815.5041127373</v>
      </c>
      <c r="AN195" s="71">
        <v>0</v>
      </c>
      <c r="AO195" s="71">
        <v>0</v>
      </c>
      <c r="AP195" s="71">
        <v>512311022.28884828</v>
      </c>
      <c r="AQ195" s="72"/>
      <c r="AR195" s="71">
        <v>2826</v>
      </c>
      <c r="AS195" s="71">
        <v>496</v>
      </c>
      <c r="AT195" s="71">
        <v>0</v>
      </c>
      <c r="AU195" s="71">
        <v>0</v>
      </c>
      <c r="AV195" s="71">
        <v>0</v>
      </c>
      <c r="AW195" s="71">
        <v>0</v>
      </c>
      <c r="AX195" s="71"/>
      <c r="AY195" s="72"/>
      <c r="AZ195" s="71">
        <v>12979.099999999973</v>
      </c>
      <c r="BA195" s="71">
        <v>18712.900000000009</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1921</v>
      </c>
      <c r="B196" s="70">
        <v>153</v>
      </c>
      <c r="C196" s="70">
        <v>20</v>
      </c>
      <c r="D196" s="70">
        <v>9</v>
      </c>
      <c r="E196" s="70">
        <v>2023</v>
      </c>
      <c r="F196" s="70" t="s">
        <v>1539</v>
      </c>
      <c r="G196" s="70" t="s">
        <v>1901</v>
      </c>
      <c r="H196" s="70" t="s">
        <v>1902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2988</v>
      </c>
      <c r="AS196" s="71">
        <v>497</v>
      </c>
      <c r="AT196" s="71">
        <v>0</v>
      </c>
      <c r="AU196" s="71">
        <v>0</v>
      </c>
      <c r="AV196" s="71">
        <v>0</v>
      </c>
      <c r="AW196" s="71">
        <v>0</v>
      </c>
      <c r="AX196" s="71"/>
      <c r="AY196" s="72"/>
      <c r="AZ196" s="71">
        <v>13848.399999999945</v>
      </c>
      <c r="BA196" s="71">
        <v>18724.100000000009</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1922</v>
      </c>
      <c r="B197" s="70">
        <v>153</v>
      </c>
      <c r="C197" s="70">
        <v>21</v>
      </c>
      <c r="D197" s="70">
        <v>9</v>
      </c>
      <c r="E197" s="70">
        <v>2024</v>
      </c>
      <c r="F197" s="70" t="s">
        <v>1554</v>
      </c>
      <c r="G197" s="1064" t="s">
        <v>1901</v>
      </c>
      <c r="H197" s="70" t="s">
        <v>1902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1923</v>
      </c>
      <c r="B198" s="70">
        <v>426</v>
      </c>
      <c r="C198" s="70">
        <v>1</v>
      </c>
      <c r="D198" s="70">
        <v>26</v>
      </c>
      <c r="E198" s="70">
        <v>1990</v>
      </c>
      <c r="F198" s="70" t="s">
        <v>787</v>
      </c>
      <c r="G198" s="1064" t="s">
        <v>1924</v>
      </c>
      <c r="H198" s="70" t="s">
        <v>1925</v>
      </c>
      <c r="I198" s="148"/>
      <c r="J198" s="71">
        <v>56.634355921552157</v>
      </c>
      <c r="K198" s="71">
        <v>2.9774717036890008</v>
      </c>
      <c r="L198" s="71">
        <v>0.47382914107148139</v>
      </c>
      <c r="M198" s="71">
        <v>26.123788708107959</v>
      </c>
      <c r="N198" s="71">
        <v>33.971566872620798</v>
      </c>
      <c r="O198" s="71">
        <v>32.289381026771949</v>
      </c>
      <c r="P198" s="71">
        <v>24.920607682583519</v>
      </c>
      <c r="Q198" s="71">
        <v>3.0116511984335301</v>
      </c>
      <c r="R198" s="71">
        <v>0</v>
      </c>
      <c r="S198" s="71">
        <v>4.01581332350161</v>
      </c>
      <c r="T198" s="72"/>
      <c r="U198" s="71">
        <v>9692768</v>
      </c>
      <c r="V198" s="71">
        <v>1174</v>
      </c>
      <c r="W198" s="71">
        <v>5</v>
      </c>
      <c r="X198" s="71">
        <v>10809</v>
      </c>
      <c r="Y198" s="71">
        <v>15136</v>
      </c>
      <c r="Z198" s="71">
        <v>13281</v>
      </c>
      <c r="AA198" s="71">
        <v>6051</v>
      </c>
      <c r="AB198" s="71">
        <v>48899</v>
      </c>
      <c r="AC198" s="71">
        <v>0</v>
      </c>
      <c r="AD198" s="71">
        <v>4.01581332350161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1926</v>
      </c>
      <c r="B199" s="70">
        <v>427</v>
      </c>
      <c r="C199" s="70">
        <v>2</v>
      </c>
      <c r="D199" s="70">
        <v>26</v>
      </c>
      <c r="E199" s="70">
        <v>2005</v>
      </c>
      <c r="F199" s="70" t="s">
        <v>789</v>
      </c>
      <c r="G199" s="70" t="s">
        <v>1924</v>
      </c>
      <c r="H199" s="70" t="s">
        <v>1925</v>
      </c>
      <c r="I199" s="148"/>
      <c r="J199" s="71">
        <v>92.382596045923634</v>
      </c>
      <c r="K199" s="71">
        <v>2.401127028176548</v>
      </c>
      <c r="L199" s="71">
        <v>0.5523611985980772</v>
      </c>
      <c r="M199" s="71">
        <v>61.709317053855607</v>
      </c>
      <c r="N199" s="71">
        <v>67.190266979532183</v>
      </c>
      <c r="O199" s="71">
        <v>53.955528455998092</v>
      </c>
      <c r="P199" s="71">
        <v>31.977271247589609</v>
      </c>
      <c r="Q199" s="71">
        <v>3.5471721086691699</v>
      </c>
      <c r="R199" s="71">
        <v>0</v>
      </c>
      <c r="S199" s="71">
        <v>8.6279234799999998</v>
      </c>
      <c r="T199" s="72"/>
      <c r="U199" s="71">
        <v>12524482</v>
      </c>
      <c r="V199" s="71">
        <v>1062</v>
      </c>
      <c r="W199" s="71">
        <v>5</v>
      </c>
      <c r="X199" s="71">
        <v>13132</v>
      </c>
      <c r="Y199" s="71">
        <v>22552</v>
      </c>
      <c r="Z199" s="71">
        <v>25681</v>
      </c>
      <c r="AA199" s="71">
        <v>6359</v>
      </c>
      <c r="AB199" s="71">
        <v>60209</v>
      </c>
      <c r="AC199" s="71">
        <v>0</v>
      </c>
      <c r="AD199" s="71">
        <v>8.6279234799999998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1927</v>
      </c>
      <c r="B200" s="70">
        <v>428</v>
      </c>
      <c r="C200" s="70">
        <v>3</v>
      </c>
      <c r="D200" s="70">
        <v>26</v>
      </c>
      <c r="E200" s="70">
        <v>2006</v>
      </c>
      <c r="F200" s="70" t="s">
        <v>790</v>
      </c>
      <c r="G200" s="70" t="s">
        <v>1924</v>
      </c>
      <c r="H200" s="70" t="s">
        <v>1925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1928</v>
      </c>
      <c r="B201" s="70">
        <v>429</v>
      </c>
      <c r="C201" s="70">
        <v>4</v>
      </c>
      <c r="D201" s="70">
        <v>26</v>
      </c>
      <c r="E201" s="70">
        <v>2007</v>
      </c>
      <c r="F201" s="70" t="s">
        <v>791</v>
      </c>
      <c r="G201" s="70" t="s">
        <v>1924</v>
      </c>
      <c r="H201" s="70" t="s">
        <v>1925</v>
      </c>
      <c r="I201" s="148"/>
      <c r="J201" s="71">
        <v>74.961745122483066</v>
      </c>
      <c r="K201" s="71">
        <v>2.5164055655272408</v>
      </c>
      <c r="L201" s="71">
        <v>0.98863360957410973</v>
      </c>
      <c r="M201" s="71">
        <v>63.691962392864518</v>
      </c>
      <c r="N201" s="71">
        <v>68.402118870521079</v>
      </c>
      <c r="O201" s="71">
        <v>52.947578227354221</v>
      </c>
      <c r="P201" s="71">
        <v>33.090129139312843</v>
      </c>
      <c r="Q201" s="71">
        <v>3.8194270213365402</v>
      </c>
      <c r="R201" s="71">
        <v>0</v>
      </c>
      <c r="S201" s="71">
        <v>8.1487263626599979</v>
      </c>
      <c r="T201" s="72"/>
      <c r="U201" s="71">
        <v>13279459</v>
      </c>
      <c r="V201" s="71">
        <v>1150</v>
      </c>
      <c r="W201" s="71">
        <v>13</v>
      </c>
      <c r="X201" s="71">
        <v>16549</v>
      </c>
      <c r="Y201" s="71">
        <v>23379</v>
      </c>
      <c r="Z201" s="71">
        <v>26198</v>
      </c>
      <c r="AA201" s="71">
        <v>6480</v>
      </c>
      <c r="AB201" s="71">
        <v>61402</v>
      </c>
      <c r="AC201" s="71">
        <v>0</v>
      </c>
      <c r="AD201" s="71">
        <v>8.1487263626599979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1929</v>
      </c>
      <c r="B202" s="70">
        <v>430</v>
      </c>
      <c r="C202" s="70">
        <v>5</v>
      </c>
      <c r="D202" s="70">
        <v>26</v>
      </c>
      <c r="E202" s="70">
        <v>2008</v>
      </c>
      <c r="F202" s="70" t="s">
        <v>792</v>
      </c>
      <c r="G202" s="70" t="s">
        <v>1924</v>
      </c>
      <c r="H202" s="70" t="s">
        <v>1925</v>
      </c>
      <c r="I202" s="148"/>
      <c r="J202" s="71">
        <v>65.672198610479981</v>
      </c>
      <c r="K202" s="71">
        <v>1.9004052819045589</v>
      </c>
      <c r="L202" s="71">
        <v>0.85029749727122095</v>
      </c>
      <c r="M202" s="71">
        <v>66.992374405279421</v>
      </c>
      <c r="N202" s="71">
        <v>65.273629442651313</v>
      </c>
      <c r="O202" s="71">
        <v>51.447055910853422</v>
      </c>
      <c r="P202" s="71">
        <v>31.333488273820681</v>
      </c>
      <c r="Q202" s="71">
        <v>3.8002153071217899</v>
      </c>
      <c r="R202" s="71">
        <v>0</v>
      </c>
      <c r="S202" s="71">
        <v>6.9803512188099983</v>
      </c>
      <c r="T202" s="72"/>
      <c r="U202" s="71">
        <v>13438272</v>
      </c>
      <c r="V202" s="71">
        <v>1150</v>
      </c>
      <c r="W202" s="71">
        <v>13</v>
      </c>
      <c r="X202" s="71">
        <v>16549</v>
      </c>
      <c r="Y202" s="71">
        <v>23813</v>
      </c>
      <c r="Z202" s="71">
        <v>26349</v>
      </c>
      <c r="AA202" s="71">
        <v>6143</v>
      </c>
      <c r="AB202" s="71">
        <v>62098</v>
      </c>
      <c r="AC202" s="71">
        <v>0</v>
      </c>
      <c r="AD202" s="71">
        <v>6.9803512188099983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1930</v>
      </c>
      <c r="B203" s="70">
        <v>431</v>
      </c>
      <c r="C203" s="70">
        <v>6</v>
      </c>
      <c r="D203" s="70">
        <v>26</v>
      </c>
      <c r="E203" s="70">
        <v>2009</v>
      </c>
      <c r="F203" s="70" t="s">
        <v>176</v>
      </c>
      <c r="G203" s="70" t="s">
        <v>1924</v>
      </c>
      <c r="H203" s="70" t="s">
        <v>1925</v>
      </c>
      <c r="I203" s="148"/>
      <c r="J203" s="71">
        <v>63.853342662513462</v>
      </c>
      <c r="K203" s="71">
        <v>1.5874007026000261</v>
      </c>
      <c r="L203" s="71">
        <v>0.6805042057658649</v>
      </c>
      <c r="M203" s="71">
        <v>59.950283252638442</v>
      </c>
      <c r="N203" s="71">
        <v>64.296496673605631</v>
      </c>
      <c r="O203" s="71">
        <v>52.861936489447409</v>
      </c>
      <c r="P203" s="71">
        <v>29.328800953071081</v>
      </c>
      <c r="Q203" s="71">
        <v>3.6569932897091699</v>
      </c>
      <c r="R203" s="71">
        <v>0</v>
      </c>
      <c r="S203" s="71">
        <v>7.5750309854800006</v>
      </c>
      <c r="T203" s="72"/>
      <c r="U203" s="71">
        <v>11835264</v>
      </c>
      <c r="V203" s="71">
        <v>1037</v>
      </c>
      <c r="W203" s="71">
        <v>15</v>
      </c>
      <c r="X203" s="71">
        <v>18792</v>
      </c>
      <c r="Y203" s="71">
        <v>24271</v>
      </c>
      <c r="Z203" s="71">
        <v>26723</v>
      </c>
      <c r="AA203" s="71">
        <v>5903</v>
      </c>
      <c r="AB203" s="71">
        <v>62730</v>
      </c>
      <c r="AC203" s="71">
        <v>0</v>
      </c>
      <c r="AD203" s="71">
        <v>7.5750309854800006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72.942999999999998</v>
      </c>
      <c r="BK203" s="71">
        <v>0</v>
      </c>
      <c r="BL203" s="71">
        <v>23.417000000000002</v>
      </c>
      <c r="BM203" s="71">
        <v>0</v>
      </c>
      <c r="BN203" s="72"/>
      <c r="BO203" s="71">
        <v>0</v>
      </c>
      <c r="BP203" s="71">
        <v>0</v>
      </c>
      <c r="BQ203" s="71">
        <v>8</v>
      </c>
      <c r="BR203" s="71">
        <v>0</v>
      </c>
      <c r="BS203" s="71">
        <v>4</v>
      </c>
      <c r="BT203" s="71">
        <v>0</v>
      </c>
      <c r="BU203"/>
      <c r="BV203" s="70">
        <v>81.694999999999993</v>
      </c>
      <c r="BW203" s="70">
        <v>7.88</v>
      </c>
      <c r="BX203" s="70">
        <v>6.7850000000000001</v>
      </c>
      <c r="BY203" s="70">
        <v>0</v>
      </c>
      <c r="BZ203" s="70">
        <v>0</v>
      </c>
      <c r="CA203" s="70">
        <v>0</v>
      </c>
      <c r="CB203" s="70">
        <v>0</v>
      </c>
      <c r="CC203" s="70">
        <v>0</v>
      </c>
      <c r="CD203" s="70">
        <v>0</v>
      </c>
    </row>
    <row r="204" spans="1:82">
      <c r="A204" s="70" t="s">
        <v>1931</v>
      </c>
      <c r="B204" s="70">
        <v>432</v>
      </c>
      <c r="C204" s="70">
        <v>7</v>
      </c>
      <c r="D204" s="70">
        <v>26</v>
      </c>
      <c r="E204" s="70">
        <v>2010</v>
      </c>
      <c r="F204" s="70" t="s">
        <v>177</v>
      </c>
      <c r="G204" s="70" t="s">
        <v>1924</v>
      </c>
      <c r="H204" s="70" t="s">
        <v>1925</v>
      </c>
      <c r="I204" s="148"/>
      <c r="J204" s="71">
        <v>81.308664606717869</v>
      </c>
      <c r="K204" s="71">
        <v>1.717684630105945</v>
      </c>
      <c r="L204" s="71">
        <v>0.62618943221933088</v>
      </c>
      <c r="M204" s="71">
        <v>65.857447722093539</v>
      </c>
      <c r="N204" s="71">
        <v>66.247546588774512</v>
      </c>
      <c r="O204" s="71">
        <v>52.99941871051869</v>
      </c>
      <c r="P204" s="71">
        <v>29.871085433884559</v>
      </c>
      <c r="Q204" s="71">
        <v>3.8540268309034</v>
      </c>
      <c r="R204" s="71">
        <v>0</v>
      </c>
      <c r="S204" s="71">
        <v>8.2457898482999994</v>
      </c>
      <c r="T204" s="72"/>
      <c r="U204" s="71">
        <v>13110620</v>
      </c>
      <c r="V204" s="71">
        <v>1037</v>
      </c>
      <c r="W204" s="71">
        <v>15</v>
      </c>
      <c r="X204" s="71">
        <v>18792</v>
      </c>
      <c r="Y204" s="71">
        <v>24710</v>
      </c>
      <c r="Z204" s="71">
        <v>26917</v>
      </c>
      <c r="AA204" s="71">
        <v>5862</v>
      </c>
      <c r="AB204" s="71">
        <v>63348</v>
      </c>
      <c r="AC204" s="71">
        <v>0</v>
      </c>
      <c r="AD204" s="71">
        <v>8.2457898482999994</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72.528999999999996</v>
      </c>
      <c r="BK204" s="71">
        <v>0</v>
      </c>
      <c r="BL204" s="71">
        <v>21.753</v>
      </c>
      <c r="BM204" s="71">
        <v>0</v>
      </c>
      <c r="BN204" s="72"/>
      <c r="BO204" s="71">
        <v>0</v>
      </c>
      <c r="BP204" s="71">
        <v>0</v>
      </c>
      <c r="BQ204" s="71">
        <v>8</v>
      </c>
      <c r="BR204" s="71">
        <v>0</v>
      </c>
      <c r="BS204" s="71">
        <v>4</v>
      </c>
      <c r="BT204" s="71">
        <v>0</v>
      </c>
      <c r="BU204"/>
      <c r="BV204" s="70">
        <v>80.001999999999995</v>
      </c>
      <c r="BW204" s="70">
        <v>8.1300000000000008</v>
      </c>
      <c r="BX204" s="70">
        <v>6.15</v>
      </c>
      <c r="BY204" s="70">
        <v>0</v>
      </c>
      <c r="BZ204" s="70">
        <v>0</v>
      </c>
      <c r="CA204" s="70">
        <v>0</v>
      </c>
      <c r="CB204" s="70">
        <v>0</v>
      </c>
      <c r="CC204" s="70">
        <v>0</v>
      </c>
      <c r="CD204" s="70">
        <v>0</v>
      </c>
    </row>
    <row r="205" spans="1:82">
      <c r="A205" s="70" t="s">
        <v>1932</v>
      </c>
      <c r="B205" s="70">
        <v>433</v>
      </c>
      <c r="C205" s="70">
        <v>8</v>
      </c>
      <c r="D205" s="70">
        <v>26</v>
      </c>
      <c r="E205" s="70">
        <v>2011</v>
      </c>
      <c r="F205" s="70" t="s">
        <v>178</v>
      </c>
      <c r="G205" s="70" t="s">
        <v>1924</v>
      </c>
      <c r="H205" s="70" t="s">
        <v>1925</v>
      </c>
      <c r="I205" s="148"/>
      <c r="J205" s="71">
        <v>77.312563649819566</v>
      </c>
      <c r="K205" s="71">
        <v>2.411237999489217</v>
      </c>
      <c r="L205" s="71">
        <v>0.64609311526639457</v>
      </c>
      <c r="M205" s="71">
        <v>86.925269259333646</v>
      </c>
      <c r="N205" s="71">
        <v>79.612695931594317</v>
      </c>
      <c r="O205" s="71">
        <v>53.032619678833797</v>
      </c>
      <c r="P205" s="71">
        <v>29.151364535696072</v>
      </c>
      <c r="Q205" s="71">
        <v>4.4987694418644804</v>
      </c>
      <c r="R205" s="71">
        <v>0</v>
      </c>
      <c r="S205" s="71">
        <v>7.7885275657399999</v>
      </c>
      <c r="T205" s="72"/>
      <c r="U205" s="71">
        <v>11933179</v>
      </c>
      <c r="V205" s="71">
        <v>1037</v>
      </c>
      <c r="W205" s="71">
        <v>15</v>
      </c>
      <c r="X205" s="71">
        <v>18792</v>
      </c>
      <c r="Y205" s="71">
        <v>25136</v>
      </c>
      <c r="Z205" s="71">
        <v>27519</v>
      </c>
      <c r="AA205" s="71">
        <v>5891</v>
      </c>
      <c r="AB205" s="71">
        <v>64106</v>
      </c>
      <c r="AC205" s="71">
        <v>0</v>
      </c>
      <c r="AD205" s="71">
        <v>7.7885275657399999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70.393000000000001</v>
      </c>
      <c r="BK205" s="71">
        <v>0</v>
      </c>
      <c r="BL205" s="71">
        <v>21.553000000000001</v>
      </c>
      <c r="BM205" s="71">
        <v>0</v>
      </c>
      <c r="BN205" s="72"/>
      <c r="BO205" s="71">
        <v>0</v>
      </c>
      <c r="BP205" s="71">
        <v>0</v>
      </c>
      <c r="BQ205" s="71">
        <v>8</v>
      </c>
      <c r="BR205" s="71">
        <v>0</v>
      </c>
      <c r="BS205" s="71">
        <v>4</v>
      </c>
      <c r="BT205" s="71">
        <v>0</v>
      </c>
      <c r="BU205"/>
      <c r="BV205" s="70">
        <v>77.885000000000005</v>
      </c>
      <c r="BW205" s="70">
        <v>7.38</v>
      </c>
      <c r="BX205" s="70">
        <v>6.681</v>
      </c>
      <c r="BY205" s="70">
        <v>0</v>
      </c>
      <c r="BZ205" s="70">
        <v>0</v>
      </c>
      <c r="CA205" s="70">
        <v>0</v>
      </c>
      <c r="CB205" s="70">
        <v>0</v>
      </c>
      <c r="CC205" s="70">
        <v>0</v>
      </c>
      <c r="CD205" s="70">
        <v>0</v>
      </c>
    </row>
    <row r="206" spans="1:82">
      <c r="A206" s="70" t="s">
        <v>1933</v>
      </c>
      <c r="B206" s="70">
        <v>434</v>
      </c>
      <c r="C206" s="70">
        <v>9</v>
      </c>
      <c r="D206" s="70">
        <v>26</v>
      </c>
      <c r="E206" s="70">
        <v>2012</v>
      </c>
      <c r="F206" s="70" t="s">
        <v>179</v>
      </c>
      <c r="G206" s="70" t="s">
        <v>1924</v>
      </c>
      <c r="H206" s="70" t="s">
        <v>1925</v>
      </c>
      <c r="I206" s="148"/>
      <c r="J206" s="71">
        <v>76.814737960555519</v>
      </c>
      <c r="K206" s="71">
        <v>2.319726261531748</v>
      </c>
      <c r="L206" s="71">
        <v>0.63360574082834253</v>
      </c>
      <c r="M206" s="71">
        <v>96.207828257816203</v>
      </c>
      <c r="N206" s="71">
        <v>94.429183299688262</v>
      </c>
      <c r="O206" s="71">
        <v>53.707028495846409</v>
      </c>
      <c r="P206" s="71">
        <v>29.446613261656875</v>
      </c>
      <c r="Q206" s="71">
        <v>4.9872470566053497</v>
      </c>
      <c r="R206" s="71">
        <v>0</v>
      </c>
      <c r="S206" s="71">
        <v>7.8443874825000002</v>
      </c>
      <c r="T206" s="72"/>
      <c r="U206" s="71">
        <v>10833001</v>
      </c>
      <c r="V206" s="71">
        <v>1037</v>
      </c>
      <c r="W206" s="71">
        <v>15</v>
      </c>
      <c r="X206" s="71">
        <v>18792</v>
      </c>
      <c r="Y206" s="71">
        <v>25894</v>
      </c>
      <c r="Z206" s="71">
        <v>28090</v>
      </c>
      <c r="AA206" s="71">
        <v>5917</v>
      </c>
      <c r="AB206" s="71">
        <v>65410</v>
      </c>
      <c r="AC206" s="71">
        <v>0</v>
      </c>
      <c r="AD206" s="71">
        <v>7.8443874825000002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56.783000000000001</v>
      </c>
      <c r="BK206" s="71">
        <v>0</v>
      </c>
      <c r="BL206" s="71">
        <v>25.225999999999999</v>
      </c>
      <c r="BM206" s="71">
        <v>0</v>
      </c>
      <c r="BN206" s="72"/>
      <c r="BO206" s="71">
        <v>0</v>
      </c>
      <c r="BP206" s="71">
        <v>0</v>
      </c>
      <c r="BQ206" s="71">
        <v>6</v>
      </c>
      <c r="BR206" s="71">
        <v>0</v>
      </c>
      <c r="BS206" s="71">
        <v>4</v>
      </c>
      <c r="BT206" s="71">
        <v>0</v>
      </c>
      <c r="BU206"/>
      <c r="BV206" s="70">
        <v>71.179000000000002</v>
      </c>
      <c r="BW206" s="70">
        <v>4.0739999999999998</v>
      </c>
      <c r="BX206" s="70">
        <v>6.7560000000000002</v>
      </c>
      <c r="BY206" s="70">
        <v>0</v>
      </c>
      <c r="BZ206" s="70">
        <v>0</v>
      </c>
      <c r="CA206" s="70">
        <v>0</v>
      </c>
      <c r="CB206" s="70">
        <v>0</v>
      </c>
      <c r="CC206" s="70">
        <v>0</v>
      </c>
      <c r="CD206" s="70">
        <v>0</v>
      </c>
    </row>
    <row r="207" spans="1:82">
      <c r="A207" s="70" t="s">
        <v>1934</v>
      </c>
      <c r="B207" s="70">
        <v>435</v>
      </c>
      <c r="C207" s="70">
        <v>10</v>
      </c>
      <c r="D207" s="70">
        <v>26</v>
      </c>
      <c r="E207" s="70">
        <v>2013</v>
      </c>
      <c r="F207" s="70" t="s">
        <v>180</v>
      </c>
      <c r="G207" s="70" t="s">
        <v>1924</v>
      </c>
      <c r="H207" s="70" t="s">
        <v>1925</v>
      </c>
      <c r="I207" s="148"/>
      <c r="J207" s="71">
        <v>91.66555122320149</v>
      </c>
      <c r="K207" s="71">
        <v>2.0977158507053431</v>
      </c>
      <c r="L207" s="71">
        <v>0.62319618252972497</v>
      </c>
      <c r="M207" s="71">
        <v>91.686994434971169</v>
      </c>
      <c r="N207" s="71">
        <v>93.015208254822483</v>
      </c>
      <c r="O207" s="71">
        <v>52.575631634056776</v>
      </c>
      <c r="P207" s="71">
        <v>29.722415323329617</v>
      </c>
      <c r="Q207" s="71">
        <v>5.0918858842534398</v>
      </c>
      <c r="R207" s="71">
        <v>0</v>
      </c>
      <c r="S207" s="71">
        <v>9.8422558960699984</v>
      </c>
      <c r="T207" s="72"/>
      <c r="U207" s="71">
        <v>12074506</v>
      </c>
      <c r="V207" s="71">
        <v>1037</v>
      </c>
      <c r="W207" s="71">
        <v>15</v>
      </c>
      <c r="X207" s="71">
        <v>18792</v>
      </c>
      <c r="Y207" s="71">
        <v>26332</v>
      </c>
      <c r="Z207" s="71">
        <v>28726</v>
      </c>
      <c r="AA207" s="71">
        <v>5950</v>
      </c>
      <c r="AB207" s="71">
        <v>65825</v>
      </c>
      <c r="AC207" s="71">
        <v>0</v>
      </c>
      <c r="AD207" s="71">
        <v>9.8422558960699984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96.813999999999993</v>
      </c>
      <c r="BK207" s="71">
        <v>0</v>
      </c>
      <c r="BL207" s="71">
        <v>17.844999999999999</v>
      </c>
      <c r="BM207" s="71">
        <v>0</v>
      </c>
      <c r="BN207" s="72"/>
      <c r="BO207" s="71">
        <v>0</v>
      </c>
      <c r="BP207" s="71">
        <v>0</v>
      </c>
      <c r="BQ207" s="71">
        <v>6</v>
      </c>
      <c r="BR207" s="71">
        <v>0</v>
      </c>
      <c r="BS207" s="71">
        <v>2</v>
      </c>
      <c r="BT207" s="71">
        <v>0</v>
      </c>
      <c r="BU207"/>
      <c r="BV207" s="70">
        <v>104.949</v>
      </c>
      <c r="BW207" s="70">
        <v>9.7100000000000009</v>
      </c>
      <c r="BX207" s="70">
        <v>0</v>
      </c>
      <c r="BY207" s="70">
        <v>0</v>
      </c>
      <c r="BZ207" s="70">
        <v>0</v>
      </c>
      <c r="CA207" s="70">
        <v>0</v>
      </c>
      <c r="CB207" s="70">
        <v>0</v>
      </c>
      <c r="CC207" s="70">
        <v>0</v>
      </c>
      <c r="CD207" s="70">
        <v>0</v>
      </c>
    </row>
    <row r="208" spans="1:82">
      <c r="A208" s="70" t="s">
        <v>1935</v>
      </c>
      <c r="B208" s="70">
        <v>436</v>
      </c>
      <c r="C208" s="70">
        <v>11</v>
      </c>
      <c r="D208" s="70">
        <v>26</v>
      </c>
      <c r="E208" s="70">
        <v>2014</v>
      </c>
      <c r="F208" s="70" t="s">
        <v>181</v>
      </c>
      <c r="G208" s="70" t="s">
        <v>1924</v>
      </c>
      <c r="H208" s="70" t="s">
        <v>1925</v>
      </c>
      <c r="I208" s="148"/>
      <c r="J208" s="71">
        <v>130.76471891526461</v>
      </c>
      <c r="K208" s="71">
        <v>2.4420844829813411</v>
      </c>
      <c r="L208" s="71">
        <v>0.39067493708112172</v>
      </c>
      <c r="M208" s="71">
        <v>98.912503786437142</v>
      </c>
      <c r="N208" s="71">
        <v>90.362620904787903</v>
      </c>
      <c r="O208" s="71">
        <v>50.612189894881176</v>
      </c>
      <c r="P208" s="71">
        <v>30.047633086696575</v>
      </c>
      <c r="Q208" s="71">
        <v>4.9500788006028396</v>
      </c>
      <c r="R208" s="71">
        <v>0</v>
      </c>
      <c r="S208" s="71">
        <v>9.4921329290399985</v>
      </c>
      <c r="T208" s="72"/>
      <c r="U208" s="71">
        <v>18762153</v>
      </c>
      <c r="V208" s="71">
        <v>965</v>
      </c>
      <c r="W208" s="71">
        <v>12</v>
      </c>
      <c r="X208" s="71">
        <v>20245</v>
      </c>
      <c r="Y208" s="71">
        <v>27001</v>
      </c>
      <c r="Z208" s="71">
        <v>29125</v>
      </c>
      <c r="AA208" s="71">
        <v>5984</v>
      </c>
      <c r="AB208" s="71">
        <v>66697</v>
      </c>
      <c r="AC208" s="71">
        <v>0</v>
      </c>
      <c r="AD208" s="71">
        <v>9.4921329290399985</v>
      </c>
      <c r="AE208" s="72"/>
      <c r="AF208" s="71"/>
      <c r="AG208" s="71"/>
      <c r="AH208" s="71"/>
      <c r="AI208" s="71"/>
      <c r="AJ208" s="71"/>
      <c r="AK208" s="71"/>
      <c r="AL208" s="71"/>
      <c r="AM208" s="71"/>
      <c r="AN208" s="71"/>
      <c r="AO208" s="71"/>
      <c r="AP208" s="71"/>
      <c r="AQ208" s="72"/>
      <c r="AR208" s="71">
        <v>1846</v>
      </c>
      <c r="AS208" s="71">
        <v>118</v>
      </c>
      <c r="AT208" s="71">
        <v>0</v>
      </c>
      <c r="AU208" s="71">
        <v>0</v>
      </c>
      <c r="AV208" s="71">
        <v>0</v>
      </c>
      <c r="AW208" s="71">
        <v>0</v>
      </c>
      <c r="AX208" s="71"/>
      <c r="AY208" s="72"/>
      <c r="AZ208" s="71">
        <v>6954.9</v>
      </c>
      <c r="BA208" s="71">
        <v>4976.3</v>
      </c>
      <c r="BB208" s="71">
        <v>0</v>
      </c>
      <c r="BC208" s="71">
        <v>0</v>
      </c>
      <c r="BD208" s="71">
        <v>0</v>
      </c>
      <c r="BE208" s="71">
        <v>0</v>
      </c>
      <c r="BF208" s="71"/>
      <c r="BG208" s="72"/>
      <c r="BH208" s="71">
        <v>0</v>
      </c>
      <c r="BI208" s="71">
        <v>0</v>
      </c>
      <c r="BJ208" s="71">
        <v>106.48699999999999</v>
      </c>
      <c r="BK208" s="71">
        <v>0</v>
      </c>
      <c r="BL208" s="71">
        <v>26.623000000000001</v>
      </c>
      <c r="BM208" s="71">
        <v>0</v>
      </c>
      <c r="BN208" s="72"/>
      <c r="BO208" s="71">
        <v>0</v>
      </c>
      <c r="BP208" s="71">
        <v>0</v>
      </c>
      <c r="BQ208" s="71">
        <v>7</v>
      </c>
      <c r="BR208" s="71">
        <v>0</v>
      </c>
      <c r="BS208" s="71">
        <v>3</v>
      </c>
      <c r="BT208" s="71">
        <v>0</v>
      </c>
      <c r="BU208"/>
      <c r="BV208" s="70">
        <v>116.82299999999999</v>
      </c>
      <c r="BW208" s="70">
        <v>7.58</v>
      </c>
      <c r="BX208" s="70">
        <v>8.7070000000000007</v>
      </c>
      <c r="BY208" s="70">
        <v>0</v>
      </c>
      <c r="BZ208" s="70">
        <v>0</v>
      </c>
      <c r="CA208" s="70">
        <v>0</v>
      </c>
      <c r="CB208" s="70">
        <v>0</v>
      </c>
      <c r="CC208" s="70">
        <v>0</v>
      </c>
      <c r="CD208" s="70">
        <v>0</v>
      </c>
    </row>
    <row r="209" spans="1:82">
      <c r="A209" s="70" t="s">
        <v>1936</v>
      </c>
      <c r="B209" s="70">
        <v>437</v>
      </c>
      <c r="C209" s="70">
        <v>12</v>
      </c>
      <c r="D209" s="70">
        <v>26</v>
      </c>
      <c r="E209" s="70">
        <v>2015</v>
      </c>
      <c r="F209" s="70" t="s">
        <v>182</v>
      </c>
      <c r="G209" s="70" t="s">
        <v>1924</v>
      </c>
      <c r="H209" s="70" t="s">
        <v>1925</v>
      </c>
      <c r="I209" s="148"/>
      <c r="J209" s="71">
        <v>92.671953086877281</v>
      </c>
      <c r="K209" s="71">
        <v>2.321321005007023</v>
      </c>
      <c r="L209" s="71">
        <v>0.45103601878995969</v>
      </c>
      <c r="M209" s="71">
        <v>90.072882525392899</v>
      </c>
      <c r="N209" s="71">
        <v>87.302911644962251</v>
      </c>
      <c r="O209" s="71">
        <v>50.995505480024434</v>
      </c>
      <c r="P209" s="71">
        <v>30.563851500498881</v>
      </c>
      <c r="Q209" s="71">
        <v>4.8980463911759102</v>
      </c>
      <c r="R209" s="71">
        <v>0</v>
      </c>
      <c r="S209" s="71">
        <v>10.527383988</v>
      </c>
      <c r="T209" s="72"/>
      <c r="U209" s="71">
        <v>16087985</v>
      </c>
      <c r="V209" s="71">
        <v>965</v>
      </c>
      <c r="W209" s="71">
        <v>12</v>
      </c>
      <c r="X209" s="71">
        <v>20245</v>
      </c>
      <c r="Y209" s="71">
        <v>27584</v>
      </c>
      <c r="Z209" s="71">
        <v>29628</v>
      </c>
      <c r="AA209" s="71">
        <v>6082</v>
      </c>
      <c r="AB209" s="71">
        <v>67416</v>
      </c>
      <c r="AC209" s="71">
        <v>0</v>
      </c>
      <c r="AD209" s="71">
        <v>10.527383988</v>
      </c>
      <c r="AE209" s="72"/>
      <c r="AF209" s="71">
        <v>102980188.3579201</v>
      </c>
      <c r="AG209" s="71">
        <v>1798131.609862769</v>
      </c>
      <c r="AH209" s="71">
        <v>71485.714240222558</v>
      </c>
      <c r="AI209" s="71">
        <v>125145819.6755116</v>
      </c>
      <c r="AJ209" s="71">
        <v>132045354.0648286</v>
      </c>
      <c r="AK209" s="71">
        <v>0</v>
      </c>
      <c r="AL209" s="71">
        <v>0</v>
      </c>
      <c r="AM209" s="71">
        <v>9239080.0005162917</v>
      </c>
      <c r="AN209" s="71">
        <v>0</v>
      </c>
      <c r="AO209" s="71">
        <v>0</v>
      </c>
      <c r="AP209" s="71">
        <v>371280059.42287958</v>
      </c>
      <c r="AQ209" s="72"/>
      <c r="AR209" s="71">
        <v>2061</v>
      </c>
      <c r="AS209" s="71">
        <v>155</v>
      </c>
      <c r="AT209" s="71">
        <v>0</v>
      </c>
      <c r="AU209" s="71">
        <v>0</v>
      </c>
      <c r="AV209" s="71">
        <v>0</v>
      </c>
      <c r="AW209" s="71">
        <v>0</v>
      </c>
      <c r="AX209" s="71"/>
      <c r="AY209" s="72"/>
      <c r="AZ209" s="71">
        <v>7802.5</v>
      </c>
      <c r="BA209" s="71">
        <v>5919.1</v>
      </c>
      <c r="BB209" s="71">
        <v>0</v>
      </c>
      <c r="BC209" s="71">
        <v>0</v>
      </c>
      <c r="BD209" s="71">
        <v>0</v>
      </c>
      <c r="BE209" s="71">
        <v>0</v>
      </c>
      <c r="BF209" s="71"/>
      <c r="BG209" s="72"/>
      <c r="BH209" s="71">
        <v>0</v>
      </c>
      <c r="BI209" s="71">
        <v>0</v>
      </c>
      <c r="BJ209" s="71">
        <v>106.773</v>
      </c>
      <c r="BK209" s="71">
        <v>0</v>
      </c>
      <c r="BL209" s="71">
        <v>27.817999999999998</v>
      </c>
      <c r="BM209" s="71">
        <v>0</v>
      </c>
      <c r="BN209" s="72"/>
      <c r="BO209" s="71">
        <v>0</v>
      </c>
      <c r="BP209" s="71">
        <v>0</v>
      </c>
      <c r="BQ209" s="71">
        <v>7</v>
      </c>
      <c r="BR209" s="71">
        <v>0</v>
      </c>
      <c r="BS209" s="71">
        <v>3</v>
      </c>
      <c r="BT209" s="71">
        <v>0</v>
      </c>
      <c r="BU209"/>
      <c r="BV209" s="70">
        <v>116.131</v>
      </c>
      <c r="BW209" s="70">
        <v>8.7409999999999997</v>
      </c>
      <c r="BX209" s="70">
        <v>9.7189999999999994</v>
      </c>
      <c r="BY209" s="70">
        <v>0</v>
      </c>
      <c r="BZ209" s="70">
        <v>0</v>
      </c>
      <c r="CA209" s="70">
        <v>0</v>
      </c>
      <c r="CB209" s="70">
        <v>0</v>
      </c>
      <c r="CC209" s="70">
        <v>0</v>
      </c>
      <c r="CD209" s="70">
        <v>0</v>
      </c>
    </row>
    <row r="210" spans="1:82">
      <c r="A210" s="70" t="s">
        <v>1937</v>
      </c>
      <c r="B210" s="70">
        <v>438</v>
      </c>
      <c r="C210" s="70">
        <v>13</v>
      </c>
      <c r="D210" s="70">
        <v>26</v>
      </c>
      <c r="E210" s="70">
        <v>2016</v>
      </c>
      <c r="F210" s="70" t="s">
        <v>155</v>
      </c>
      <c r="G210" s="70" t="s">
        <v>1924</v>
      </c>
      <c r="H210" s="70" t="s">
        <v>1925</v>
      </c>
      <c r="I210" s="148"/>
      <c r="J210" s="71">
        <v>120.72747884483189</v>
      </c>
      <c r="K210" s="71">
        <v>2.1373331504738839</v>
      </c>
      <c r="L210" s="71">
        <v>0.54387858304490466</v>
      </c>
      <c r="M210" s="71">
        <v>88.028126270350796</v>
      </c>
      <c r="N210" s="71">
        <v>87.888962700707623</v>
      </c>
      <c r="O210" s="71">
        <v>51.015552200347074</v>
      </c>
      <c r="P210" s="71">
        <v>29.978314333154632</v>
      </c>
      <c r="Q210" s="71">
        <v>4.8171749314869263</v>
      </c>
      <c r="R210" s="71">
        <v>0</v>
      </c>
      <c r="S210" s="71">
        <v>8.8515884160000002</v>
      </c>
      <c r="T210" s="72"/>
      <c r="U210" s="71">
        <v>22370172</v>
      </c>
      <c r="V210" s="71">
        <v>965</v>
      </c>
      <c r="W210" s="71">
        <v>12</v>
      </c>
      <c r="X210" s="71">
        <v>20245</v>
      </c>
      <c r="Y210" s="71">
        <v>28178</v>
      </c>
      <c r="Z210" s="71">
        <v>30004</v>
      </c>
      <c r="AA210" s="71">
        <v>6170</v>
      </c>
      <c r="AB210" s="71">
        <v>68201</v>
      </c>
      <c r="AC210" s="71">
        <v>0</v>
      </c>
      <c r="AD210" s="71">
        <v>8.8515884160000002</v>
      </c>
      <c r="AE210" s="72"/>
      <c r="AF210" s="71">
        <v>133265103.70852721</v>
      </c>
      <c r="AG210" s="71">
        <v>1597805.5801765081</v>
      </c>
      <c r="AH210" s="71">
        <v>67128.992108396691</v>
      </c>
      <c r="AI210" s="71">
        <v>132326891.53384469</v>
      </c>
      <c r="AJ210" s="71">
        <v>125702395.82249869</v>
      </c>
      <c r="AK210" s="71">
        <v>0</v>
      </c>
      <c r="AL210" s="71">
        <v>0</v>
      </c>
      <c r="AM210" s="71">
        <v>9353922.3960430175</v>
      </c>
      <c r="AN210" s="71">
        <v>0</v>
      </c>
      <c r="AO210" s="71">
        <v>0</v>
      </c>
      <c r="AP210" s="71">
        <v>402313248.03319848</v>
      </c>
      <c r="AQ210" s="72"/>
      <c r="AR210" s="71">
        <v>2292</v>
      </c>
      <c r="AS210" s="71">
        <v>176</v>
      </c>
      <c r="AT210" s="71">
        <v>0</v>
      </c>
      <c r="AU210" s="71">
        <v>0</v>
      </c>
      <c r="AV210" s="71">
        <v>0</v>
      </c>
      <c r="AW210" s="71">
        <v>0</v>
      </c>
      <c r="AX210" s="71"/>
      <c r="AY210" s="72"/>
      <c r="AZ210" s="71">
        <v>8711.7999999999993</v>
      </c>
      <c r="BA210" s="71">
        <v>7191.3</v>
      </c>
      <c r="BB210" s="71">
        <v>0</v>
      </c>
      <c r="BC210" s="71">
        <v>0</v>
      </c>
      <c r="BD210" s="71">
        <v>0</v>
      </c>
      <c r="BE210" s="71">
        <v>0</v>
      </c>
      <c r="BF210" s="71"/>
      <c r="BG210" s="72"/>
      <c r="BH210" s="71">
        <v>0</v>
      </c>
      <c r="BI210" s="71">
        <v>0</v>
      </c>
      <c r="BJ210" s="71">
        <v>108.471</v>
      </c>
      <c r="BK210" s="71">
        <v>0</v>
      </c>
      <c r="BL210" s="71">
        <v>26.135999999999999</v>
      </c>
      <c r="BM210" s="71">
        <v>0</v>
      </c>
      <c r="BN210" s="72"/>
      <c r="BO210" s="71">
        <v>0</v>
      </c>
      <c r="BP210" s="71">
        <v>0</v>
      </c>
      <c r="BQ210" s="71">
        <v>7</v>
      </c>
      <c r="BR210" s="71">
        <v>0</v>
      </c>
      <c r="BS210" s="71">
        <v>3</v>
      </c>
      <c r="BT210" s="71">
        <v>0</v>
      </c>
      <c r="BU210"/>
      <c r="BV210" s="70">
        <v>119.82899999999999</v>
      </c>
      <c r="BW210" s="70">
        <v>6.7990000000000004</v>
      </c>
      <c r="BX210" s="70">
        <v>7.9790000000000001</v>
      </c>
      <c r="BY210" s="70">
        <v>0</v>
      </c>
      <c r="BZ210" s="70">
        <v>0</v>
      </c>
      <c r="CA210" s="70">
        <v>0</v>
      </c>
      <c r="CB210" s="70">
        <v>0</v>
      </c>
      <c r="CC210" s="70">
        <v>0</v>
      </c>
      <c r="CD210" s="70">
        <v>0</v>
      </c>
    </row>
    <row r="211" spans="1:82">
      <c r="A211" s="70" t="s">
        <v>1938</v>
      </c>
      <c r="B211" s="70">
        <v>439</v>
      </c>
      <c r="C211" s="70">
        <v>14</v>
      </c>
      <c r="D211" s="70">
        <v>26</v>
      </c>
      <c r="E211" s="70">
        <v>2017</v>
      </c>
      <c r="F211" s="70" t="s">
        <v>156</v>
      </c>
      <c r="G211" s="70" t="s">
        <v>1924</v>
      </c>
      <c r="H211" s="70" t="s">
        <v>1925</v>
      </c>
      <c r="I211" s="148"/>
      <c r="J211" s="71">
        <v>116.57956477655993</v>
      </c>
      <c r="K211" s="71">
        <v>2.1791098433687504</v>
      </c>
      <c r="L211" s="71">
        <v>0.4809382005909521</v>
      </c>
      <c r="M211" s="71">
        <v>76.914878905110868</v>
      </c>
      <c r="N211" s="71">
        <v>81.326850344456147</v>
      </c>
      <c r="O211" s="71">
        <v>51.221751627408743</v>
      </c>
      <c r="P211" s="71">
        <v>30.203615571964491</v>
      </c>
      <c r="Q211" s="71">
        <v>4.7179436789770799</v>
      </c>
      <c r="R211" s="71">
        <v>0</v>
      </c>
      <c r="S211" s="71">
        <v>8.3156126424499988</v>
      </c>
      <c r="T211" s="72"/>
      <c r="U211" s="71">
        <v>23382424</v>
      </c>
      <c r="V211" s="71">
        <v>965</v>
      </c>
      <c r="W211" s="71">
        <v>12</v>
      </c>
      <c r="X211" s="71">
        <v>20245</v>
      </c>
      <c r="Y211" s="71">
        <v>28783</v>
      </c>
      <c r="Z211" s="71">
        <v>30625</v>
      </c>
      <c r="AA211" s="71">
        <v>6256</v>
      </c>
      <c r="AB211" s="71">
        <v>69074</v>
      </c>
      <c r="AC211" s="71">
        <v>0</v>
      </c>
      <c r="AD211" s="71">
        <v>8.3156126424499988</v>
      </c>
      <c r="AE211" s="72"/>
      <c r="AF211" s="71">
        <v>140726647.62556571</v>
      </c>
      <c r="AG211" s="71">
        <v>1753137.967782625</v>
      </c>
      <c r="AH211" s="71">
        <v>80959.185012532296</v>
      </c>
      <c r="AI211" s="71">
        <v>133078718.9567776</v>
      </c>
      <c r="AJ211" s="71">
        <v>128912380.8628304</v>
      </c>
      <c r="AK211" s="71">
        <v>0</v>
      </c>
      <c r="AL211" s="71">
        <v>0</v>
      </c>
      <c r="AM211" s="71">
        <v>9488480.0193855893</v>
      </c>
      <c r="AN211" s="71">
        <v>0</v>
      </c>
      <c r="AO211" s="71">
        <v>0</v>
      </c>
      <c r="AP211" s="71">
        <v>414040324.61735445</v>
      </c>
      <c r="AQ211" s="72"/>
      <c r="AR211" s="71">
        <v>2424</v>
      </c>
      <c r="AS211" s="71">
        <v>197</v>
      </c>
      <c r="AT211" s="71">
        <v>0</v>
      </c>
      <c r="AU211" s="71">
        <v>0</v>
      </c>
      <c r="AV211" s="71">
        <v>0</v>
      </c>
      <c r="AW211" s="71">
        <v>0</v>
      </c>
      <c r="AX211" s="71"/>
      <c r="AY211" s="72"/>
      <c r="AZ211" s="71">
        <v>9285.5</v>
      </c>
      <c r="BA211" s="71">
        <v>7478.0999999999995</v>
      </c>
      <c r="BB211" s="71">
        <v>0</v>
      </c>
      <c r="BC211" s="71">
        <v>0</v>
      </c>
      <c r="BD211" s="71">
        <v>0</v>
      </c>
      <c r="BE211" s="71">
        <v>0</v>
      </c>
      <c r="BF211" s="71"/>
      <c r="BG211" s="72"/>
      <c r="BH211" s="71">
        <v>0</v>
      </c>
      <c r="BI211" s="71">
        <v>0</v>
      </c>
      <c r="BJ211" s="71">
        <v>108.40300000000001</v>
      </c>
      <c r="BK211" s="71">
        <v>0</v>
      </c>
      <c r="BL211" s="71">
        <v>25.649000000000001</v>
      </c>
      <c r="BM211" s="71">
        <v>0</v>
      </c>
      <c r="BN211" s="72"/>
      <c r="BO211" s="71">
        <v>0</v>
      </c>
      <c r="BP211" s="71">
        <v>0</v>
      </c>
      <c r="BQ211" s="71">
        <v>7</v>
      </c>
      <c r="BR211" s="71">
        <v>0</v>
      </c>
      <c r="BS211" s="71">
        <v>3</v>
      </c>
      <c r="BT211" s="71">
        <v>0</v>
      </c>
      <c r="BU211"/>
      <c r="BV211" s="70">
        <v>119.648</v>
      </c>
      <c r="BW211" s="70">
        <v>6.7910000000000004</v>
      </c>
      <c r="BX211" s="70">
        <v>7.6130000000000004</v>
      </c>
      <c r="BY211" s="70">
        <v>0</v>
      </c>
      <c r="BZ211" s="70">
        <v>0</v>
      </c>
      <c r="CA211" s="70">
        <v>0</v>
      </c>
      <c r="CB211" s="70">
        <v>0</v>
      </c>
      <c r="CC211" s="70">
        <v>0</v>
      </c>
      <c r="CD211" s="70">
        <v>0</v>
      </c>
    </row>
    <row r="212" spans="1:82">
      <c r="A212" s="70" t="s">
        <v>1939</v>
      </c>
      <c r="B212" s="70">
        <v>440</v>
      </c>
      <c r="C212" s="70">
        <v>15</v>
      </c>
      <c r="D212" s="70">
        <v>26</v>
      </c>
      <c r="E212" s="70">
        <v>2018</v>
      </c>
      <c r="F212" s="70" t="s">
        <v>183</v>
      </c>
      <c r="G212" s="70" t="s">
        <v>1924</v>
      </c>
      <c r="H212" s="70" t="s">
        <v>1925</v>
      </c>
      <c r="I212" s="148"/>
      <c r="J212" s="71">
        <v>98.917218594868174</v>
      </c>
      <c r="K212" s="71">
        <v>1.8522528683466009</v>
      </c>
      <c r="L212" s="71">
        <v>0.43214422988203738</v>
      </c>
      <c r="M212" s="71">
        <v>68.486834277096619</v>
      </c>
      <c r="N212" s="71">
        <v>64.702417395852805</v>
      </c>
      <c r="O212" s="71">
        <v>51.207976076760893</v>
      </c>
      <c r="P212" s="71">
        <v>30.882838073047143</v>
      </c>
      <c r="Q212" s="71">
        <v>4.4242356932714202</v>
      </c>
      <c r="R212" s="71">
        <v>0</v>
      </c>
      <c r="S212" s="71">
        <v>11.452288506919999</v>
      </c>
      <c r="T212" s="72"/>
      <c r="U212" s="71">
        <v>23093679</v>
      </c>
      <c r="V212" s="71">
        <v>965</v>
      </c>
      <c r="W212" s="71">
        <v>12</v>
      </c>
      <c r="X212" s="71">
        <v>20245</v>
      </c>
      <c r="Y212" s="71">
        <v>29293</v>
      </c>
      <c r="Z212" s="71">
        <v>31203</v>
      </c>
      <c r="AA212" s="71">
        <v>6461</v>
      </c>
      <c r="AB212" s="71">
        <v>69804</v>
      </c>
      <c r="AC212" s="71">
        <v>0</v>
      </c>
      <c r="AD212" s="71">
        <v>11.45228850692</v>
      </c>
      <c r="AE212" s="72"/>
      <c r="AF212" s="71">
        <v>136541670.41098669</v>
      </c>
      <c r="AG212" s="71">
        <v>1466082.1877838611</v>
      </c>
      <c r="AH212" s="71">
        <v>76545.583559521023</v>
      </c>
      <c r="AI212" s="71">
        <v>132806190.7980376</v>
      </c>
      <c r="AJ212" s="71">
        <v>116510552.0263932</v>
      </c>
      <c r="AK212" s="71">
        <v>0</v>
      </c>
      <c r="AL212" s="71">
        <v>0</v>
      </c>
      <c r="AM212" s="71">
        <v>9608598.1321159359</v>
      </c>
      <c r="AN212" s="71">
        <v>0</v>
      </c>
      <c r="AO212" s="71">
        <v>0</v>
      </c>
      <c r="AP212" s="71">
        <v>397009639.1388768</v>
      </c>
      <c r="AQ212" s="72"/>
      <c r="AR212" s="71">
        <v>2603</v>
      </c>
      <c r="AS212" s="71">
        <v>210</v>
      </c>
      <c r="AT212" s="71">
        <v>0</v>
      </c>
      <c r="AU212" s="71">
        <v>0</v>
      </c>
      <c r="AV212" s="71">
        <v>0</v>
      </c>
      <c r="AW212" s="71">
        <v>0</v>
      </c>
      <c r="AX212" s="71"/>
      <c r="AY212" s="72"/>
      <c r="AZ212" s="71">
        <v>10036.400000000001</v>
      </c>
      <c r="BA212" s="71">
        <v>7665.3</v>
      </c>
      <c r="BB212" s="71">
        <v>0</v>
      </c>
      <c r="BC212" s="71">
        <v>0</v>
      </c>
      <c r="BD212" s="71">
        <v>0</v>
      </c>
      <c r="BE212" s="71">
        <v>0</v>
      </c>
      <c r="BF212" s="71"/>
      <c r="BG212" s="72"/>
      <c r="BH212" s="71">
        <v>0</v>
      </c>
      <c r="BI212" s="71">
        <v>0</v>
      </c>
      <c r="BJ212" s="71">
        <v>99.564999999999998</v>
      </c>
      <c r="BK212" s="71">
        <v>0</v>
      </c>
      <c r="BL212" s="71">
        <v>26.878</v>
      </c>
      <c r="BM212" s="71">
        <v>0</v>
      </c>
      <c r="BN212" s="72"/>
      <c r="BO212" s="71">
        <v>0</v>
      </c>
      <c r="BP212" s="71">
        <v>0</v>
      </c>
      <c r="BQ212" s="71">
        <v>7</v>
      </c>
      <c r="BR212" s="71">
        <v>0</v>
      </c>
      <c r="BS212" s="71">
        <v>3</v>
      </c>
      <c r="BT212" s="71">
        <v>0</v>
      </c>
      <c r="BU212"/>
      <c r="BV212" s="70">
        <v>109.65900000000001</v>
      </c>
      <c r="BW212" s="70">
        <v>6.0590000000000002</v>
      </c>
      <c r="BX212" s="70">
        <v>10.725</v>
      </c>
      <c r="BY212" s="70">
        <v>0</v>
      </c>
      <c r="BZ212" s="70">
        <v>0</v>
      </c>
      <c r="CA212" s="70">
        <v>0</v>
      </c>
      <c r="CB212" s="70">
        <v>0</v>
      </c>
      <c r="CC212" s="70">
        <v>0</v>
      </c>
      <c r="CD212" s="70">
        <v>0</v>
      </c>
    </row>
    <row r="213" spans="1:82">
      <c r="A213" s="70" t="s">
        <v>1940</v>
      </c>
      <c r="B213" s="70">
        <v>441</v>
      </c>
      <c r="C213" s="70">
        <v>16</v>
      </c>
      <c r="D213" s="70">
        <v>26</v>
      </c>
      <c r="E213" s="70">
        <v>2019</v>
      </c>
      <c r="F213" s="70" t="s">
        <v>158</v>
      </c>
      <c r="G213" s="70" t="s">
        <v>1924</v>
      </c>
      <c r="H213" s="70" t="s">
        <v>1925</v>
      </c>
      <c r="I213" s="148"/>
      <c r="J213" s="71">
        <v>96.212139050807096</v>
      </c>
      <c r="K213" s="71">
        <v>1.7714545931162309</v>
      </c>
      <c r="L213" s="71">
        <v>0.43598319973773986</v>
      </c>
      <c r="M213" s="71">
        <v>63.353757160573537</v>
      </c>
      <c r="N213" s="71">
        <v>64.231722363869068</v>
      </c>
      <c r="O213" s="71">
        <v>51.173435529952989</v>
      </c>
      <c r="P213" s="71">
        <v>31.110925646704967</v>
      </c>
      <c r="Q213" s="71">
        <v>4.3363154171355296</v>
      </c>
      <c r="R213" s="71">
        <v>0</v>
      </c>
      <c r="S213" s="71">
        <v>9.4459728742400006</v>
      </c>
      <c r="T213" s="72"/>
      <c r="U213" s="71">
        <v>23224756</v>
      </c>
      <c r="V213" s="71">
        <v>965</v>
      </c>
      <c r="W213" s="71">
        <v>12</v>
      </c>
      <c r="X213" s="71">
        <v>20245</v>
      </c>
      <c r="Y213" s="71">
        <v>29708</v>
      </c>
      <c r="Z213" s="71">
        <v>32038</v>
      </c>
      <c r="AA213" s="71">
        <v>6460</v>
      </c>
      <c r="AB213" s="71">
        <v>70269</v>
      </c>
      <c r="AC213" s="71">
        <v>0</v>
      </c>
      <c r="AD213" s="71">
        <v>9.4459728742400006</v>
      </c>
      <c r="AE213" s="72"/>
      <c r="AF213" s="71">
        <v>134727611.42102069</v>
      </c>
      <c r="AG213" s="71">
        <v>1540616.7981260919</v>
      </c>
      <c r="AH213" s="71">
        <v>81125.322802422903</v>
      </c>
      <c r="AI213" s="71">
        <v>128270247.5116141</v>
      </c>
      <c r="AJ213" s="71">
        <v>113906518.1859518</v>
      </c>
      <c r="AK213" s="71">
        <v>0</v>
      </c>
      <c r="AL213" s="71">
        <v>0</v>
      </c>
      <c r="AM213" s="71">
        <v>9570108.8152512163</v>
      </c>
      <c r="AN213" s="71">
        <v>0</v>
      </c>
      <c r="AO213" s="71">
        <v>0</v>
      </c>
      <c r="AP213" s="71">
        <v>388096228.0547663</v>
      </c>
      <c r="AQ213" s="72"/>
      <c r="AR213" s="71">
        <v>2753</v>
      </c>
      <c r="AS213" s="71">
        <v>233</v>
      </c>
      <c r="AT213" s="71">
        <v>0</v>
      </c>
      <c r="AU213" s="71">
        <v>0</v>
      </c>
      <c r="AV213" s="71">
        <v>0</v>
      </c>
      <c r="AW213" s="71">
        <v>0</v>
      </c>
      <c r="AX213" s="71"/>
      <c r="AY213" s="72"/>
      <c r="AZ213" s="71">
        <v>10707.69999999999</v>
      </c>
      <c r="BA213" s="71">
        <v>10548.8</v>
      </c>
      <c r="BB213" s="71">
        <v>0</v>
      </c>
      <c r="BC213" s="71">
        <v>0</v>
      </c>
      <c r="BD213" s="71">
        <v>0</v>
      </c>
      <c r="BE213" s="71">
        <v>0</v>
      </c>
      <c r="BF213" s="71"/>
      <c r="BG213" s="72"/>
      <c r="BH213" s="71">
        <v>0</v>
      </c>
      <c r="BI213" s="71">
        <v>0</v>
      </c>
      <c r="BJ213" s="71">
        <v>85.555999999999997</v>
      </c>
      <c r="BK213" s="71">
        <v>0</v>
      </c>
      <c r="BL213" s="71">
        <v>21.893999999999998</v>
      </c>
      <c r="BM213" s="71">
        <v>0</v>
      </c>
      <c r="BN213" s="72"/>
      <c r="BO213" s="71">
        <v>0</v>
      </c>
      <c r="BP213" s="71">
        <v>0</v>
      </c>
      <c r="BQ213" s="71">
        <v>7</v>
      </c>
      <c r="BR213" s="71">
        <v>0</v>
      </c>
      <c r="BS213" s="71">
        <v>3</v>
      </c>
      <c r="BT213" s="71">
        <v>0</v>
      </c>
      <c r="BU213"/>
      <c r="BV213" s="70">
        <v>93.484999999999999</v>
      </c>
      <c r="BW213" s="70">
        <v>5.9189999999999996</v>
      </c>
      <c r="BX213" s="70">
        <v>8.0459999999999994</v>
      </c>
      <c r="BY213" s="70">
        <v>0</v>
      </c>
      <c r="BZ213" s="70">
        <v>0</v>
      </c>
      <c r="CA213" s="70">
        <v>0</v>
      </c>
      <c r="CB213" s="70">
        <v>0</v>
      </c>
      <c r="CC213" s="70">
        <v>0</v>
      </c>
      <c r="CD213" s="70">
        <v>0</v>
      </c>
    </row>
    <row r="214" spans="1:82">
      <c r="A214" s="70" t="s">
        <v>1941</v>
      </c>
      <c r="B214" s="70">
        <v>442</v>
      </c>
      <c r="C214" s="70">
        <v>17</v>
      </c>
      <c r="D214" s="70">
        <v>26</v>
      </c>
      <c r="E214" s="70">
        <v>2020</v>
      </c>
      <c r="F214" s="70" t="s">
        <v>159</v>
      </c>
      <c r="G214" s="70" t="s">
        <v>1924</v>
      </c>
      <c r="H214" s="70" t="s">
        <v>1925</v>
      </c>
      <c r="I214" s="148"/>
      <c r="J214" s="71">
        <v>71.270811690420331</v>
      </c>
      <c r="K214" s="71">
        <v>1.7415947836274148</v>
      </c>
      <c r="L214" s="71">
        <v>0.66008824814905565</v>
      </c>
      <c r="M214" s="71">
        <v>69.904676422720669</v>
      </c>
      <c r="N214" s="71">
        <v>73.849707711954991</v>
      </c>
      <c r="O214" s="71">
        <v>45.194819902184491</v>
      </c>
      <c r="P214" s="71">
        <v>29.777466231165882</v>
      </c>
      <c r="Q214" s="71">
        <v>4.1574974890280298</v>
      </c>
      <c r="R214" s="71">
        <v>0</v>
      </c>
      <c r="S214" s="71">
        <v>8.7054295608000007</v>
      </c>
      <c r="T214" s="72"/>
      <c r="U214" s="71">
        <v>16873592</v>
      </c>
      <c r="V214" s="71">
        <v>899</v>
      </c>
      <c r="W214" s="71">
        <v>22</v>
      </c>
      <c r="X214" s="71">
        <v>21168</v>
      </c>
      <c r="Y214" s="71">
        <v>30042</v>
      </c>
      <c r="Z214" s="71">
        <v>32295</v>
      </c>
      <c r="AA214" s="71">
        <v>6572</v>
      </c>
      <c r="AB214" s="71">
        <v>70513</v>
      </c>
      <c r="AC214" s="71">
        <v>0</v>
      </c>
      <c r="AD214" s="71">
        <v>8.7054295608000007</v>
      </c>
      <c r="AE214" s="72"/>
      <c r="AF214" s="71">
        <v>99446872.370978534</v>
      </c>
      <c r="AG214" s="71">
        <v>1340926.345518043</v>
      </c>
      <c r="AH214" s="71">
        <v>119830.72954758484</v>
      </c>
      <c r="AI214" s="71">
        <v>137029115.04850638</v>
      </c>
      <c r="AJ214" s="71">
        <v>140790419.23454911</v>
      </c>
      <c r="AK214" s="71"/>
      <c r="AL214" s="71"/>
      <c r="AM214" s="71">
        <v>9202729.9157697391</v>
      </c>
      <c r="AN214" s="71"/>
      <c r="AO214" s="71"/>
      <c r="AP214" s="71">
        <v>387929893.64486939</v>
      </c>
      <c r="AQ214" s="72"/>
      <c r="AR214" s="71">
        <v>2971</v>
      </c>
      <c r="AS214" s="71">
        <v>236</v>
      </c>
      <c r="AT214" s="71">
        <v>0</v>
      </c>
      <c r="AU214" s="71">
        <v>0</v>
      </c>
      <c r="AV214" s="71">
        <v>0</v>
      </c>
      <c r="AW214" s="71">
        <v>0</v>
      </c>
      <c r="AX214" s="71"/>
      <c r="AY214" s="72"/>
      <c r="AZ214" s="71">
        <v>11814.800000000019</v>
      </c>
      <c r="BA214" s="71">
        <v>11587.1</v>
      </c>
      <c r="BB214" s="71">
        <v>0</v>
      </c>
      <c r="BC214" s="71">
        <v>0</v>
      </c>
      <c r="BD214" s="71">
        <v>0</v>
      </c>
      <c r="BE214" s="71">
        <v>0</v>
      </c>
      <c r="BF214" s="71"/>
      <c r="BG214" s="72"/>
      <c r="BH214" s="71">
        <v>0</v>
      </c>
      <c r="BI214" s="71">
        <v>0</v>
      </c>
      <c r="BJ214" s="71">
        <v>77.545000000000002</v>
      </c>
      <c r="BK214" s="71">
        <v>0</v>
      </c>
      <c r="BL214" s="71">
        <v>24.047999999999998</v>
      </c>
      <c r="BM214" s="71">
        <v>0</v>
      </c>
      <c r="BN214" s="72"/>
      <c r="BO214" s="71">
        <v>0</v>
      </c>
      <c r="BP214" s="71">
        <v>0</v>
      </c>
      <c r="BQ214" s="71">
        <v>6</v>
      </c>
      <c r="BR214" s="71">
        <v>0</v>
      </c>
      <c r="BS214" s="71">
        <v>4</v>
      </c>
      <c r="BT214" s="71">
        <v>0</v>
      </c>
      <c r="BU214"/>
      <c r="BV214" s="70">
        <v>87.674000000000007</v>
      </c>
      <c r="BW214" s="70">
        <v>5.931</v>
      </c>
      <c r="BX214" s="70">
        <v>7.9880000000000004</v>
      </c>
      <c r="BY214" s="70">
        <v>0</v>
      </c>
      <c r="BZ214" s="70">
        <v>0</v>
      </c>
      <c r="CA214" s="70">
        <v>0</v>
      </c>
      <c r="CB214" s="70">
        <v>0</v>
      </c>
      <c r="CC214" s="70">
        <v>0</v>
      </c>
      <c r="CD214" s="70">
        <v>0</v>
      </c>
    </row>
    <row r="215" spans="1:82">
      <c r="A215" s="70" t="s">
        <v>1942</v>
      </c>
      <c r="B215" s="70">
        <v>442</v>
      </c>
      <c r="C215" s="70">
        <v>18</v>
      </c>
      <c r="D215" s="70">
        <v>26</v>
      </c>
      <c r="E215" s="70">
        <v>2021</v>
      </c>
      <c r="F215" s="70" t="s">
        <v>160</v>
      </c>
      <c r="G215" s="70" t="s">
        <v>1924</v>
      </c>
      <c r="H215" s="70" t="s">
        <v>1925</v>
      </c>
      <c r="I215" s="148"/>
      <c r="J215" s="71">
        <v>59.190933418663796</v>
      </c>
      <c r="K215" s="71">
        <v>1.962586015553784</v>
      </c>
      <c r="L215" s="71">
        <v>0.66718401127412652</v>
      </c>
      <c r="M215" s="71">
        <v>65.691160289069543</v>
      </c>
      <c r="N215" s="71">
        <v>66.323956041642631</v>
      </c>
      <c r="O215" s="71">
        <v>43.951729207454434</v>
      </c>
      <c r="P215" s="71">
        <v>30.932482115137237</v>
      </c>
      <c r="Q215" s="71">
        <v>4.1366097848935501</v>
      </c>
      <c r="R215" s="71">
        <v>0</v>
      </c>
      <c r="S215" s="71">
        <v>7.934110680839999</v>
      </c>
      <c r="T215" s="72"/>
      <c r="U215" s="71">
        <v>17367430</v>
      </c>
      <c r="V215" s="71">
        <v>899</v>
      </c>
      <c r="W215" s="71">
        <v>22</v>
      </c>
      <c r="X215" s="71">
        <v>21168</v>
      </c>
      <c r="Y215" s="71">
        <v>30437</v>
      </c>
      <c r="Z215" s="71">
        <v>32338</v>
      </c>
      <c r="AA215" s="71">
        <v>6657</v>
      </c>
      <c r="AB215" s="71">
        <v>70848</v>
      </c>
      <c r="AC215" s="71">
        <v>0</v>
      </c>
      <c r="AD215" s="71">
        <v>7.934110680839999</v>
      </c>
      <c r="AE215" s="72"/>
      <c r="AF215" s="71">
        <v>90945805.148790658</v>
      </c>
      <c r="AG215" s="71">
        <v>1516983.557135307</v>
      </c>
      <c r="AH215" s="71">
        <v>123046.29532359324</v>
      </c>
      <c r="AI215" s="71">
        <v>147059484.75786594</v>
      </c>
      <c r="AJ215" s="71">
        <v>133196744.1828694</v>
      </c>
      <c r="AK215" s="71">
        <v>0</v>
      </c>
      <c r="AL215" s="71">
        <v>0</v>
      </c>
      <c r="AM215" s="71">
        <v>9299783.9234072212</v>
      </c>
      <c r="AN215" s="71">
        <v>0</v>
      </c>
      <c r="AO215" s="71">
        <v>0</v>
      </c>
      <c r="AP215" s="71">
        <v>382141847.86539209</v>
      </c>
      <c r="AQ215" s="72"/>
      <c r="AR215" s="71">
        <v>3153</v>
      </c>
      <c r="AS215" s="71">
        <v>238</v>
      </c>
      <c r="AT215" s="71">
        <v>0</v>
      </c>
      <c r="AU215" s="71">
        <v>0</v>
      </c>
      <c r="AV215" s="71">
        <v>0</v>
      </c>
      <c r="AW215" s="71">
        <v>0</v>
      </c>
      <c r="AX215" s="71"/>
      <c r="AY215" s="72"/>
      <c r="AZ215" s="71">
        <v>12617.000000000009</v>
      </c>
      <c r="BA215" s="71">
        <v>11651.6</v>
      </c>
      <c r="BB215" s="71">
        <v>0</v>
      </c>
      <c r="BC215" s="71">
        <v>0</v>
      </c>
      <c r="BD215" s="71">
        <v>0</v>
      </c>
      <c r="BE215" s="71">
        <v>0</v>
      </c>
      <c r="BF215" s="71"/>
      <c r="BG215" s="72"/>
      <c r="BH215" s="71">
        <v>0</v>
      </c>
      <c r="BI215" s="71">
        <v>0</v>
      </c>
      <c r="BJ215" s="71">
        <v>91.581999999999994</v>
      </c>
      <c r="BK215" s="71">
        <v>0</v>
      </c>
      <c r="BL215" s="71">
        <v>18.195999999999998</v>
      </c>
      <c r="BM215" s="71">
        <v>0</v>
      </c>
      <c r="BN215" s="72"/>
      <c r="BO215" s="71">
        <v>0</v>
      </c>
      <c r="BP215" s="71">
        <v>0</v>
      </c>
      <c r="BQ215" s="71">
        <v>7</v>
      </c>
      <c r="BR215" s="71">
        <v>0</v>
      </c>
      <c r="BS215" s="71">
        <v>3</v>
      </c>
      <c r="BT215" s="71">
        <v>0</v>
      </c>
      <c r="BU215"/>
      <c r="BV215" s="70">
        <v>104.98399999999999</v>
      </c>
      <c r="BW215" s="70">
        <v>4.7939999999999996</v>
      </c>
      <c r="BX215" s="70">
        <v>0</v>
      </c>
      <c r="BY215" s="70">
        <v>0</v>
      </c>
      <c r="BZ215" s="70">
        <v>0</v>
      </c>
      <c r="CA215" s="70">
        <v>0</v>
      </c>
      <c r="CB215" s="70">
        <v>0</v>
      </c>
      <c r="CC215" s="70">
        <v>0</v>
      </c>
      <c r="CD215" s="70">
        <v>0</v>
      </c>
    </row>
    <row r="216" spans="1:82">
      <c r="A216" s="70" t="s">
        <v>1943</v>
      </c>
      <c r="B216" s="70">
        <v>442</v>
      </c>
      <c r="C216" s="70">
        <v>19</v>
      </c>
      <c r="D216" s="70">
        <v>26</v>
      </c>
      <c r="E216" s="70">
        <v>2022</v>
      </c>
      <c r="F216" s="70" t="s">
        <v>161</v>
      </c>
      <c r="G216" s="1064" t="s">
        <v>1924</v>
      </c>
      <c r="H216" s="70" t="s">
        <v>1925</v>
      </c>
      <c r="I216" s="148"/>
      <c r="J216" s="71">
        <v>72.311552777930046</v>
      </c>
      <c r="K216" s="71">
        <v>1.8420774980790386</v>
      </c>
      <c r="L216" s="71">
        <v>0.49908532429791008</v>
      </c>
      <c r="M216" s="71">
        <v>75.705026642306919</v>
      </c>
      <c r="N216" s="71">
        <v>73.429755001085212</v>
      </c>
      <c r="O216" s="71">
        <v>47.182402675221567</v>
      </c>
      <c r="P216" s="71">
        <v>30.669395762738027</v>
      </c>
      <c r="Q216" s="71">
        <v>4.2013640502030825</v>
      </c>
      <c r="R216" s="71">
        <v>0</v>
      </c>
      <c r="S216" s="71">
        <v>8.5622157697999999</v>
      </c>
      <c r="T216" s="72"/>
      <c r="U216" s="71">
        <v>21523481</v>
      </c>
      <c r="V216" s="71">
        <v>899</v>
      </c>
      <c r="W216" s="71">
        <v>22</v>
      </c>
      <c r="X216" s="71">
        <v>21168</v>
      </c>
      <c r="Y216" s="71">
        <v>31124</v>
      </c>
      <c r="Z216" s="71">
        <v>32983</v>
      </c>
      <c r="AA216" s="71">
        <v>6701</v>
      </c>
      <c r="AB216" s="71">
        <v>71367</v>
      </c>
      <c r="AC216" s="71">
        <v>0</v>
      </c>
      <c r="AD216" s="71">
        <v>8.5622157697999999</v>
      </c>
      <c r="AE216" s="72"/>
      <c r="AF216" s="71">
        <v>101582011.97171764</v>
      </c>
      <c r="AG216" s="71">
        <v>1513287.3421882438</v>
      </c>
      <c r="AH216" s="71">
        <v>108009.43353759275</v>
      </c>
      <c r="AI216" s="71">
        <v>146732710.13939381</v>
      </c>
      <c r="AJ216" s="71">
        <v>137012950.47393498</v>
      </c>
      <c r="AK216" s="71">
        <v>0</v>
      </c>
      <c r="AL216" s="71">
        <v>0</v>
      </c>
      <c r="AM216" s="71">
        <v>9215427.6199526154</v>
      </c>
      <c r="AN216" s="71">
        <v>0</v>
      </c>
      <c r="AO216" s="71">
        <v>0</v>
      </c>
      <c r="AP216" s="71">
        <v>396164396.98072487</v>
      </c>
      <c r="AQ216" s="72"/>
      <c r="AR216" s="71">
        <v>3318</v>
      </c>
      <c r="AS216" s="71">
        <v>238</v>
      </c>
      <c r="AT216" s="71">
        <v>0</v>
      </c>
      <c r="AU216" s="71">
        <v>0</v>
      </c>
      <c r="AV216" s="71">
        <v>0</v>
      </c>
      <c r="AW216" s="71">
        <v>0</v>
      </c>
      <c r="AX216" s="71"/>
      <c r="AY216" s="72"/>
      <c r="AZ216" s="71">
        <v>13466.100000000006</v>
      </c>
      <c r="BA216" s="71">
        <v>11651.600000000002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1944</v>
      </c>
      <c r="B217" s="70">
        <v>442</v>
      </c>
      <c r="C217" s="70">
        <v>20</v>
      </c>
      <c r="D217" s="70">
        <v>26</v>
      </c>
      <c r="E217" s="70">
        <v>2023</v>
      </c>
      <c r="F217" s="70" t="s">
        <v>1539</v>
      </c>
      <c r="G217" s="1064" t="s">
        <v>1924</v>
      </c>
      <c r="H217" s="70" t="s">
        <v>1925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3478</v>
      </c>
      <c r="AS217" s="71">
        <v>239</v>
      </c>
      <c r="AT217" s="71">
        <v>0</v>
      </c>
      <c r="AU217" s="71">
        <v>0</v>
      </c>
      <c r="AV217" s="71">
        <v>0</v>
      </c>
      <c r="AW217" s="71">
        <v>0</v>
      </c>
      <c r="AX217" s="71"/>
      <c r="AY217" s="72"/>
      <c r="AZ217" s="71">
        <v>14321.599999999997</v>
      </c>
      <c r="BA217" s="71">
        <v>12096.000000000002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1945</v>
      </c>
      <c r="B218" s="70">
        <v>442</v>
      </c>
      <c r="C218" s="70">
        <v>21</v>
      </c>
      <c r="D218" s="70">
        <v>26</v>
      </c>
      <c r="E218" s="70">
        <v>2024</v>
      </c>
      <c r="F218" s="70" t="s">
        <v>1554</v>
      </c>
      <c r="G218" s="70" t="s">
        <v>1924</v>
      </c>
      <c r="H218" s="70" t="s">
        <v>1925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1946</v>
      </c>
      <c r="B219" s="70">
        <v>324</v>
      </c>
      <c r="C219" s="70">
        <v>1</v>
      </c>
      <c r="D219" s="70">
        <v>20</v>
      </c>
      <c r="E219" s="70">
        <v>1990</v>
      </c>
      <c r="F219" s="70" t="s">
        <v>787</v>
      </c>
      <c r="G219" s="70" t="s">
        <v>1947</v>
      </c>
      <c r="H219" s="70" t="s">
        <v>1948</v>
      </c>
      <c r="I219" s="148"/>
      <c r="J219" s="71">
        <v>160.59342579566521</v>
      </c>
      <c r="K219" s="71">
        <v>22.689551897500081</v>
      </c>
      <c r="L219" s="71">
        <v>22.518345912245099</v>
      </c>
      <c r="M219" s="71">
        <v>56.283422721994228</v>
      </c>
      <c r="N219" s="71">
        <v>107.9725578546068</v>
      </c>
      <c r="O219" s="71">
        <v>63.859113172892997</v>
      </c>
      <c r="P219" s="71">
        <v>98.096835959586329</v>
      </c>
      <c r="Q219" s="71">
        <v>5.8810928912088096</v>
      </c>
      <c r="R219" s="71">
        <v>2.4636002642795769E-2</v>
      </c>
      <c r="S219" s="71">
        <v>6.336380870549208</v>
      </c>
      <c r="T219" s="72"/>
      <c r="U219" s="71">
        <v>12030735</v>
      </c>
      <c r="V219" s="71">
        <v>5516</v>
      </c>
      <c r="W219" s="71">
        <v>416</v>
      </c>
      <c r="X219" s="71">
        <v>22364</v>
      </c>
      <c r="Y219" s="71">
        <v>24994</v>
      </c>
      <c r="Z219" s="71">
        <v>26266</v>
      </c>
      <c r="AA219" s="71">
        <v>23819</v>
      </c>
      <c r="AB219" s="71">
        <v>95489</v>
      </c>
      <c r="AC219" s="71">
        <v>4267</v>
      </c>
      <c r="AD219" s="71">
        <v>6.336380870549208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1949</v>
      </c>
      <c r="B220" s="70">
        <v>325</v>
      </c>
      <c r="C220" s="70">
        <v>2</v>
      </c>
      <c r="D220" s="70">
        <v>20</v>
      </c>
      <c r="E220" s="70">
        <v>2005</v>
      </c>
      <c r="F220" s="70" t="s">
        <v>789</v>
      </c>
      <c r="G220" s="70" t="s">
        <v>1947</v>
      </c>
      <c r="H220" s="70" t="s">
        <v>1948</v>
      </c>
      <c r="I220" s="148"/>
      <c r="J220" s="71">
        <v>250.73530478708361</v>
      </c>
      <c r="K220" s="71">
        <v>19.136757098680501</v>
      </c>
      <c r="L220" s="71">
        <v>24.332641350174811</v>
      </c>
      <c r="M220" s="71">
        <v>117.6488935318437</v>
      </c>
      <c r="N220" s="71">
        <v>171.7252654233377</v>
      </c>
      <c r="O220" s="71">
        <v>97.759072429328725</v>
      </c>
      <c r="P220" s="71">
        <v>91.883739618801272</v>
      </c>
      <c r="Q220" s="71">
        <v>5.30788538475226</v>
      </c>
      <c r="R220" s="71">
        <v>0.1138668799241051</v>
      </c>
      <c r="S220" s="71">
        <v>13.889261400000001</v>
      </c>
      <c r="T220" s="72"/>
      <c r="U220" s="71">
        <v>14283674</v>
      </c>
      <c r="V220" s="71">
        <v>4787</v>
      </c>
      <c r="W220" s="71">
        <v>257</v>
      </c>
      <c r="X220" s="71">
        <v>19251</v>
      </c>
      <c r="Y220" s="71">
        <v>29713</v>
      </c>
      <c r="Z220" s="71">
        <v>46530</v>
      </c>
      <c r="AA220" s="71">
        <v>18272</v>
      </c>
      <c r="AB220" s="71">
        <v>90095</v>
      </c>
      <c r="AC220" s="71">
        <v>20135</v>
      </c>
      <c r="AD220" s="71">
        <v>13.889261400000001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1950</v>
      </c>
      <c r="B221" s="70">
        <v>326</v>
      </c>
      <c r="C221" s="70">
        <v>3</v>
      </c>
      <c r="D221" s="70">
        <v>20</v>
      </c>
      <c r="E221" s="70">
        <v>2006</v>
      </c>
      <c r="F221" s="70" t="s">
        <v>790</v>
      </c>
      <c r="G221" s="70" t="s">
        <v>1947</v>
      </c>
      <c r="H221" s="70" t="s">
        <v>1948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1951</v>
      </c>
      <c r="B222" s="70">
        <v>327</v>
      </c>
      <c r="C222" s="70">
        <v>4</v>
      </c>
      <c r="D222" s="70">
        <v>20</v>
      </c>
      <c r="E222" s="70">
        <v>2007</v>
      </c>
      <c r="F222" s="70" t="s">
        <v>791</v>
      </c>
      <c r="G222" s="70" t="s">
        <v>1947</v>
      </c>
      <c r="H222" s="70" t="s">
        <v>1948</v>
      </c>
      <c r="I222" s="148"/>
      <c r="J222" s="71">
        <v>202.67099802439469</v>
      </c>
      <c r="K222" s="71">
        <v>12.902189045499711</v>
      </c>
      <c r="L222" s="71">
        <v>28.691933636821378</v>
      </c>
      <c r="M222" s="71">
        <v>114.30046812991139</v>
      </c>
      <c r="N222" s="71">
        <v>174.13085522141009</v>
      </c>
      <c r="O222" s="71">
        <v>94.726810883124372</v>
      </c>
      <c r="P222" s="71">
        <v>90.216560417320991</v>
      </c>
      <c r="Q222" s="71">
        <v>5.4907762385654904</v>
      </c>
      <c r="R222" s="71">
        <v>3.8564513590557799E-2</v>
      </c>
      <c r="S222" s="71">
        <v>9.5112012187592008</v>
      </c>
      <c r="T222" s="72"/>
      <c r="U222" s="71">
        <v>16028515</v>
      </c>
      <c r="V222" s="71">
        <v>4309</v>
      </c>
      <c r="W222" s="71">
        <v>332</v>
      </c>
      <c r="X222" s="71">
        <v>23911</v>
      </c>
      <c r="Y222" s="71">
        <v>29909</v>
      </c>
      <c r="Z222" s="71">
        <v>46870</v>
      </c>
      <c r="AA222" s="71">
        <v>17667</v>
      </c>
      <c r="AB222" s="71">
        <v>88271</v>
      </c>
      <c r="AC222" s="71">
        <v>7015</v>
      </c>
      <c r="AD222" s="71">
        <v>9.5112012187592008</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1952</v>
      </c>
      <c r="B223" s="70">
        <v>328</v>
      </c>
      <c r="C223" s="70">
        <v>5</v>
      </c>
      <c r="D223" s="70">
        <v>20</v>
      </c>
      <c r="E223" s="70">
        <v>2008</v>
      </c>
      <c r="F223" s="70" t="s">
        <v>792</v>
      </c>
      <c r="G223" s="70" t="s">
        <v>1947</v>
      </c>
      <c r="H223" s="70" t="s">
        <v>1948</v>
      </c>
      <c r="I223" s="148"/>
      <c r="J223" s="71">
        <v>177.25118148632779</v>
      </c>
      <c r="K223" s="71">
        <v>9.7601266540701594</v>
      </c>
      <c r="L223" s="71">
        <v>25.85322200948087</v>
      </c>
      <c r="M223" s="71">
        <v>119.48280434323409</v>
      </c>
      <c r="N223" s="71">
        <v>143.40843502541171</v>
      </c>
      <c r="O223" s="71">
        <v>91.643668307405079</v>
      </c>
      <c r="P223" s="71">
        <v>87.660317348833175</v>
      </c>
      <c r="Q223" s="71">
        <v>5.3482562490032199</v>
      </c>
      <c r="R223" s="71">
        <v>5.0824241892992353E-2</v>
      </c>
      <c r="S223" s="71">
        <v>9.386112905080001</v>
      </c>
      <c r="T223" s="72"/>
      <c r="U223" s="71">
        <v>14459677</v>
      </c>
      <c r="V223" s="71">
        <v>4309</v>
      </c>
      <c r="W223" s="71">
        <v>332</v>
      </c>
      <c r="X223" s="71">
        <v>23911</v>
      </c>
      <c r="Y223" s="71">
        <v>30028</v>
      </c>
      <c r="Z223" s="71">
        <v>46936</v>
      </c>
      <c r="AA223" s="71">
        <v>17186</v>
      </c>
      <c r="AB223" s="71">
        <v>87394</v>
      </c>
      <c r="AC223" s="71">
        <v>9600</v>
      </c>
      <c r="AD223" s="71">
        <v>9.386112905080001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1953</v>
      </c>
      <c r="B224" s="70">
        <v>329</v>
      </c>
      <c r="C224" s="70">
        <v>6</v>
      </c>
      <c r="D224" s="70">
        <v>20</v>
      </c>
      <c r="E224" s="70">
        <v>2009</v>
      </c>
      <c r="F224" s="70" t="s">
        <v>176</v>
      </c>
      <c r="G224" s="70" t="s">
        <v>1947</v>
      </c>
      <c r="H224" s="70" t="s">
        <v>1948</v>
      </c>
      <c r="I224" s="148"/>
      <c r="J224" s="71">
        <v>181.31262705726189</v>
      </c>
      <c r="K224" s="71">
        <v>10.17061852797289</v>
      </c>
      <c r="L224" s="71">
        <v>40.070400951850893</v>
      </c>
      <c r="M224" s="71">
        <v>129.2782591428784</v>
      </c>
      <c r="N224" s="71">
        <v>142.45924382512649</v>
      </c>
      <c r="O224" s="71">
        <v>93.024189849670833</v>
      </c>
      <c r="P224" s="71">
        <v>83.609192349361351</v>
      </c>
      <c r="Q224" s="71">
        <v>5.0555469166838698</v>
      </c>
      <c r="R224" s="71">
        <v>7.2609397372363077E-2</v>
      </c>
      <c r="S224" s="71">
        <v>10.125265127104001</v>
      </c>
      <c r="T224" s="72"/>
      <c r="U224" s="71">
        <v>10883140</v>
      </c>
      <c r="V224" s="71">
        <v>3902</v>
      </c>
      <c r="W224" s="71">
        <v>854</v>
      </c>
      <c r="X224" s="71">
        <v>24796</v>
      </c>
      <c r="Y224" s="71">
        <v>30104</v>
      </c>
      <c r="Z224" s="71">
        <v>47026</v>
      </c>
      <c r="AA224" s="71">
        <v>16828</v>
      </c>
      <c r="AB224" s="71">
        <v>86720</v>
      </c>
      <c r="AC224" s="71">
        <v>13380</v>
      </c>
      <c r="AD224" s="71">
        <v>10.125265127104001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3.25</v>
      </c>
      <c r="BJ224" s="71">
        <v>116.42700000000001</v>
      </c>
      <c r="BK224" s="71">
        <v>0</v>
      </c>
      <c r="BL224" s="71">
        <v>23.009</v>
      </c>
      <c r="BM224" s="71">
        <v>0</v>
      </c>
      <c r="BN224" s="72"/>
      <c r="BO224" s="71">
        <v>0</v>
      </c>
      <c r="BP224" s="71">
        <v>1</v>
      </c>
      <c r="BQ224" s="71">
        <v>12</v>
      </c>
      <c r="BR224" s="71">
        <v>0</v>
      </c>
      <c r="BS224" s="71">
        <v>4</v>
      </c>
      <c r="BT224" s="71">
        <v>0</v>
      </c>
      <c r="BU224"/>
      <c r="BV224" s="70">
        <v>134.761</v>
      </c>
      <c r="BW224" s="70">
        <v>0</v>
      </c>
      <c r="BX224" s="70">
        <v>7.9249999999999998</v>
      </c>
      <c r="BY224" s="70">
        <v>0</v>
      </c>
      <c r="BZ224" s="70">
        <v>0</v>
      </c>
      <c r="CA224" s="70">
        <v>0</v>
      </c>
      <c r="CB224" s="70">
        <v>0</v>
      </c>
      <c r="CC224" s="70">
        <v>0</v>
      </c>
      <c r="CD224" s="70">
        <v>0</v>
      </c>
    </row>
    <row r="225" spans="1:82">
      <c r="A225" s="70" t="s">
        <v>1954</v>
      </c>
      <c r="B225" s="70">
        <v>330</v>
      </c>
      <c r="C225" s="70">
        <v>7</v>
      </c>
      <c r="D225" s="70">
        <v>20</v>
      </c>
      <c r="E225" s="70">
        <v>2010</v>
      </c>
      <c r="F225" s="70" t="s">
        <v>177</v>
      </c>
      <c r="G225" s="70" t="s">
        <v>1947</v>
      </c>
      <c r="H225" s="70" t="s">
        <v>1948</v>
      </c>
      <c r="I225" s="148"/>
      <c r="J225" s="71">
        <v>163.00368744029609</v>
      </c>
      <c r="K225" s="71">
        <v>10.08152868881518</v>
      </c>
      <c r="L225" s="71">
        <v>38.60173493843282</v>
      </c>
      <c r="M225" s="71">
        <v>121.4217210186919</v>
      </c>
      <c r="N225" s="71">
        <v>167.00800026272401</v>
      </c>
      <c r="O225" s="71">
        <v>92.832172751228754</v>
      </c>
      <c r="P225" s="71">
        <v>83.46272745165389</v>
      </c>
      <c r="Q225" s="71">
        <v>5.2176105803672899</v>
      </c>
      <c r="R225" s="71">
        <v>5.4000328937105817E-2</v>
      </c>
      <c r="S225" s="71">
        <v>9.9333030443399988</v>
      </c>
      <c r="T225" s="72"/>
      <c r="U225" s="71">
        <v>11444622</v>
      </c>
      <c r="V225" s="71">
        <v>3902</v>
      </c>
      <c r="W225" s="71">
        <v>854</v>
      </c>
      <c r="X225" s="71">
        <v>24796</v>
      </c>
      <c r="Y225" s="71">
        <v>30167</v>
      </c>
      <c r="Z225" s="71">
        <v>47147</v>
      </c>
      <c r="AA225" s="71">
        <v>16379</v>
      </c>
      <c r="AB225" s="71">
        <v>85761</v>
      </c>
      <c r="AC225" s="71">
        <v>9430</v>
      </c>
      <c r="AD225" s="71">
        <v>9.9333030443399988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3.2069999999999999</v>
      </c>
      <c r="BJ225" s="71">
        <v>124.965</v>
      </c>
      <c r="BK225" s="71">
        <v>0</v>
      </c>
      <c r="BL225" s="71">
        <v>23.411000000000001</v>
      </c>
      <c r="BM225" s="71">
        <v>0</v>
      </c>
      <c r="BN225" s="72"/>
      <c r="BO225" s="71">
        <v>0</v>
      </c>
      <c r="BP225" s="71">
        <v>1</v>
      </c>
      <c r="BQ225" s="71">
        <v>12</v>
      </c>
      <c r="BR225" s="71">
        <v>0</v>
      </c>
      <c r="BS225" s="71">
        <v>4</v>
      </c>
      <c r="BT225" s="71">
        <v>0</v>
      </c>
      <c r="BU225"/>
      <c r="BV225" s="70">
        <v>143.63800000000001</v>
      </c>
      <c r="BW225" s="70">
        <v>0</v>
      </c>
      <c r="BX225" s="70">
        <v>7.9450000000000003</v>
      </c>
      <c r="BY225" s="70">
        <v>0</v>
      </c>
      <c r="BZ225" s="70">
        <v>0</v>
      </c>
      <c r="CA225" s="70">
        <v>0</v>
      </c>
      <c r="CB225" s="70">
        <v>0</v>
      </c>
      <c r="CC225" s="70">
        <v>0</v>
      </c>
      <c r="CD225" s="70">
        <v>0</v>
      </c>
    </row>
    <row r="226" spans="1:82">
      <c r="A226" s="70" t="s">
        <v>1955</v>
      </c>
      <c r="B226" s="70">
        <v>331</v>
      </c>
      <c r="C226" s="70">
        <v>8</v>
      </c>
      <c r="D226" s="70">
        <v>20</v>
      </c>
      <c r="E226" s="70">
        <v>2011</v>
      </c>
      <c r="F226" s="70" t="s">
        <v>178</v>
      </c>
      <c r="G226" s="70" t="s">
        <v>1947</v>
      </c>
      <c r="H226" s="70" t="s">
        <v>1948</v>
      </c>
      <c r="I226" s="148"/>
      <c r="J226" s="71">
        <v>209.27934724096619</v>
      </c>
      <c r="K226" s="71">
        <v>13.694754798068921</v>
      </c>
      <c r="L226" s="71">
        <v>32.947311554607047</v>
      </c>
      <c r="M226" s="71">
        <v>140.21674898758701</v>
      </c>
      <c r="N226" s="71">
        <v>155.93206345332331</v>
      </c>
      <c r="O226" s="71">
        <v>91.565532592758075</v>
      </c>
      <c r="P226" s="71">
        <v>79.803777943841553</v>
      </c>
      <c r="Q226" s="71">
        <v>5.9448375652704</v>
      </c>
      <c r="R226" s="71">
        <v>5.4147145991109827E-2</v>
      </c>
      <c r="S226" s="71">
        <v>12.172119010559999</v>
      </c>
      <c r="T226" s="72"/>
      <c r="U226" s="71">
        <v>11342134</v>
      </c>
      <c r="V226" s="71">
        <v>3902</v>
      </c>
      <c r="W226" s="71">
        <v>854</v>
      </c>
      <c r="X226" s="71">
        <v>24796</v>
      </c>
      <c r="Y226" s="71">
        <v>30203</v>
      </c>
      <c r="Z226" s="71">
        <v>47514</v>
      </c>
      <c r="AA226" s="71">
        <v>16127</v>
      </c>
      <c r="AB226" s="71">
        <v>84712</v>
      </c>
      <c r="AC226" s="71">
        <v>9440</v>
      </c>
      <c r="AD226" s="71">
        <v>12.172119010559999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3.2839999999999998</v>
      </c>
      <c r="BJ226" s="71">
        <v>113.815</v>
      </c>
      <c r="BK226" s="71">
        <v>0</v>
      </c>
      <c r="BL226" s="71">
        <v>14.030000000000001</v>
      </c>
      <c r="BM226" s="71">
        <v>0</v>
      </c>
      <c r="BN226" s="72"/>
      <c r="BO226" s="71">
        <v>0</v>
      </c>
      <c r="BP226" s="71">
        <v>1</v>
      </c>
      <c r="BQ226" s="71">
        <v>11</v>
      </c>
      <c r="BR226" s="71">
        <v>0</v>
      </c>
      <c r="BS226" s="71">
        <v>3</v>
      </c>
      <c r="BT226" s="71">
        <v>0</v>
      </c>
      <c r="BU226"/>
      <c r="BV226" s="70">
        <v>131.12899999999999</v>
      </c>
      <c r="BW226" s="70">
        <v>0</v>
      </c>
      <c r="BX226" s="70">
        <v>0</v>
      </c>
      <c r="BY226" s="70">
        <v>0</v>
      </c>
      <c r="BZ226" s="70">
        <v>0</v>
      </c>
      <c r="CA226" s="70">
        <v>0</v>
      </c>
      <c r="CB226" s="70">
        <v>0</v>
      </c>
      <c r="CC226" s="70">
        <v>0</v>
      </c>
      <c r="CD226" s="70">
        <v>0</v>
      </c>
    </row>
    <row r="227" spans="1:82">
      <c r="A227" s="70" t="s">
        <v>1956</v>
      </c>
      <c r="B227" s="70">
        <v>332</v>
      </c>
      <c r="C227" s="70">
        <v>9</v>
      </c>
      <c r="D227" s="70">
        <v>20</v>
      </c>
      <c r="E227" s="70">
        <v>2012</v>
      </c>
      <c r="F227" s="70" t="s">
        <v>179</v>
      </c>
      <c r="G227" s="70" t="s">
        <v>1947</v>
      </c>
      <c r="H227" s="70" t="s">
        <v>1948</v>
      </c>
      <c r="I227" s="148"/>
      <c r="J227" s="71">
        <v>155.07036460807291</v>
      </c>
      <c r="K227" s="71">
        <v>12.73154641473519</v>
      </c>
      <c r="L227" s="71">
        <v>32.533825285409328</v>
      </c>
      <c r="M227" s="71">
        <v>139.51015946289129</v>
      </c>
      <c r="N227" s="71">
        <v>166.77109230856999</v>
      </c>
      <c r="O227" s="71">
        <v>91.414754234368388</v>
      </c>
      <c r="P227" s="71">
        <v>79.182873687041152</v>
      </c>
      <c r="Q227" s="71">
        <v>6.3871987949684499</v>
      </c>
      <c r="R227" s="71">
        <v>3.0855435506093789E-2</v>
      </c>
      <c r="S227" s="71">
        <v>10.5040961696</v>
      </c>
      <c r="T227" s="72"/>
      <c r="U227" s="71">
        <v>9760896</v>
      </c>
      <c r="V227" s="71">
        <v>3902</v>
      </c>
      <c r="W227" s="71">
        <v>854</v>
      </c>
      <c r="X227" s="71">
        <v>24796</v>
      </c>
      <c r="Y227" s="71">
        <v>30232</v>
      </c>
      <c r="Z227" s="71">
        <v>47812</v>
      </c>
      <c r="AA227" s="71">
        <v>15911</v>
      </c>
      <c r="AB227" s="71">
        <v>83771</v>
      </c>
      <c r="AC227" s="71">
        <v>5240</v>
      </c>
      <c r="AD227" s="71">
        <v>10.5040961696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3.4940000000000002</v>
      </c>
      <c r="BJ227" s="71">
        <v>139.80799999999999</v>
      </c>
      <c r="BK227" s="71">
        <v>0</v>
      </c>
      <c r="BL227" s="71">
        <v>15.739000000000001</v>
      </c>
      <c r="BM227" s="71">
        <v>0</v>
      </c>
      <c r="BN227" s="72"/>
      <c r="BO227" s="71">
        <v>0</v>
      </c>
      <c r="BP227" s="71">
        <v>1</v>
      </c>
      <c r="BQ227" s="71">
        <v>10</v>
      </c>
      <c r="BR227" s="71">
        <v>0</v>
      </c>
      <c r="BS227" s="71">
        <v>3</v>
      </c>
      <c r="BT227" s="71">
        <v>0</v>
      </c>
      <c r="BU227"/>
      <c r="BV227" s="70">
        <v>159.041</v>
      </c>
      <c r="BW227" s="70">
        <v>0</v>
      </c>
      <c r="BX227" s="70">
        <v>0</v>
      </c>
      <c r="BY227" s="70">
        <v>0</v>
      </c>
      <c r="BZ227" s="70">
        <v>0</v>
      </c>
      <c r="CA227" s="70">
        <v>0</v>
      </c>
      <c r="CB227" s="70">
        <v>0</v>
      </c>
      <c r="CC227" s="70">
        <v>0</v>
      </c>
      <c r="CD227" s="70">
        <v>0</v>
      </c>
    </row>
    <row r="228" spans="1:82">
      <c r="A228" s="70" t="s">
        <v>1957</v>
      </c>
      <c r="B228" s="70">
        <v>333</v>
      </c>
      <c r="C228" s="70">
        <v>10</v>
      </c>
      <c r="D228" s="70">
        <v>20</v>
      </c>
      <c r="E228" s="70">
        <v>2013</v>
      </c>
      <c r="F228" s="70" t="s">
        <v>180</v>
      </c>
      <c r="G228" s="70" t="s">
        <v>1947</v>
      </c>
      <c r="H228" s="70" t="s">
        <v>1948</v>
      </c>
      <c r="I228" s="148"/>
      <c r="J228" s="71">
        <v>168.10698719048261</v>
      </c>
      <c r="K228" s="71">
        <v>11.553408980289889</v>
      </c>
      <c r="L228" s="71">
        <v>25.76550788940175</v>
      </c>
      <c r="M228" s="71">
        <v>137.6567183741231</v>
      </c>
      <c r="N228" s="71">
        <v>191.7404986432868</v>
      </c>
      <c r="O228" s="71">
        <v>88.241625286248677</v>
      </c>
      <c r="P228" s="71">
        <v>78.981698937338578</v>
      </c>
      <c r="Q228" s="71">
        <v>6.4320594193038199</v>
      </c>
      <c r="R228" s="71">
        <v>4.6630365034345547E-2</v>
      </c>
      <c r="S228" s="71">
        <v>9.7271009289635977</v>
      </c>
      <c r="T228" s="72"/>
      <c r="U228" s="71">
        <v>10069968</v>
      </c>
      <c r="V228" s="71">
        <v>3902</v>
      </c>
      <c r="W228" s="71">
        <v>854</v>
      </c>
      <c r="X228" s="71">
        <v>24796</v>
      </c>
      <c r="Y228" s="71">
        <v>30474</v>
      </c>
      <c r="Z228" s="71">
        <v>48213</v>
      </c>
      <c r="AA228" s="71">
        <v>15811</v>
      </c>
      <c r="AB228" s="71">
        <v>83150</v>
      </c>
      <c r="AC228" s="71">
        <v>7730</v>
      </c>
      <c r="AD228" s="71">
        <v>9.7271009289635977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3.6949999999999998</v>
      </c>
      <c r="BJ228" s="71">
        <v>145.74799999999999</v>
      </c>
      <c r="BK228" s="71">
        <v>0</v>
      </c>
      <c r="BL228" s="71">
        <v>16.41</v>
      </c>
      <c r="BM228" s="71">
        <v>0</v>
      </c>
      <c r="BN228" s="72"/>
      <c r="BO228" s="71">
        <v>0</v>
      </c>
      <c r="BP228" s="71">
        <v>1</v>
      </c>
      <c r="BQ228" s="71">
        <v>10</v>
      </c>
      <c r="BR228" s="71">
        <v>0</v>
      </c>
      <c r="BS228" s="71">
        <v>3</v>
      </c>
      <c r="BT228" s="71">
        <v>0</v>
      </c>
      <c r="BU228"/>
      <c r="BV228" s="70">
        <v>165.85300000000001</v>
      </c>
      <c r="BW228" s="70">
        <v>0</v>
      </c>
      <c r="BX228" s="70">
        <v>0</v>
      </c>
      <c r="BY228" s="70">
        <v>0</v>
      </c>
      <c r="BZ228" s="70">
        <v>0</v>
      </c>
      <c r="CA228" s="70">
        <v>0</v>
      </c>
      <c r="CB228" s="70">
        <v>0</v>
      </c>
      <c r="CC228" s="70">
        <v>0</v>
      </c>
      <c r="CD228" s="70">
        <v>0</v>
      </c>
    </row>
    <row r="229" spans="1:82">
      <c r="A229" s="70" t="s">
        <v>1958</v>
      </c>
      <c r="B229" s="70">
        <v>334</v>
      </c>
      <c r="C229" s="70">
        <v>11</v>
      </c>
      <c r="D229" s="70">
        <v>20</v>
      </c>
      <c r="E229" s="70">
        <v>2014</v>
      </c>
      <c r="F229" s="70" t="s">
        <v>181</v>
      </c>
      <c r="G229" s="70" t="s">
        <v>1947</v>
      </c>
      <c r="H229" s="70" t="s">
        <v>1948</v>
      </c>
      <c r="I229" s="148"/>
      <c r="J229" s="71">
        <v>152.36695455920531</v>
      </c>
      <c r="K229" s="71">
        <v>11.05793278079674</v>
      </c>
      <c r="L229" s="71">
        <v>33.423515217407477</v>
      </c>
      <c r="M229" s="71">
        <v>127.3459393134909</v>
      </c>
      <c r="N229" s="71">
        <v>155.30458426466669</v>
      </c>
      <c r="O229" s="71">
        <v>83.787720102028871</v>
      </c>
      <c r="P229" s="71">
        <v>78.071624203201594</v>
      </c>
      <c r="Q229" s="71">
        <v>6.0829333939488901</v>
      </c>
      <c r="R229" s="71">
        <v>1.1671804092140281</v>
      </c>
      <c r="S229" s="71">
        <v>11.7711306694</v>
      </c>
      <c r="T229" s="72"/>
      <c r="U229" s="71">
        <v>12014284</v>
      </c>
      <c r="V229" s="71">
        <v>3497</v>
      </c>
      <c r="W229" s="71">
        <v>685</v>
      </c>
      <c r="X229" s="71">
        <v>23487</v>
      </c>
      <c r="Y229" s="71">
        <v>30473</v>
      </c>
      <c r="Z229" s="71">
        <v>48216</v>
      </c>
      <c r="AA229" s="71">
        <v>15548</v>
      </c>
      <c r="AB229" s="71">
        <v>81961</v>
      </c>
      <c r="AC229" s="71">
        <v>194094</v>
      </c>
      <c r="AD229" s="71">
        <v>11.7711306694</v>
      </c>
      <c r="AE229" s="72"/>
      <c r="AF229" s="71"/>
      <c r="AG229" s="71"/>
      <c r="AH229" s="71"/>
      <c r="AI229" s="71"/>
      <c r="AJ229" s="71"/>
      <c r="AK229" s="71"/>
      <c r="AL229" s="71"/>
      <c r="AM229" s="71"/>
      <c r="AN229" s="71"/>
      <c r="AO229" s="71"/>
      <c r="AP229" s="71"/>
      <c r="AQ229" s="72"/>
      <c r="AR229" s="71">
        <v>520</v>
      </c>
      <c r="AS229" s="71">
        <v>20</v>
      </c>
      <c r="AT229" s="71">
        <v>5</v>
      </c>
      <c r="AU229" s="71">
        <v>0</v>
      </c>
      <c r="AV229" s="71">
        <v>0</v>
      </c>
      <c r="AW229" s="71">
        <v>0</v>
      </c>
      <c r="AX229" s="71"/>
      <c r="AY229" s="72"/>
      <c r="AZ229" s="71">
        <v>2128.1</v>
      </c>
      <c r="BA229" s="71">
        <v>295.5</v>
      </c>
      <c r="BB229" s="71">
        <v>36580</v>
      </c>
      <c r="BC229" s="71">
        <v>0</v>
      </c>
      <c r="BD229" s="71">
        <v>0</v>
      </c>
      <c r="BE229" s="71">
        <v>0</v>
      </c>
      <c r="BF229" s="71"/>
      <c r="BG229" s="72"/>
      <c r="BH229" s="71">
        <v>0</v>
      </c>
      <c r="BI229" s="71">
        <v>5.9550000000000001</v>
      </c>
      <c r="BJ229" s="71">
        <v>144.04400000000001</v>
      </c>
      <c r="BK229" s="71">
        <v>0</v>
      </c>
      <c r="BL229" s="71">
        <v>12.995000000000001</v>
      </c>
      <c r="BM229" s="71">
        <v>0</v>
      </c>
      <c r="BN229" s="72"/>
      <c r="BO229" s="71">
        <v>0</v>
      </c>
      <c r="BP229" s="71">
        <v>1</v>
      </c>
      <c r="BQ229" s="71">
        <v>10</v>
      </c>
      <c r="BR229" s="71">
        <v>0</v>
      </c>
      <c r="BS229" s="71">
        <v>2</v>
      </c>
      <c r="BT229" s="71">
        <v>0</v>
      </c>
      <c r="BU229"/>
      <c r="BV229" s="70">
        <v>162.994</v>
      </c>
      <c r="BW229" s="70">
        <v>0</v>
      </c>
      <c r="BX229" s="70">
        <v>0</v>
      </c>
      <c r="BY229" s="70">
        <v>0</v>
      </c>
      <c r="BZ229" s="70">
        <v>0</v>
      </c>
      <c r="CA229" s="70">
        <v>0</v>
      </c>
      <c r="CB229" s="70">
        <v>0</v>
      </c>
      <c r="CC229" s="70">
        <v>0</v>
      </c>
      <c r="CD229" s="70">
        <v>0</v>
      </c>
    </row>
    <row r="230" spans="1:82">
      <c r="A230" s="70" t="s">
        <v>1959</v>
      </c>
      <c r="B230" s="70">
        <v>335</v>
      </c>
      <c r="C230" s="70">
        <v>12</v>
      </c>
      <c r="D230" s="70">
        <v>20</v>
      </c>
      <c r="E230" s="70">
        <v>2015</v>
      </c>
      <c r="F230" s="70" t="s">
        <v>182</v>
      </c>
      <c r="G230" s="70" t="s">
        <v>1947</v>
      </c>
      <c r="H230" s="70" t="s">
        <v>1948</v>
      </c>
      <c r="I230" s="148"/>
      <c r="J230" s="71">
        <v>158.78288070625439</v>
      </c>
      <c r="K230" s="71">
        <v>10.42891702853337</v>
      </c>
      <c r="L230" s="71">
        <v>35.782889806950003</v>
      </c>
      <c r="M230" s="71">
        <v>120.93989108761561</v>
      </c>
      <c r="N230" s="71">
        <v>150.64622524313131</v>
      </c>
      <c r="O230" s="71">
        <v>83.302297631369754</v>
      </c>
      <c r="P230" s="71">
        <v>77.07799314611178</v>
      </c>
      <c r="Q230" s="71">
        <v>5.8676148777405599</v>
      </c>
      <c r="R230" s="71">
        <v>4.2706620869976146E-3</v>
      </c>
      <c r="S230" s="71">
        <v>11.757240759219201</v>
      </c>
      <c r="T230" s="72"/>
      <c r="U230" s="71">
        <v>12322294</v>
      </c>
      <c r="V230" s="71">
        <v>3497</v>
      </c>
      <c r="W230" s="71">
        <v>685</v>
      </c>
      <c r="X230" s="71">
        <v>23487</v>
      </c>
      <c r="Y230" s="71">
        <v>30539</v>
      </c>
      <c r="Z230" s="71">
        <v>48398</v>
      </c>
      <c r="AA230" s="71">
        <v>15338</v>
      </c>
      <c r="AB230" s="71">
        <v>80761</v>
      </c>
      <c r="AC230" s="71">
        <v>730</v>
      </c>
      <c r="AD230" s="71">
        <v>11.757240759219201</v>
      </c>
      <c r="AE230" s="72"/>
      <c r="AF230" s="71">
        <v>172863284.53905001</v>
      </c>
      <c r="AG230" s="71">
        <v>7334145.6546433968</v>
      </c>
      <c r="AH230" s="71">
        <v>9042498.4400491845</v>
      </c>
      <c r="AI230" s="71">
        <v>150088898.1202184</v>
      </c>
      <c r="AJ230" s="71">
        <v>163305716.17356139</v>
      </c>
      <c r="AK230" s="71">
        <v>0</v>
      </c>
      <c r="AL230" s="71">
        <v>0</v>
      </c>
      <c r="AM230" s="71">
        <v>11067956.27034675</v>
      </c>
      <c r="AN230" s="71">
        <v>0</v>
      </c>
      <c r="AO230" s="71">
        <v>0</v>
      </c>
      <c r="AP230" s="71">
        <v>513702499.19786912</v>
      </c>
      <c r="AQ230" s="72"/>
      <c r="AR230" s="71">
        <v>575</v>
      </c>
      <c r="AS230" s="71">
        <v>29</v>
      </c>
      <c r="AT230" s="71">
        <v>9</v>
      </c>
      <c r="AU230" s="71">
        <v>0</v>
      </c>
      <c r="AV230" s="71">
        <v>0</v>
      </c>
      <c r="AW230" s="71">
        <v>0</v>
      </c>
      <c r="AX230" s="71"/>
      <c r="AY230" s="72"/>
      <c r="AZ230" s="71">
        <v>2415.9</v>
      </c>
      <c r="BA230" s="71">
        <v>1414.4</v>
      </c>
      <c r="BB230" s="71">
        <v>87634</v>
      </c>
      <c r="BC230" s="71">
        <v>0</v>
      </c>
      <c r="BD230" s="71">
        <v>0</v>
      </c>
      <c r="BE230" s="71">
        <v>0</v>
      </c>
      <c r="BF230" s="71"/>
      <c r="BG230" s="72"/>
      <c r="BH230" s="71">
        <v>0</v>
      </c>
      <c r="BI230" s="71">
        <v>5.8289999999999997</v>
      </c>
      <c r="BJ230" s="71">
        <v>138.291</v>
      </c>
      <c r="BK230" s="71">
        <v>0</v>
      </c>
      <c r="BL230" s="71">
        <v>12.193000000000001</v>
      </c>
      <c r="BM230" s="71">
        <v>0</v>
      </c>
      <c r="BN230" s="72"/>
      <c r="BO230" s="71">
        <v>0</v>
      </c>
      <c r="BP230" s="71">
        <v>1</v>
      </c>
      <c r="BQ230" s="71">
        <v>10</v>
      </c>
      <c r="BR230" s="71">
        <v>0</v>
      </c>
      <c r="BS230" s="71">
        <v>2</v>
      </c>
      <c r="BT230" s="71">
        <v>0</v>
      </c>
      <c r="BU230"/>
      <c r="BV230" s="70">
        <v>156.31299999999999</v>
      </c>
      <c r="BW230" s="70">
        <v>0</v>
      </c>
      <c r="BX230" s="70">
        <v>0</v>
      </c>
      <c r="BY230" s="70">
        <v>0</v>
      </c>
      <c r="BZ230" s="70">
        <v>0</v>
      </c>
      <c r="CA230" s="70">
        <v>0</v>
      </c>
      <c r="CB230" s="70">
        <v>0</v>
      </c>
      <c r="CC230" s="70">
        <v>0</v>
      </c>
      <c r="CD230" s="70">
        <v>0</v>
      </c>
    </row>
    <row r="231" spans="1:82">
      <c r="A231" s="70" t="s">
        <v>1960</v>
      </c>
      <c r="B231" s="70">
        <v>336</v>
      </c>
      <c r="C231" s="70">
        <v>13</v>
      </c>
      <c r="D231" s="70">
        <v>20</v>
      </c>
      <c r="E231" s="70">
        <v>2016</v>
      </c>
      <c r="F231" s="70" t="s">
        <v>155</v>
      </c>
      <c r="G231" s="70" t="s">
        <v>1947</v>
      </c>
      <c r="H231" s="70" t="s">
        <v>1948</v>
      </c>
      <c r="I231" s="148"/>
      <c r="J231" s="71">
        <v>190.03262782161545</v>
      </c>
      <c r="K231" s="71">
        <v>11.085461680066995</v>
      </c>
      <c r="L231" s="71">
        <v>33.906631475544792</v>
      </c>
      <c r="M231" s="71">
        <v>105.1235672047606</v>
      </c>
      <c r="N231" s="71">
        <v>153.33784409651247</v>
      </c>
      <c r="O231" s="71">
        <v>82.01697078683317</v>
      </c>
      <c r="P231" s="71">
        <v>75.703746454600065</v>
      </c>
      <c r="Q231" s="71">
        <v>5.626335442551488</v>
      </c>
      <c r="R231" s="71">
        <v>4.5669989055143242E-3</v>
      </c>
      <c r="S231" s="71">
        <v>13.53876154728</v>
      </c>
      <c r="T231" s="72"/>
      <c r="U231" s="71">
        <v>11632735</v>
      </c>
      <c r="V231" s="71">
        <v>3497</v>
      </c>
      <c r="W231" s="71">
        <v>685</v>
      </c>
      <c r="X231" s="71">
        <v>23487</v>
      </c>
      <c r="Y231" s="71">
        <v>30549</v>
      </c>
      <c r="Z231" s="71">
        <v>48237</v>
      </c>
      <c r="AA231" s="71">
        <v>15581</v>
      </c>
      <c r="AB231" s="71">
        <v>79657</v>
      </c>
      <c r="AC231" s="71">
        <v>779.99845789924348</v>
      </c>
      <c r="AD231" s="71">
        <v>13.53876154728</v>
      </c>
      <c r="AE231" s="72"/>
      <c r="AF231" s="71">
        <v>238139853.35052511</v>
      </c>
      <c r="AG231" s="71">
        <v>7712911.5909753889</v>
      </c>
      <c r="AH231" s="71">
        <v>6103373.9843168817</v>
      </c>
      <c r="AI231" s="71">
        <v>145212933.4224785</v>
      </c>
      <c r="AJ231" s="71">
        <v>166663889.12018859</v>
      </c>
      <c r="AK231" s="71">
        <v>0</v>
      </c>
      <c r="AL231" s="71">
        <v>0</v>
      </c>
      <c r="AM231" s="71">
        <v>10925138.87335374</v>
      </c>
      <c r="AN231" s="71">
        <v>0</v>
      </c>
      <c r="AO231" s="71">
        <v>0</v>
      </c>
      <c r="AP231" s="71">
        <v>574758100.34183812</v>
      </c>
      <c r="AQ231" s="72"/>
      <c r="AR231" s="71">
        <v>622</v>
      </c>
      <c r="AS231" s="71">
        <v>32</v>
      </c>
      <c r="AT231" s="71">
        <v>12</v>
      </c>
      <c r="AU231" s="71">
        <v>1</v>
      </c>
      <c r="AV231" s="71">
        <v>0</v>
      </c>
      <c r="AW231" s="71">
        <v>0</v>
      </c>
      <c r="AX231" s="71"/>
      <c r="AY231" s="72"/>
      <c r="AZ231" s="71">
        <v>2699.5</v>
      </c>
      <c r="BA231" s="71">
        <v>1450.9</v>
      </c>
      <c r="BB231" s="71">
        <v>105751.5</v>
      </c>
      <c r="BC231" s="71">
        <v>740</v>
      </c>
      <c r="BD231" s="71">
        <v>0</v>
      </c>
      <c r="BE231" s="71">
        <v>0</v>
      </c>
      <c r="BF231" s="71"/>
      <c r="BG231" s="72"/>
      <c r="BH231" s="71">
        <v>0</v>
      </c>
      <c r="BI231" s="71">
        <v>5.109</v>
      </c>
      <c r="BJ231" s="71">
        <v>64.018000000000001</v>
      </c>
      <c r="BK231" s="71">
        <v>0</v>
      </c>
      <c r="BL231" s="71">
        <v>22.747</v>
      </c>
      <c r="BM231" s="71">
        <v>0</v>
      </c>
      <c r="BN231" s="72"/>
      <c r="BO231" s="71">
        <v>0</v>
      </c>
      <c r="BP231" s="71">
        <v>1</v>
      </c>
      <c r="BQ231" s="71">
        <v>9</v>
      </c>
      <c r="BR231" s="71">
        <v>0</v>
      </c>
      <c r="BS231" s="71">
        <v>4</v>
      </c>
      <c r="BT231" s="71">
        <v>0</v>
      </c>
      <c r="BU231"/>
      <c r="BV231" s="70">
        <v>84.856999999999999</v>
      </c>
      <c r="BW231" s="70">
        <v>0</v>
      </c>
      <c r="BX231" s="70">
        <v>7.0170000000000003</v>
      </c>
      <c r="BY231" s="70">
        <v>0</v>
      </c>
      <c r="BZ231" s="70">
        <v>0</v>
      </c>
      <c r="CA231" s="70">
        <v>0</v>
      </c>
      <c r="CB231" s="70">
        <v>0</v>
      </c>
      <c r="CC231" s="70">
        <v>0</v>
      </c>
      <c r="CD231" s="70">
        <v>0</v>
      </c>
    </row>
    <row r="232" spans="1:82">
      <c r="A232" s="70" t="s">
        <v>1961</v>
      </c>
      <c r="B232" s="70">
        <v>337</v>
      </c>
      <c r="C232" s="70">
        <v>14</v>
      </c>
      <c r="D232" s="70">
        <v>20</v>
      </c>
      <c r="E232" s="70">
        <v>2017</v>
      </c>
      <c r="F232" s="70" t="s">
        <v>156</v>
      </c>
      <c r="G232" s="70" t="s">
        <v>1947</v>
      </c>
      <c r="H232" s="70" t="s">
        <v>1948</v>
      </c>
      <c r="I232" s="148"/>
      <c r="J232" s="71">
        <v>290.40267887825132</v>
      </c>
      <c r="K232" s="71">
        <v>10.755995971891414</v>
      </c>
      <c r="L232" s="71">
        <v>32.74905773332322</v>
      </c>
      <c r="M232" s="71">
        <v>94.562371471972483</v>
      </c>
      <c r="N232" s="71">
        <v>165.04693626520091</v>
      </c>
      <c r="O232" s="71">
        <v>80.760604051626387</v>
      </c>
      <c r="P232" s="71">
        <v>74.794503267403115</v>
      </c>
      <c r="Q232" s="71">
        <v>5.36210684943822</v>
      </c>
      <c r="R232" s="71">
        <v>2.5261370670301569E-3</v>
      </c>
      <c r="S232" s="71">
        <v>10.157228178128875</v>
      </c>
      <c r="T232" s="72"/>
      <c r="U232" s="71">
        <v>22021946</v>
      </c>
      <c r="V232" s="71">
        <v>3497</v>
      </c>
      <c r="W232" s="71">
        <v>685</v>
      </c>
      <c r="X232" s="71">
        <v>23487</v>
      </c>
      <c r="Y232" s="71">
        <v>30584</v>
      </c>
      <c r="Z232" s="71">
        <v>48286</v>
      </c>
      <c r="AA232" s="71">
        <v>15492</v>
      </c>
      <c r="AB232" s="71">
        <v>78505</v>
      </c>
      <c r="AC232" s="71">
        <v>439.99999999999977</v>
      </c>
      <c r="AD232" s="71">
        <v>10.15722817812888</v>
      </c>
      <c r="AE232" s="72"/>
      <c r="AF232" s="71">
        <v>371650017.61046618</v>
      </c>
      <c r="AG232" s="71">
        <v>7384711.1172163952</v>
      </c>
      <c r="AH232" s="71">
        <v>7082056.0749777304</v>
      </c>
      <c r="AI232" s="71">
        <v>138386336.43209991</v>
      </c>
      <c r="AJ232" s="71">
        <v>171478051.36060521</v>
      </c>
      <c r="AK232" s="71">
        <v>0</v>
      </c>
      <c r="AL232" s="71">
        <v>0</v>
      </c>
      <c r="AM232" s="71">
        <v>10783987.08518206</v>
      </c>
      <c r="AN232" s="71">
        <v>0</v>
      </c>
      <c r="AO232" s="71">
        <v>0</v>
      </c>
      <c r="AP232" s="71">
        <v>706765159.68054748</v>
      </c>
      <c r="AQ232" s="72"/>
      <c r="AR232" s="71">
        <v>660</v>
      </c>
      <c r="AS232" s="71">
        <v>36</v>
      </c>
      <c r="AT232" s="71">
        <v>17</v>
      </c>
      <c r="AU232" s="71">
        <v>1</v>
      </c>
      <c r="AV232" s="71">
        <v>0</v>
      </c>
      <c r="AW232" s="71">
        <v>0</v>
      </c>
      <c r="AX232" s="71"/>
      <c r="AY232" s="72"/>
      <c r="AZ232" s="71">
        <v>2911.3</v>
      </c>
      <c r="BA232" s="71">
        <v>1606.8</v>
      </c>
      <c r="BB232" s="71">
        <v>105850.5</v>
      </c>
      <c r="BC232" s="71">
        <v>740</v>
      </c>
      <c r="BD232" s="71">
        <v>0</v>
      </c>
      <c r="BE232" s="71">
        <v>0</v>
      </c>
      <c r="BF232" s="71"/>
      <c r="BG232" s="72"/>
      <c r="BH232" s="71">
        <v>0</v>
      </c>
      <c r="BI232" s="71">
        <v>5.4539999999999997</v>
      </c>
      <c r="BJ232" s="71">
        <v>153.804</v>
      </c>
      <c r="BK232" s="71">
        <v>0</v>
      </c>
      <c r="BL232" s="71">
        <v>22.597000000000001</v>
      </c>
      <c r="BM232" s="71">
        <v>0</v>
      </c>
      <c r="BN232" s="72"/>
      <c r="BO232" s="71">
        <v>0</v>
      </c>
      <c r="BP232" s="71">
        <v>1</v>
      </c>
      <c r="BQ232" s="71">
        <v>11</v>
      </c>
      <c r="BR232" s="71">
        <v>0</v>
      </c>
      <c r="BS232" s="71">
        <v>4</v>
      </c>
      <c r="BT232" s="71">
        <v>0</v>
      </c>
      <c r="BU232"/>
      <c r="BV232" s="70">
        <v>174.88900000000001</v>
      </c>
      <c r="BW232" s="70">
        <v>0</v>
      </c>
      <c r="BX232" s="70">
        <v>6.9660000000000002</v>
      </c>
      <c r="BY232" s="70">
        <v>0</v>
      </c>
      <c r="BZ232" s="70">
        <v>0</v>
      </c>
      <c r="CA232" s="70">
        <v>0</v>
      </c>
      <c r="CB232" s="70">
        <v>0</v>
      </c>
      <c r="CC232" s="70">
        <v>0</v>
      </c>
      <c r="CD232" s="70">
        <v>0</v>
      </c>
    </row>
    <row r="233" spans="1:82">
      <c r="A233" s="70" t="s">
        <v>1962</v>
      </c>
      <c r="B233" s="70">
        <v>338</v>
      </c>
      <c r="C233" s="70">
        <v>15</v>
      </c>
      <c r="D233" s="70">
        <v>20</v>
      </c>
      <c r="E233" s="70">
        <v>2018</v>
      </c>
      <c r="F233" s="70" t="s">
        <v>183</v>
      </c>
      <c r="G233" s="70" t="s">
        <v>1947</v>
      </c>
      <c r="H233" s="70" t="s">
        <v>1948</v>
      </c>
      <c r="I233" s="148"/>
      <c r="J233" s="71">
        <v>288.36875214591089</v>
      </c>
      <c r="K233" s="71">
        <v>10.170943901624332</v>
      </c>
      <c r="L233" s="71">
        <v>30.013912920928309</v>
      </c>
      <c r="M233" s="71">
        <v>99.080886732281598</v>
      </c>
      <c r="N233" s="71">
        <v>140.64254065120133</v>
      </c>
      <c r="O233" s="71">
        <v>78.898652625271836</v>
      </c>
      <c r="P233" s="71">
        <v>73.419036186659042</v>
      </c>
      <c r="Q233" s="71">
        <v>4.8997820861230599</v>
      </c>
      <c r="R233" s="71">
        <v>2.4208001063522428E-3</v>
      </c>
      <c r="S233" s="71">
        <v>9.8351164799999999</v>
      </c>
      <c r="T233" s="72"/>
      <c r="U233" s="71">
        <v>19706781</v>
      </c>
      <c r="V233" s="71">
        <v>3497</v>
      </c>
      <c r="W233" s="71">
        <v>685</v>
      </c>
      <c r="X233" s="71">
        <v>23487</v>
      </c>
      <c r="Y233" s="71">
        <v>30584</v>
      </c>
      <c r="Z233" s="71">
        <v>48076</v>
      </c>
      <c r="AA233" s="71">
        <v>15360</v>
      </c>
      <c r="AB233" s="71">
        <v>77307</v>
      </c>
      <c r="AC233" s="71">
        <v>420</v>
      </c>
      <c r="AD233" s="71">
        <v>9.8351164799999999</v>
      </c>
      <c r="AE233" s="72"/>
      <c r="AF233" s="71">
        <v>363141771.75981462</v>
      </c>
      <c r="AG233" s="71">
        <v>6909646.2088529468</v>
      </c>
      <c r="AH233" s="71">
        <v>6824768.4037735853</v>
      </c>
      <c r="AI233" s="71">
        <v>139756238.26727849</v>
      </c>
      <c r="AJ233" s="71">
        <v>154331340.2129086</v>
      </c>
      <c r="AK233" s="71">
        <v>0</v>
      </c>
      <c r="AL233" s="71">
        <v>0</v>
      </c>
      <c r="AM233" s="71">
        <v>10641394.415785439</v>
      </c>
      <c r="AN233" s="71">
        <v>0</v>
      </c>
      <c r="AO233" s="71">
        <v>0</v>
      </c>
      <c r="AP233" s="71">
        <v>681605159.26841366</v>
      </c>
      <c r="AQ233" s="72"/>
      <c r="AR233" s="71">
        <v>710</v>
      </c>
      <c r="AS233" s="71">
        <v>39</v>
      </c>
      <c r="AT233" s="71">
        <v>25</v>
      </c>
      <c r="AU233" s="71">
        <v>1</v>
      </c>
      <c r="AV233" s="71">
        <v>0</v>
      </c>
      <c r="AW233" s="71">
        <v>0</v>
      </c>
      <c r="AX233" s="71"/>
      <c r="AY233" s="72"/>
      <c r="AZ233" s="71">
        <v>3165.7</v>
      </c>
      <c r="BA233" s="71">
        <v>33378.1</v>
      </c>
      <c r="BB233" s="71">
        <v>149566</v>
      </c>
      <c r="BC233" s="71">
        <v>740</v>
      </c>
      <c r="BD233" s="71">
        <v>0</v>
      </c>
      <c r="BE233" s="71">
        <v>0</v>
      </c>
      <c r="BF233" s="71"/>
      <c r="BG233" s="72"/>
      <c r="BH233" s="71">
        <v>0</v>
      </c>
      <c r="BI233" s="71">
        <v>4.9619999999999997</v>
      </c>
      <c r="BJ233" s="71">
        <v>173.446</v>
      </c>
      <c r="BK233" s="71">
        <v>0</v>
      </c>
      <c r="BL233" s="71">
        <v>21.951000000000001</v>
      </c>
      <c r="BM233" s="71">
        <v>0</v>
      </c>
      <c r="BN233" s="72"/>
      <c r="BO233" s="71">
        <v>0</v>
      </c>
      <c r="BP233" s="71">
        <v>1</v>
      </c>
      <c r="BQ233" s="71">
        <v>12</v>
      </c>
      <c r="BR233" s="71">
        <v>0</v>
      </c>
      <c r="BS233" s="71">
        <v>4</v>
      </c>
      <c r="BT233" s="71">
        <v>0</v>
      </c>
      <c r="BU233"/>
      <c r="BV233" s="70">
        <v>193.42599999999999</v>
      </c>
      <c r="BW233" s="70">
        <v>0</v>
      </c>
      <c r="BX233" s="70">
        <v>6.9329999999999998</v>
      </c>
      <c r="BY233" s="70">
        <v>0</v>
      </c>
      <c r="BZ233" s="70">
        <v>0</v>
      </c>
      <c r="CA233" s="70">
        <v>0</v>
      </c>
      <c r="CB233" s="70">
        <v>0</v>
      </c>
      <c r="CC233" s="70">
        <v>0</v>
      </c>
      <c r="CD233" s="70">
        <v>0</v>
      </c>
    </row>
    <row r="234" spans="1:82">
      <c r="A234" s="70" t="s">
        <v>1963</v>
      </c>
      <c r="B234" s="70">
        <v>339</v>
      </c>
      <c r="C234" s="70">
        <v>16</v>
      </c>
      <c r="D234" s="70">
        <v>20</v>
      </c>
      <c r="E234" s="70">
        <v>2019</v>
      </c>
      <c r="F234" s="70" t="s">
        <v>158</v>
      </c>
      <c r="G234" s="70" t="s">
        <v>1947</v>
      </c>
      <c r="H234" s="70" t="s">
        <v>1948</v>
      </c>
      <c r="I234" s="148"/>
      <c r="J234" s="71">
        <v>290.46678711427865</v>
      </c>
      <c r="K234" s="71">
        <v>9.5316869849129091</v>
      </c>
      <c r="L234" s="71">
        <v>30.291842117334383</v>
      </c>
      <c r="M234" s="71">
        <v>93.637047723054891</v>
      </c>
      <c r="N234" s="71">
        <v>132.68352425431226</v>
      </c>
      <c r="O234" s="71">
        <v>76.522159603252007</v>
      </c>
      <c r="P234" s="71">
        <v>70.601574300417141</v>
      </c>
      <c r="Q234" s="71">
        <v>4.7012696555186002</v>
      </c>
      <c r="R234" s="71">
        <v>1.4177316909226518E-3</v>
      </c>
      <c r="S234" s="71">
        <v>8.1422298378300013</v>
      </c>
      <c r="T234" s="72"/>
      <c r="U234" s="71">
        <v>20935769</v>
      </c>
      <c r="V234" s="71">
        <v>3497</v>
      </c>
      <c r="W234" s="71">
        <v>685</v>
      </c>
      <c r="X234" s="71">
        <v>23487</v>
      </c>
      <c r="Y234" s="71">
        <v>30654</v>
      </c>
      <c r="Z234" s="71">
        <v>47908</v>
      </c>
      <c r="AA234" s="71">
        <v>14660</v>
      </c>
      <c r="AB234" s="71">
        <v>76183</v>
      </c>
      <c r="AC234" s="71">
        <v>250</v>
      </c>
      <c r="AD234" s="71">
        <v>8.1422298378300013</v>
      </c>
      <c r="AE234" s="72"/>
      <c r="AF234" s="71">
        <v>390578341.97382408</v>
      </c>
      <c r="AG234" s="71">
        <v>6647972.1479315665</v>
      </c>
      <c r="AH234" s="71">
        <v>7106465.5146275768</v>
      </c>
      <c r="AI234" s="71">
        <v>135237369.4805671</v>
      </c>
      <c r="AJ234" s="71">
        <v>147763488.48304701</v>
      </c>
      <c r="AK234" s="71">
        <v>0</v>
      </c>
      <c r="AL234" s="71">
        <v>0</v>
      </c>
      <c r="AM234" s="71">
        <v>10375551.094683053</v>
      </c>
      <c r="AN234" s="71">
        <v>0</v>
      </c>
      <c r="AO234" s="71">
        <v>0</v>
      </c>
      <c r="AP234" s="71">
        <v>697709188.69468033</v>
      </c>
      <c r="AQ234" s="72"/>
      <c r="AR234" s="71">
        <v>736</v>
      </c>
      <c r="AS234" s="71">
        <v>44</v>
      </c>
      <c r="AT234" s="71">
        <v>40</v>
      </c>
      <c r="AU234" s="71">
        <v>2</v>
      </c>
      <c r="AV234" s="71">
        <v>0</v>
      </c>
      <c r="AW234" s="71">
        <v>0</v>
      </c>
      <c r="AX234" s="71"/>
      <c r="AY234" s="72"/>
      <c r="AZ234" s="71">
        <v>3320.6000000000008</v>
      </c>
      <c r="BA234" s="71">
        <v>33715.800000000003</v>
      </c>
      <c r="BB234" s="71">
        <v>165212.6</v>
      </c>
      <c r="BC234" s="71">
        <v>3040</v>
      </c>
      <c r="BD234" s="71">
        <v>0</v>
      </c>
      <c r="BE234" s="71">
        <v>0</v>
      </c>
      <c r="BF234" s="71"/>
      <c r="BG234" s="72"/>
      <c r="BH234" s="71">
        <v>0</v>
      </c>
      <c r="BI234" s="71">
        <v>9.6050000000000004</v>
      </c>
      <c r="BJ234" s="71">
        <v>163.68600000000001</v>
      </c>
      <c r="BK234" s="71">
        <v>0</v>
      </c>
      <c r="BL234" s="71">
        <v>25.951999999999998</v>
      </c>
      <c r="BM234" s="71">
        <v>0</v>
      </c>
      <c r="BN234" s="72"/>
      <c r="BO234" s="71">
        <v>0</v>
      </c>
      <c r="BP234" s="71">
        <v>2</v>
      </c>
      <c r="BQ234" s="71">
        <v>11</v>
      </c>
      <c r="BR234" s="71">
        <v>0</v>
      </c>
      <c r="BS234" s="71">
        <v>5</v>
      </c>
      <c r="BT234" s="71">
        <v>0</v>
      </c>
      <c r="BU234"/>
      <c r="BV234" s="70">
        <v>187.25399999999999</v>
      </c>
      <c r="BW234" s="70">
        <v>0</v>
      </c>
      <c r="BX234" s="70">
        <v>7.1130000000000004</v>
      </c>
      <c r="BY234" s="70">
        <v>4.8760000000000003</v>
      </c>
      <c r="BZ234" s="70">
        <v>0</v>
      </c>
      <c r="CA234" s="70">
        <v>0</v>
      </c>
      <c r="CB234" s="70">
        <v>0</v>
      </c>
      <c r="CC234" s="70">
        <v>0</v>
      </c>
      <c r="CD234" s="70">
        <v>0</v>
      </c>
    </row>
    <row r="235" spans="1:82">
      <c r="A235" s="70" t="s">
        <v>1964</v>
      </c>
      <c r="B235" s="70">
        <v>340</v>
      </c>
      <c r="C235" s="70">
        <v>17</v>
      </c>
      <c r="D235" s="70">
        <v>20</v>
      </c>
      <c r="E235" s="70">
        <v>2020</v>
      </c>
      <c r="F235" s="70" t="s">
        <v>159</v>
      </c>
      <c r="G235" s="1064" t="s">
        <v>1947</v>
      </c>
      <c r="H235" s="70" t="s">
        <v>1948</v>
      </c>
      <c r="I235" s="148"/>
      <c r="J235" s="71">
        <v>291.08923357767162</v>
      </c>
      <c r="K235" s="71">
        <v>9.3777718273568258</v>
      </c>
      <c r="L235" s="71">
        <v>31.942712459309014</v>
      </c>
      <c r="M235" s="71">
        <v>84.052072812679825</v>
      </c>
      <c r="N235" s="71">
        <v>124.85570579406787</v>
      </c>
      <c r="O235" s="71">
        <v>67.140791901133468</v>
      </c>
      <c r="P235" s="71">
        <v>66.14747862276181</v>
      </c>
      <c r="Q235" s="71">
        <v>4.4244126838549498</v>
      </c>
      <c r="R235" s="71">
        <v>1.6359247577825457E-3</v>
      </c>
      <c r="S235" s="71">
        <v>8.0255006158600022</v>
      </c>
      <c r="T235" s="72"/>
      <c r="U235" s="71">
        <v>22093588</v>
      </c>
      <c r="V235" s="71">
        <v>2962</v>
      </c>
      <c r="W235" s="71">
        <v>865</v>
      </c>
      <c r="X235" s="71">
        <v>22481</v>
      </c>
      <c r="Y235" s="71">
        <v>30663</v>
      </c>
      <c r="Z235" s="71">
        <v>47977</v>
      </c>
      <c r="AA235" s="71">
        <v>14599</v>
      </c>
      <c r="AB235" s="71">
        <v>75040</v>
      </c>
      <c r="AC235" s="71">
        <v>289.99999999999994</v>
      </c>
      <c r="AD235" s="71">
        <v>8.0255006158600022</v>
      </c>
      <c r="AE235" s="72"/>
      <c r="AF235" s="71">
        <v>388897165.61587697</v>
      </c>
      <c r="AG235" s="71">
        <v>6670348.6652332386</v>
      </c>
      <c r="AH235" s="71">
        <v>7744774.691953171</v>
      </c>
      <c r="AI235" s="71">
        <v>129272240.62661833</v>
      </c>
      <c r="AJ235" s="71">
        <v>148172170.6714642</v>
      </c>
      <c r="AK235" s="71"/>
      <c r="AL235" s="71"/>
      <c r="AM235" s="71">
        <v>9793553.7117887661</v>
      </c>
      <c r="AN235" s="71"/>
      <c r="AO235" s="71"/>
      <c r="AP235" s="71">
        <v>690550253.98293471</v>
      </c>
      <c r="AQ235" s="72"/>
      <c r="AR235" s="71">
        <v>774</v>
      </c>
      <c r="AS235" s="71">
        <v>50</v>
      </c>
      <c r="AT235" s="71">
        <v>48</v>
      </c>
      <c r="AU235" s="71">
        <v>3</v>
      </c>
      <c r="AV235" s="71">
        <v>0</v>
      </c>
      <c r="AW235" s="71">
        <v>0</v>
      </c>
      <c r="AX235" s="71"/>
      <c r="AY235" s="72"/>
      <c r="AZ235" s="71">
        <v>3531.9000000000028</v>
      </c>
      <c r="BA235" s="71">
        <v>33955.100000000013</v>
      </c>
      <c r="BB235" s="71">
        <v>167322.6</v>
      </c>
      <c r="BC235" s="71">
        <v>3047.5</v>
      </c>
      <c r="BD235" s="71">
        <v>0</v>
      </c>
      <c r="BE235" s="71">
        <v>0</v>
      </c>
      <c r="BF235" s="71"/>
      <c r="BG235" s="72"/>
      <c r="BH235" s="71">
        <v>0</v>
      </c>
      <c r="BI235" s="71">
        <v>8.7360000000000007</v>
      </c>
      <c r="BJ235" s="71">
        <v>174.166</v>
      </c>
      <c r="BK235" s="71">
        <v>0</v>
      </c>
      <c r="BL235" s="71">
        <v>25.585000000000001</v>
      </c>
      <c r="BM235" s="71">
        <v>0</v>
      </c>
      <c r="BN235" s="72"/>
      <c r="BO235" s="71">
        <v>0</v>
      </c>
      <c r="BP235" s="71">
        <v>2</v>
      </c>
      <c r="BQ235" s="71">
        <v>12</v>
      </c>
      <c r="BR235" s="71">
        <v>0</v>
      </c>
      <c r="BS235" s="71">
        <v>5</v>
      </c>
      <c r="BT235" s="71">
        <v>0</v>
      </c>
      <c r="BU235"/>
      <c r="BV235" s="70">
        <v>197.572</v>
      </c>
      <c r="BW235" s="70">
        <v>0</v>
      </c>
      <c r="BX235" s="70">
        <v>6.984</v>
      </c>
      <c r="BY235" s="70">
        <v>3.931</v>
      </c>
      <c r="BZ235" s="70">
        <v>0</v>
      </c>
      <c r="CA235" s="70">
        <v>0</v>
      </c>
      <c r="CB235" s="70">
        <v>0</v>
      </c>
      <c r="CC235" s="70">
        <v>0</v>
      </c>
      <c r="CD235" s="70">
        <v>0</v>
      </c>
    </row>
    <row r="236" spans="1:82">
      <c r="A236" s="70" t="s">
        <v>1965</v>
      </c>
      <c r="B236" s="70">
        <v>340</v>
      </c>
      <c r="C236" s="70">
        <v>18</v>
      </c>
      <c r="D236" s="70">
        <v>20</v>
      </c>
      <c r="E236" s="70">
        <v>2021</v>
      </c>
      <c r="F236" s="70" t="s">
        <v>160</v>
      </c>
      <c r="G236" s="1064" t="s">
        <v>1947</v>
      </c>
      <c r="H236" s="70" t="s">
        <v>1948</v>
      </c>
      <c r="I236" s="148"/>
      <c r="J236" s="71">
        <v>332.03457817683488</v>
      </c>
      <c r="K236" s="71">
        <v>9.174929632552697</v>
      </c>
      <c r="L236" s="71">
        <v>33.404444782658793</v>
      </c>
      <c r="M236" s="71">
        <v>97.672176925783162</v>
      </c>
      <c r="N236" s="71">
        <v>135.53971655157716</v>
      </c>
      <c r="O236" s="71">
        <v>64.66903418331033</v>
      </c>
      <c r="P236" s="71">
        <v>67.324730864687311</v>
      </c>
      <c r="Q236" s="71">
        <v>4.31720110807382</v>
      </c>
      <c r="R236" s="71">
        <v>5.8148843814062612E-4</v>
      </c>
      <c r="S236" s="71">
        <v>8.2337462960400014</v>
      </c>
      <c r="T236" s="72"/>
      <c r="U236" s="71">
        <v>26159294</v>
      </c>
      <c r="V236" s="71">
        <v>2962</v>
      </c>
      <c r="W236" s="71">
        <v>865</v>
      </c>
      <c r="X236" s="71">
        <v>22481</v>
      </c>
      <c r="Y236" s="71">
        <v>30756</v>
      </c>
      <c r="Z236" s="71">
        <v>47581</v>
      </c>
      <c r="AA236" s="71">
        <v>14489</v>
      </c>
      <c r="AB236" s="71">
        <v>73941</v>
      </c>
      <c r="AC236" s="71">
        <v>99.999999999999986</v>
      </c>
      <c r="AD236" s="71">
        <v>8.2337462960400014</v>
      </c>
      <c r="AE236" s="72"/>
      <c r="AF236" s="71">
        <v>451345922.40182543</v>
      </c>
      <c r="AG236" s="71">
        <v>6262983.7236841461</v>
      </c>
      <c r="AH236" s="71">
        <v>7100841.9952873876</v>
      </c>
      <c r="AI236" s="71">
        <v>147185676.42485821</v>
      </c>
      <c r="AJ236" s="71">
        <v>161543813.12472701</v>
      </c>
      <c r="AK236" s="71">
        <v>0</v>
      </c>
      <c r="AL236" s="71">
        <v>0</v>
      </c>
      <c r="AM236" s="71">
        <v>9705783.1283967569</v>
      </c>
      <c r="AN236" s="71">
        <v>0</v>
      </c>
      <c r="AO236" s="71">
        <v>0</v>
      </c>
      <c r="AP236" s="71">
        <v>783145020.79877901</v>
      </c>
      <c r="AQ236" s="72"/>
      <c r="AR236" s="71">
        <v>808</v>
      </c>
      <c r="AS236" s="71">
        <v>73</v>
      </c>
      <c r="AT236" s="71">
        <v>48</v>
      </c>
      <c r="AU236" s="71">
        <v>3</v>
      </c>
      <c r="AV236" s="71">
        <v>0</v>
      </c>
      <c r="AW236" s="71">
        <v>0</v>
      </c>
      <c r="AX236" s="71"/>
      <c r="AY236" s="72"/>
      <c r="AZ236" s="71">
        <v>3742.7000000000039</v>
      </c>
      <c r="BA236" s="71">
        <v>35093.600000000013</v>
      </c>
      <c r="BB236" s="71">
        <v>167322.6</v>
      </c>
      <c r="BC236" s="71">
        <v>3047.5</v>
      </c>
      <c r="BD236" s="71">
        <v>0</v>
      </c>
      <c r="BE236" s="71">
        <v>0</v>
      </c>
      <c r="BF236" s="71"/>
      <c r="BG236" s="72"/>
      <c r="BH236" s="71">
        <v>0</v>
      </c>
      <c r="BI236" s="71">
        <v>4.6980000000000004</v>
      </c>
      <c r="BJ236" s="71">
        <v>67.144000000000005</v>
      </c>
      <c r="BK236" s="71">
        <v>0</v>
      </c>
      <c r="BL236" s="71">
        <v>24.939</v>
      </c>
      <c r="BM236" s="71">
        <v>0</v>
      </c>
      <c r="BN236" s="72"/>
      <c r="BO236" s="71">
        <v>0</v>
      </c>
      <c r="BP236" s="71">
        <v>1</v>
      </c>
      <c r="BQ236" s="71">
        <v>9</v>
      </c>
      <c r="BR236" s="71">
        <v>0</v>
      </c>
      <c r="BS236" s="71">
        <v>5</v>
      </c>
      <c r="BT236" s="71">
        <v>0</v>
      </c>
      <c r="BU236"/>
      <c r="BV236" s="70">
        <v>89.915000000000006</v>
      </c>
      <c r="BW236" s="70">
        <v>0</v>
      </c>
      <c r="BX236" s="70">
        <v>6.8659999999999997</v>
      </c>
      <c r="BY236" s="70">
        <v>0</v>
      </c>
      <c r="BZ236" s="70">
        <v>0</v>
      </c>
      <c r="CA236" s="70">
        <v>0</v>
      </c>
      <c r="CB236" s="70">
        <v>0</v>
      </c>
      <c r="CC236" s="70">
        <v>0</v>
      </c>
      <c r="CD236" s="70">
        <v>0</v>
      </c>
    </row>
    <row r="237" spans="1:82">
      <c r="A237" s="70" t="s">
        <v>1966</v>
      </c>
      <c r="B237" s="70">
        <v>340</v>
      </c>
      <c r="C237" s="70">
        <v>19</v>
      </c>
      <c r="D237" s="70">
        <v>20</v>
      </c>
      <c r="E237" s="70">
        <v>2022</v>
      </c>
      <c r="F237" s="70" t="s">
        <v>161</v>
      </c>
      <c r="G237" s="70" t="s">
        <v>1947</v>
      </c>
      <c r="H237" s="70" t="s">
        <v>1948</v>
      </c>
      <c r="I237" s="148"/>
      <c r="J237" s="71">
        <v>269.98777391719057</v>
      </c>
      <c r="K237" s="71">
        <v>8.4092624459046448</v>
      </c>
      <c r="L237" s="71">
        <v>27.022704626984495</v>
      </c>
      <c r="M237" s="71">
        <v>95.64194593744611</v>
      </c>
      <c r="N237" s="71">
        <v>129.03910042293361</v>
      </c>
      <c r="O237" s="71">
        <v>67.89327876083712</v>
      </c>
      <c r="P237" s="71">
        <v>66.043781652933859</v>
      </c>
      <c r="Q237" s="71">
        <v>4.2829576519179016</v>
      </c>
      <c r="R237" s="71">
        <v>6.3170343753543839E-4</v>
      </c>
      <c r="S237" s="71">
        <v>9.035022810400001</v>
      </c>
      <c r="T237" s="72"/>
      <c r="U237" s="71">
        <v>28105304</v>
      </c>
      <c r="V237" s="71">
        <v>2962</v>
      </c>
      <c r="W237" s="71">
        <v>865</v>
      </c>
      <c r="X237" s="71">
        <v>22481</v>
      </c>
      <c r="Y237" s="71">
        <v>30810</v>
      </c>
      <c r="Z237" s="71">
        <v>47461</v>
      </c>
      <c r="AA237" s="71">
        <v>14430</v>
      </c>
      <c r="AB237" s="71">
        <v>72753</v>
      </c>
      <c r="AC237" s="71">
        <v>109.99999999999997</v>
      </c>
      <c r="AD237" s="71">
        <v>9.035022810400001</v>
      </c>
      <c r="AE237" s="72"/>
      <c r="AF237" s="71">
        <v>382838595.77958262</v>
      </c>
      <c r="AG237" s="71">
        <v>5853509.044478111</v>
      </c>
      <c r="AH237" s="71">
        <v>7579954.791457356</v>
      </c>
      <c r="AI237" s="71">
        <v>143473174.99359477</v>
      </c>
      <c r="AJ237" s="71">
        <v>162525451.79569271</v>
      </c>
      <c r="AK237" s="71">
        <v>0</v>
      </c>
      <c r="AL237" s="71">
        <v>0</v>
      </c>
      <c r="AM237" s="71">
        <v>9394398.0500008781</v>
      </c>
      <c r="AN237" s="71">
        <v>0</v>
      </c>
      <c r="AO237" s="71">
        <v>0</v>
      </c>
      <c r="AP237" s="71">
        <v>711665084.45480645</v>
      </c>
      <c r="AQ237" s="72"/>
      <c r="AR237" s="71">
        <v>840</v>
      </c>
      <c r="AS237" s="71">
        <v>82</v>
      </c>
      <c r="AT237" s="71">
        <v>47</v>
      </c>
      <c r="AU237" s="71">
        <v>3</v>
      </c>
      <c r="AV237" s="71">
        <v>0</v>
      </c>
      <c r="AW237" s="71">
        <v>0</v>
      </c>
      <c r="AX237" s="71"/>
      <c r="AY237" s="72"/>
      <c r="AZ237" s="71">
        <v>3952.400000000006</v>
      </c>
      <c r="BA237" s="71">
        <v>35539.100000000013</v>
      </c>
      <c r="BB237" s="71">
        <v>174756.6</v>
      </c>
      <c r="BC237" s="71">
        <v>3047.5</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1967</v>
      </c>
      <c r="B238" s="70">
        <v>340</v>
      </c>
      <c r="C238" s="70">
        <v>20</v>
      </c>
      <c r="D238" s="70">
        <v>20</v>
      </c>
      <c r="E238" s="70">
        <v>2023</v>
      </c>
      <c r="F238" s="70" t="s">
        <v>1539</v>
      </c>
      <c r="G238" s="70" t="s">
        <v>1947</v>
      </c>
      <c r="H238" s="70" t="s">
        <v>1948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911</v>
      </c>
      <c r="AS238" s="71">
        <v>84</v>
      </c>
      <c r="AT238" s="71">
        <v>46</v>
      </c>
      <c r="AU238" s="71">
        <v>4</v>
      </c>
      <c r="AV238" s="71">
        <v>0</v>
      </c>
      <c r="AW238" s="71">
        <v>0</v>
      </c>
      <c r="AX238" s="71"/>
      <c r="AY238" s="72"/>
      <c r="AZ238" s="71">
        <v>4378.200000000008</v>
      </c>
      <c r="BA238" s="71">
        <v>35638.100000000013</v>
      </c>
      <c r="BB238" s="71">
        <v>174006.6</v>
      </c>
      <c r="BC238" s="71">
        <v>3097.4</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1968</v>
      </c>
      <c r="B239" s="70">
        <v>340</v>
      </c>
      <c r="C239" s="70">
        <v>21</v>
      </c>
      <c r="D239" s="70">
        <v>20</v>
      </c>
      <c r="E239" s="70">
        <v>2024</v>
      </c>
      <c r="F239" s="70" t="s">
        <v>1554</v>
      </c>
      <c r="G239" s="70" t="s">
        <v>1947</v>
      </c>
      <c r="H239" s="70" t="s">
        <v>1948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1969</v>
      </c>
      <c r="B240" s="70">
        <v>290</v>
      </c>
      <c r="C240" s="70">
        <v>1</v>
      </c>
      <c r="D240" s="70">
        <v>18</v>
      </c>
      <c r="E240" s="70">
        <v>1990</v>
      </c>
      <c r="F240" s="70" t="s">
        <v>787</v>
      </c>
      <c r="G240" s="70" t="s">
        <v>1970</v>
      </c>
      <c r="H240" s="70" t="s">
        <v>1971</v>
      </c>
      <c r="I240" s="148"/>
      <c r="J240" s="71">
        <v>90.121096417864948</v>
      </c>
      <c r="K240" s="71">
        <v>8.7033876296226111</v>
      </c>
      <c r="L240" s="71">
        <v>3.849368777609683</v>
      </c>
      <c r="M240" s="71">
        <v>28.715069799366169</v>
      </c>
      <c r="N240" s="71">
        <v>56.769669123136559</v>
      </c>
      <c r="O240" s="71">
        <v>56.988411359651707</v>
      </c>
      <c r="P240" s="71">
        <v>81.454268508698888</v>
      </c>
      <c r="Q240" s="71">
        <v>3.8401493665213802</v>
      </c>
      <c r="R240" s="71">
        <v>0</v>
      </c>
      <c r="S240" s="71">
        <v>3.321494142521507</v>
      </c>
      <c r="T240" s="72"/>
      <c r="U240" s="71">
        <v>23388200</v>
      </c>
      <c r="V240" s="71">
        <v>2560</v>
      </c>
      <c r="W240" s="71">
        <v>52</v>
      </c>
      <c r="X240" s="71">
        <v>10543</v>
      </c>
      <c r="Y240" s="71">
        <v>16684</v>
      </c>
      <c r="Z240" s="71">
        <v>23440</v>
      </c>
      <c r="AA240" s="71">
        <v>19778</v>
      </c>
      <c r="AB240" s="71">
        <v>62351</v>
      </c>
      <c r="AC240" s="71">
        <v>0</v>
      </c>
      <c r="AD240" s="71">
        <v>3.321494142521507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1972</v>
      </c>
      <c r="B241" s="70">
        <v>291</v>
      </c>
      <c r="C241" s="70">
        <v>2</v>
      </c>
      <c r="D241" s="70">
        <v>18</v>
      </c>
      <c r="E241" s="70">
        <v>2005</v>
      </c>
      <c r="F241" s="70" t="s">
        <v>789</v>
      </c>
      <c r="G241" s="70" t="s">
        <v>1970</v>
      </c>
      <c r="H241" s="70" t="s">
        <v>1971</v>
      </c>
      <c r="I241" s="148"/>
      <c r="J241" s="71">
        <v>104.5907015459676</v>
      </c>
      <c r="K241" s="71">
        <v>5.5640247508355678</v>
      </c>
      <c r="L241" s="71">
        <v>5.4588853661696799</v>
      </c>
      <c r="M241" s="71">
        <v>53.214967123440083</v>
      </c>
      <c r="N241" s="71">
        <v>88.629053304801459</v>
      </c>
      <c r="O241" s="71">
        <v>93.181014857364246</v>
      </c>
      <c r="P241" s="71">
        <v>92.014484870010179</v>
      </c>
      <c r="Q241" s="71">
        <v>4.2875483296601402</v>
      </c>
      <c r="R241" s="71">
        <v>0</v>
      </c>
      <c r="S241" s="71">
        <v>7.9374562821590304</v>
      </c>
      <c r="T241" s="72"/>
      <c r="U241" s="71">
        <v>23874780</v>
      </c>
      <c r="V241" s="71">
        <v>2294</v>
      </c>
      <c r="W241" s="71">
        <v>74</v>
      </c>
      <c r="X241" s="71">
        <v>10716</v>
      </c>
      <c r="Y241" s="71">
        <v>23790</v>
      </c>
      <c r="Z241" s="71">
        <v>44351</v>
      </c>
      <c r="AA241" s="71">
        <v>18298</v>
      </c>
      <c r="AB241" s="71">
        <v>72776</v>
      </c>
      <c r="AC241" s="71">
        <v>0</v>
      </c>
      <c r="AD241" s="71">
        <v>7.9374562821590304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1973</v>
      </c>
      <c r="B242" s="70">
        <v>292</v>
      </c>
      <c r="C242" s="70">
        <v>3</v>
      </c>
      <c r="D242" s="70">
        <v>18</v>
      </c>
      <c r="E242" s="70">
        <v>2006</v>
      </c>
      <c r="F242" s="70" t="s">
        <v>790</v>
      </c>
      <c r="G242" s="70" t="s">
        <v>1970</v>
      </c>
      <c r="H242" s="70" t="s">
        <v>1971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1974</v>
      </c>
      <c r="B243" s="70">
        <v>293</v>
      </c>
      <c r="C243" s="70">
        <v>4</v>
      </c>
      <c r="D243" s="70">
        <v>18</v>
      </c>
      <c r="E243" s="70">
        <v>2007</v>
      </c>
      <c r="F243" s="70" t="s">
        <v>791</v>
      </c>
      <c r="G243" s="70" t="s">
        <v>1970</v>
      </c>
      <c r="H243" s="70" t="s">
        <v>1971</v>
      </c>
      <c r="I243" s="148"/>
      <c r="J243" s="71">
        <v>139.13936663526761</v>
      </c>
      <c r="K243" s="71">
        <v>6.0444659031960466</v>
      </c>
      <c r="L243" s="71">
        <v>11.7617077850134</v>
      </c>
      <c r="M243" s="71">
        <v>58.77451743270111</v>
      </c>
      <c r="N243" s="71">
        <v>95.023793855507122</v>
      </c>
      <c r="O243" s="71">
        <v>91.569924205090658</v>
      </c>
      <c r="P243" s="71">
        <v>91.380842738889399</v>
      </c>
      <c r="Q243" s="71">
        <v>4.5230744345374001</v>
      </c>
      <c r="R243" s="71">
        <v>0</v>
      </c>
      <c r="S243" s="71">
        <v>7.8068583905265942</v>
      </c>
      <c r="T243" s="72"/>
      <c r="U243" s="71">
        <v>28042329</v>
      </c>
      <c r="V243" s="71">
        <v>2166</v>
      </c>
      <c r="W243" s="71">
        <v>177</v>
      </c>
      <c r="X243" s="71">
        <v>14398</v>
      </c>
      <c r="Y243" s="71">
        <v>24495</v>
      </c>
      <c r="Z243" s="71">
        <v>45308</v>
      </c>
      <c r="AA243" s="71">
        <v>17895</v>
      </c>
      <c r="AB243" s="71">
        <v>72714</v>
      </c>
      <c r="AC243" s="71">
        <v>0</v>
      </c>
      <c r="AD243" s="71">
        <v>7.8068583905265942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1975</v>
      </c>
      <c r="B244" s="70">
        <v>294</v>
      </c>
      <c r="C244" s="70">
        <v>5</v>
      </c>
      <c r="D244" s="70">
        <v>18</v>
      </c>
      <c r="E244" s="70">
        <v>2008</v>
      </c>
      <c r="F244" s="70" t="s">
        <v>792</v>
      </c>
      <c r="G244" s="70" t="s">
        <v>1970</v>
      </c>
      <c r="H244" s="70" t="s">
        <v>1971</v>
      </c>
      <c r="I244" s="148"/>
      <c r="J244" s="71">
        <v>119.4056592968188</v>
      </c>
      <c r="K244" s="71">
        <v>4.6270878501265864</v>
      </c>
      <c r="L244" s="71">
        <v>10.415826198899669</v>
      </c>
      <c r="M244" s="71">
        <v>70.742962387180953</v>
      </c>
      <c r="N244" s="71">
        <v>93.097721840679867</v>
      </c>
      <c r="O244" s="71">
        <v>89.536894869027478</v>
      </c>
      <c r="P244" s="71">
        <v>89.379247114139631</v>
      </c>
      <c r="Q244" s="71">
        <v>4.4631631061177401</v>
      </c>
      <c r="R244" s="71">
        <v>0</v>
      </c>
      <c r="S244" s="71">
        <v>7.1440192088963537</v>
      </c>
      <c r="T244" s="72"/>
      <c r="U244" s="71">
        <v>26464501</v>
      </c>
      <c r="V244" s="71">
        <v>2166</v>
      </c>
      <c r="W244" s="71">
        <v>177</v>
      </c>
      <c r="X244" s="71">
        <v>14398</v>
      </c>
      <c r="Y244" s="71">
        <v>24893</v>
      </c>
      <c r="Z244" s="71">
        <v>45857</v>
      </c>
      <c r="AA244" s="71">
        <v>17523</v>
      </c>
      <c r="AB244" s="71">
        <v>72931</v>
      </c>
      <c r="AC244" s="71">
        <v>0</v>
      </c>
      <c r="AD244" s="71">
        <v>7.1440192088963537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1976</v>
      </c>
      <c r="B245" s="70">
        <v>295</v>
      </c>
      <c r="C245" s="70">
        <v>6</v>
      </c>
      <c r="D245" s="70">
        <v>18</v>
      </c>
      <c r="E245" s="70">
        <v>2009</v>
      </c>
      <c r="F245" s="70" t="s">
        <v>176</v>
      </c>
      <c r="G245" s="70" t="s">
        <v>1970</v>
      </c>
      <c r="H245" s="70" t="s">
        <v>1971</v>
      </c>
      <c r="I245" s="148"/>
      <c r="J245" s="71">
        <v>136.87447483721829</v>
      </c>
      <c r="K245" s="71">
        <v>5.0262328115952499</v>
      </c>
      <c r="L245" s="71">
        <v>3.8228922024610279</v>
      </c>
      <c r="M245" s="71">
        <v>79.755960747513186</v>
      </c>
      <c r="N245" s="71">
        <v>84.90062112325684</v>
      </c>
      <c r="O245" s="71">
        <v>91.708724229587659</v>
      </c>
      <c r="P245" s="71">
        <v>85.830092573996751</v>
      </c>
      <c r="Q245" s="71">
        <v>4.2607790302084201</v>
      </c>
      <c r="R245" s="71">
        <v>0</v>
      </c>
      <c r="S245" s="71">
        <v>7.5310117508431187</v>
      </c>
      <c r="T245" s="72"/>
      <c r="U245" s="71">
        <v>22698207</v>
      </c>
      <c r="V245" s="71">
        <v>2337</v>
      </c>
      <c r="W245" s="71">
        <v>111</v>
      </c>
      <c r="X245" s="71">
        <v>16880</v>
      </c>
      <c r="Y245" s="71">
        <v>25204</v>
      </c>
      <c r="Z245" s="71">
        <v>46361</v>
      </c>
      <c r="AA245" s="71">
        <v>17275</v>
      </c>
      <c r="AB245" s="71">
        <v>73087</v>
      </c>
      <c r="AC245" s="71">
        <v>0</v>
      </c>
      <c r="AD245" s="71">
        <v>7.5310117508431187</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121.02800000000001</v>
      </c>
      <c r="BK245" s="71">
        <v>0</v>
      </c>
      <c r="BL245" s="71">
        <v>0</v>
      </c>
      <c r="BM245" s="71">
        <v>0</v>
      </c>
      <c r="BN245" s="72"/>
      <c r="BO245" s="71">
        <v>0</v>
      </c>
      <c r="BP245" s="71">
        <v>0</v>
      </c>
      <c r="BQ245" s="71">
        <v>10</v>
      </c>
      <c r="BR245" s="71">
        <v>0</v>
      </c>
      <c r="BS245" s="71">
        <v>0</v>
      </c>
      <c r="BT245" s="71">
        <v>0</v>
      </c>
      <c r="BU245"/>
      <c r="BV245" s="70">
        <v>108.02800000000001</v>
      </c>
      <c r="BW245" s="70">
        <v>0</v>
      </c>
      <c r="BX245" s="70">
        <v>0</v>
      </c>
      <c r="BY245" s="70">
        <v>0</v>
      </c>
      <c r="BZ245" s="70">
        <v>0</v>
      </c>
      <c r="CA245" s="70">
        <v>13</v>
      </c>
      <c r="CB245" s="70">
        <v>0</v>
      </c>
      <c r="CC245" s="70">
        <v>0</v>
      </c>
      <c r="CD245" s="70">
        <v>0</v>
      </c>
    </row>
    <row r="246" spans="1:82">
      <c r="A246" s="70" t="s">
        <v>1977</v>
      </c>
      <c r="B246" s="70">
        <v>296</v>
      </c>
      <c r="C246" s="70">
        <v>7</v>
      </c>
      <c r="D246" s="70">
        <v>18</v>
      </c>
      <c r="E246" s="70">
        <v>2010</v>
      </c>
      <c r="F246" s="70" t="s">
        <v>177</v>
      </c>
      <c r="G246" s="70" t="s">
        <v>1970</v>
      </c>
      <c r="H246" s="70" t="s">
        <v>1971</v>
      </c>
      <c r="I246" s="148"/>
      <c r="J246" s="71">
        <v>132.51039195850149</v>
      </c>
      <c r="K246" s="71">
        <v>5.2742152060739427</v>
      </c>
      <c r="L246" s="71">
        <v>3.6009926470127942</v>
      </c>
      <c r="M246" s="71">
        <v>82.586006524349827</v>
      </c>
      <c r="N246" s="71">
        <v>83.489662182006981</v>
      </c>
      <c r="O246" s="71">
        <v>92.288730333273449</v>
      </c>
      <c r="P246" s="71">
        <v>87.778798649623909</v>
      </c>
      <c r="Q246" s="71">
        <v>4.4366816102107496</v>
      </c>
      <c r="R246" s="71">
        <v>0</v>
      </c>
      <c r="S246" s="71">
        <v>7.0816428689826036</v>
      </c>
      <c r="T246" s="72"/>
      <c r="U246" s="71">
        <v>25978817</v>
      </c>
      <c r="V246" s="71">
        <v>2337</v>
      </c>
      <c r="W246" s="71">
        <v>111</v>
      </c>
      <c r="X246" s="71">
        <v>16880</v>
      </c>
      <c r="Y246" s="71">
        <v>25470</v>
      </c>
      <c r="Z246" s="71">
        <v>46871</v>
      </c>
      <c r="AA246" s="71">
        <v>17226</v>
      </c>
      <c r="AB246" s="71">
        <v>72925</v>
      </c>
      <c r="AC246" s="71">
        <v>0</v>
      </c>
      <c r="AD246" s="71">
        <v>7.0816428689826036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81.988</v>
      </c>
      <c r="BK246" s="71">
        <v>0</v>
      </c>
      <c r="BL246" s="71">
        <v>0</v>
      </c>
      <c r="BM246" s="71">
        <v>0</v>
      </c>
      <c r="BN246" s="72"/>
      <c r="BO246" s="71">
        <v>0</v>
      </c>
      <c r="BP246" s="71">
        <v>0</v>
      </c>
      <c r="BQ246" s="71">
        <v>9</v>
      </c>
      <c r="BR246" s="71">
        <v>0</v>
      </c>
      <c r="BS246" s="71">
        <v>0</v>
      </c>
      <c r="BT246" s="71">
        <v>0</v>
      </c>
      <c r="BU246"/>
      <c r="BV246" s="70">
        <v>81.988</v>
      </c>
      <c r="BW246" s="70">
        <v>0</v>
      </c>
      <c r="BX246" s="70">
        <v>0</v>
      </c>
      <c r="BY246" s="70">
        <v>0</v>
      </c>
      <c r="BZ246" s="70">
        <v>0</v>
      </c>
      <c r="CA246" s="70">
        <v>0</v>
      </c>
      <c r="CB246" s="70">
        <v>0</v>
      </c>
      <c r="CC246" s="70">
        <v>0</v>
      </c>
      <c r="CD246" s="70">
        <v>0</v>
      </c>
    </row>
    <row r="247" spans="1:82">
      <c r="A247" s="70" t="s">
        <v>1978</v>
      </c>
      <c r="B247" s="70">
        <v>297</v>
      </c>
      <c r="C247" s="70">
        <v>8</v>
      </c>
      <c r="D247" s="70">
        <v>18</v>
      </c>
      <c r="E247" s="70">
        <v>2011</v>
      </c>
      <c r="F247" s="70" t="s">
        <v>178</v>
      </c>
      <c r="G247" s="70" t="s">
        <v>1970</v>
      </c>
      <c r="H247" s="70" t="s">
        <v>1971</v>
      </c>
      <c r="I247" s="148"/>
      <c r="J247" s="71">
        <v>90.274148628770547</v>
      </c>
      <c r="K247" s="71">
        <v>6.0894556993712312</v>
      </c>
      <c r="L247" s="71">
        <v>3.775159954315952</v>
      </c>
      <c r="M247" s="71">
        <v>93.994299864094387</v>
      </c>
      <c r="N247" s="71">
        <v>97.326338357029869</v>
      </c>
      <c r="O247" s="71">
        <v>91.546261318482536</v>
      </c>
      <c r="P247" s="71">
        <v>84.757184139772932</v>
      </c>
      <c r="Q247" s="71">
        <v>5.0987831492856497</v>
      </c>
      <c r="R247" s="71">
        <v>0</v>
      </c>
      <c r="S247" s="71">
        <v>8.7821840348083953</v>
      </c>
      <c r="T247" s="72"/>
      <c r="U247" s="71">
        <v>19169302</v>
      </c>
      <c r="V247" s="71">
        <v>2337</v>
      </c>
      <c r="W247" s="71">
        <v>111</v>
      </c>
      <c r="X247" s="71">
        <v>16880</v>
      </c>
      <c r="Y247" s="71">
        <v>25652</v>
      </c>
      <c r="Z247" s="71">
        <v>47504</v>
      </c>
      <c r="AA247" s="71">
        <v>17128</v>
      </c>
      <c r="AB247" s="71">
        <v>72656</v>
      </c>
      <c r="AC247" s="71">
        <v>0</v>
      </c>
      <c r="AD247" s="71">
        <v>8.7821840348083953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84.846999999999994</v>
      </c>
      <c r="BK247" s="71">
        <v>0</v>
      </c>
      <c r="BL247" s="71">
        <v>0</v>
      </c>
      <c r="BM247" s="71">
        <v>0</v>
      </c>
      <c r="BN247" s="72"/>
      <c r="BO247" s="71">
        <v>0</v>
      </c>
      <c r="BP247" s="71">
        <v>0</v>
      </c>
      <c r="BQ247" s="71">
        <v>10</v>
      </c>
      <c r="BR247" s="71">
        <v>0</v>
      </c>
      <c r="BS247" s="71">
        <v>0</v>
      </c>
      <c r="BT247" s="71">
        <v>0</v>
      </c>
      <c r="BU247"/>
      <c r="BV247" s="70">
        <v>84.846999999999994</v>
      </c>
      <c r="BW247" s="70">
        <v>0</v>
      </c>
      <c r="BX247" s="70">
        <v>0</v>
      </c>
      <c r="BY247" s="70">
        <v>0</v>
      </c>
      <c r="BZ247" s="70">
        <v>0</v>
      </c>
      <c r="CA247" s="70">
        <v>0</v>
      </c>
      <c r="CB247" s="70">
        <v>0</v>
      </c>
      <c r="CC247" s="70">
        <v>0</v>
      </c>
      <c r="CD247" s="70">
        <v>0</v>
      </c>
    </row>
    <row r="248" spans="1:82">
      <c r="A248" s="70" t="s">
        <v>1979</v>
      </c>
      <c r="B248" s="70">
        <v>298</v>
      </c>
      <c r="C248" s="70">
        <v>9</v>
      </c>
      <c r="D248" s="70">
        <v>18</v>
      </c>
      <c r="E248" s="70">
        <v>2012</v>
      </c>
      <c r="F248" s="70" t="s">
        <v>179</v>
      </c>
      <c r="G248" s="70" t="s">
        <v>1970</v>
      </c>
      <c r="H248" s="70" t="s">
        <v>1971</v>
      </c>
      <c r="I248" s="148"/>
      <c r="J248" s="71">
        <v>132.24887418798201</v>
      </c>
      <c r="K248" s="71">
        <v>5.8299823259540604</v>
      </c>
      <c r="L248" s="71">
        <v>3.719827538043917</v>
      </c>
      <c r="M248" s="71">
        <v>92.485969831152417</v>
      </c>
      <c r="N248" s="71">
        <v>113.52411615411771</v>
      </c>
      <c r="O248" s="71">
        <v>92.458685795733004</v>
      </c>
      <c r="P248" s="71">
        <v>85.279223398977905</v>
      </c>
      <c r="Q248" s="71">
        <v>5.5858539460933203</v>
      </c>
      <c r="R248" s="71">
        <v>0</v>
      </c>
      <c r="S248" s="71">
        <v>7.3343890548670396</v>
      </c>
      <c r="T248" s="72"/>
      <c r="U248" s="71">
        <v>22100743</v>
      </c>
      <c r="V248" s="71">
        <v>2337</v>
      </c>
      <c r="W248" s="71">
        <v>111</v>
      </c>
      <c r="X248" s="71">
        <v>16880</v>
      </c>
      <c r="Y248" s="71">
        <v>26195</v>
      </c>
      <c r="Z248" s="71">
        <v>48358</v>
      </c>
      <c r="AA248" s="71">
        <v>17136</v>
      </c>
      <c r="AB248" s="71">
        <v>73261</v>
      </c>
      <c r="AC248" s="71">
        <v>0</v>
      </c>
      <c r="AD248" s="71">
        <v>7.3343890548670396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99.119</v>
      </c>
      <c r="BK248" s="71">
        <v>0</v>
      </c>
      <c r="BL248" s="71">
        <v>0</v>
      </c>
      <c r="BM248" s="71">
        <v>0</v>
      </c>
      <c r="BN248" s="72"/>
      <c r="BO248" s="71">
        <v>0</v>
      </c>
      <c r="BP248" s="71">
        <v>0</v>
      </c>
      <c r="BQ248" s="71">
        <v>11</v>
      </c>
      <c r="BR248" s="71">
        <v>0</v>
      </c>
      <c r="BS248" s="71">
        <v>0</v>
      </c>
      <c r="BT248" s="71">
        <v>0</v>
      </c>
      <c r="BU248"/>
      <c r="BV248" s="70">
        <v>99.119</v>
      </c>
      <c r="BW248" s="70">
        <v>0</v>
      </c>
      <c r="BX248" s="70">
        <v>0</v>
      </c>
      <c r="BY248" s="70">
        <v>0</v>
      </c>
      <c r="BZ248" s="70">
        <v>0</v>
      </c>
      <c r="CA248" s="70">
        <v>0</v>
      </c>
      <c r="CB248" s="70">
        <v>0</v>
      </c>
      <c r="CC248" s="70">
        <v>0</v>
      </c>
      <c r="CD248" s="70">
        <v>0</v>
      </c>
    </row>
    <row r="249" spans="1:82">
      <c r="A249" s="70" t="s">
        <v>1980</v>
      </c>
      <c r="B249" s="70">
        <v>299</v>
      </c>
      <c r="C249" s="70">
        <v>10</v>
      </c>
      <c r="D249" s="70">
        <v>18</v>
      </c>
      <c r="E249" s="70">
        <v>2013</v>
      </c>
      <c r="F249" s="70" t="s">
        <v>180</v>
      </c>
      <c r="G249" s="70" t="s">
        <v>1970</v>
      </c>
      <c r="H249" s="70" t="s">
        <v>1971</v>
      </c>
      <c r="I249" s="148"/>
      <c r="J249" s="71">
        <v>154.22048343282509</v>
      </c>
      <c r="K249" s="71">
        <v>5.7087315855546592</v>
      </c>
      <c r="L249" s="71">
        <v>3.0533479107831418</v>
      </c>
      <c r="M249" s="71">
        <v>95.633878268099494</v>
      </c>
      <c r="N249" s="71">
        <v>104.9183270962352</v>
      </c>
      <c r="O249" s="71">
        <v>90.342747096312621</v>
      </c>
      <c r="P249" s="71">
        <v>85.500648852791556</v>
      </c>
      <c r="Q249" s="71">
        <v>5.6569633834478399</v>
      </c>
      <c r="R249" s="71">
        <v>0</v>
      </c>
      <c r="S249" s="71">
        <v>7.5920554931580231</v>
      </c>
      <c r="T249" s="72"/>
      <c r="U249" s="71">
        <v>22262551</v>
      </c>
      <c r="V249" s="71">
        <v>2337</v>
      </c>
      <c r="W249" s="71">
        <v>111</v>
      </c>
      <c r="X249" s="71">
        <v>16880</v>
      </c>
      <c r="Y249" s="71">
        <v>26433</v>
      </c>
      <c r="Z249" s="71">
        <v>49361</v>
      </c>
      <c r="AA249" s="71">
        <v>17116</v>
      </c>
      <c r="AB249" s="71">
        <v>73130</v>
      </c>
      <c r="AC249" s="71">
        <v>0</v>
      </c>
      <c r="AD249" s="71">
        <v>7.5920554931580231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116.572</v>
      </c>
      <c r="BK249" s="71">
        <v>0</v>
      </c>
      <c r="BL249" s="71">
        <v>0</v>
      </c>
      <c r="BM249" s="71">
        <v>0</v>
      </c>
      <c r="BN249" s="72"/>
      <c r="BO249" s="71">
        <v>0</v>
      </c>
      <c r="BP249" s="71">
        <v>0</v>
      </c>
      <c r="BQ249" s="71">
        <v>12</v>
      </c>
      <c r="BR249" s="71">
        <v>0</v>
      </c>
      <c r="BS249" s="71">
        <v>0</v>
      </c>
      <c r="BT249" s="71">
        <v>0</v>
      </c>
      <c r="BU249"/>
      <c r="BV249" s="70">
        <v>116.572</v>
      </c>
      <c r="BW249" s="70">
        <v>0</v>
      </c>
      <c r="BX249" s="70">
        <v>0</v>
      </c>
      <c r="BY249" s="70">
        <v>0</v>
      </c>
      <c r="BZ249" s="70">
        <v>0</v>
      </c>
      <c r="CA249" s="70">
        <v>0</v>
      </c>
      <c r="CB249" s="70">
        <v>0</v>
      </c>
      <c r="CC249" s="70">
        <v>0</v>
      </c>
      <c r="CD249" s="70">
        <v>0</v>
      </c>
    </row>
    <row r="250" spans="1:82">
      <c r="A250" s="70" t="s">
        <v>1981</v>
      </c>
      <c r="B250" s="70">
        <v>300</v>
      </c>
      <c r="C250" s="70">
        <v>11</v>
      </c>
      <c r="D250" s="70">
        <v>18</v>
      </c>
      <c r="E250" s="70">
        <v>2014</v>
      </c>
      <c r="F250" s="70" t="s">
        <v>181</v>
      </c>
      <c r="G250" s="70" t="s">
        <v>1970</v>
      </c>
      <c r="H250" s="70" t="s">
        <v>1971</v>
      </c>
      <c r="I250" s="148"/>
      <c r="J250" s="71">
        <v>124.7666253272596</v>
      </c>
      <c r="K250" s="71">
        <v>5.4229805069169759</v>
      </c>
      <c r="L250" s="71">
        <v>2.7193693576822988</v>
      </c>
      <c r="M250" s="71">
        <v>88.336970532865521</v>
      </c>
      <c r="N250" s="71">
        <v>90.169897041344186</v>
      </c>
      <c r="O250" s="71">
        <v>86.776663161915408</v>
      </c>
      <c r="P250" s="71">
        <v>85.839620256864634</v>
      </c>
      <c r="Q250" s="71">
        <v>5.4104494139758499</v>
      </c>
      <c r="R250" s="71">
        <v>0</v>
      </c>
      <c r="S250" s="71">
        <v>8.9162255949532661</v>
      </c>
      <c r="T250" s="72"/>
      <c r="U250" s="71">
        <v>22351129</v>
      </c>
      <c r="V250" s="71">
        <v>2047</v>
      </c>
      <c r="W250" s="71">
        <v>95</v>
      </c>
      <c r="X250" s="71">
        <v>16203</v>
      </c>
      <c r="Y250" s="71">
        <v>26723</v>
      </c>
      <c r="Z250" s="71">
        <v>49936</v>
      </c>
      <c r="AA250" s="71">
        <v>17095</v>
      </c>
      <c r="AB250" s="71">
        <v>72900</v>
      </c>
      <c r="AC250" s="71">
        <v>0</v>
      </c>
      <c r="AD250" s="71">
        <v>8.9162255949532661</v>
      </c>
      <c r="AE250" s="72"/>
      <c r="AF250" s="71"/>
      <c r="AG250" s="71"/>
      <c r="AH250" s="71"/>
      <c r="AI250" s="71"/>
      <c r="AJ250" s="71"/>
      <c r="AK250" s="71"/>
      <c r="AL250" s="71"/>
      <c r="AM250" s="71"/>
      <c r="AN250" s="71"/>
      <c r="AO250" s="71"/>
      <c r="AP250" s="71"/>
      <c r="AQ250" s="72"/>
      <c r="AR250" s="71">
        <v>2572</v>
      </c>
      <c r="AS250" s="71">
        <v>523</v>
      </c>
      <c r="AT250" s="71">
        <v>0</v>
      </c>
      <c r="AU250" s="71">
        <v>1</v>
      </c>
      <c r="AV250" s="71">
        <v>0</v>
      </c>
      <c r="AW250" s="71">
        <v>0</v>
      </c>
      <c r="AX250" s="71"/>
      <c r="AY250" s="72"/>
      <c r="AZ250" s="71">
        <v>11037.2</v>
      </c>
      <c r="BA250" s="71">
        <v>31166.400000000001</v>
      </c>
      <c r="BB250" s="71">
        <v>0</v>
      </c>
      <c r="BC250" s="71">
        <v>100</v>
      </c>
      <c r="BD250" s="71">
        <v>0</v>
      </c>
      <c r="BE250" s="71">
        <v>0</v>
      </c>
      <c r="BF250" s="71"/>
      <c r="BG250" s="72"/>
      <c r="BH250" s="71">
        <v>0</v>
      </c>
      <c r="BI250" s="71">
        <v>0</v>
      </c>
      <c r="BJ250" s="71">
        <v>111.759</v>
      </c>
      <c r="BK250" s="71">
        <v>0</v>
      </c>
      <c r="BL250" s="71">
        <v>0</v>
      </c>
      <c r="BM250" s="71">
        <v>0</v>
      </c>
      <c r="BN250" s="72"/>
      <c r="BO250" s="71">
        <v>0</v>
      </c>
      <c r="BP250" s="71">
        <v>0</v>
      </c>
      <c r="BQ250" s="71">
        <v>12</v>
      </c>
      <c r="BR250" s="71">
        <v>0</v>
      </c>
      <c r="BS250" s="71">
        <v>0</v>
      </c>
      <c r="BT250" s="71">
        <v>0</v>
      </c>
      <c r="BU250"/>
      <c r="BV250" s="70">
        <v>111.759</v>
      </c>
      <c r="BW250" s="70">
        <v>0</v>
      </c>
      <c r="BX250" s="70">
        <v>0</v>
      </c>
      <c r="BY250" s="70">
        <v>0</v>
      </c>
      <c r="BZ250" s="70">
        <v>0</v>
      </c>
      <c r="CA250" s="70">
        <v>0</v>
      </c>
      <c r="CB250" s="70">
        <v>0</v>
      </c>
      <c r="CC250" s="70">
        <v>0</v>
      </c>
      <c r="CD250" s="70">
        <v>0</v>
      </c>
    </row>
    <row r="251" spans="1:82">
      <c r="A251" s="70" t="s">
        <v>1982</v>
      </c>
      <c r="B251" s="70">
        <v>301</v>
      </c>
      <c r="C251" s="70">
        <v>12</v>
      </c>
      <c r="D251" s="70">
        <v>18</v>
      </c>
      <c r="E251" s="70">
        <v>2015</v>
      </c>
      <c r="F251" s="70" t="s">
        <v>182</v>
      </c>
      <c r="G251" s="70" t="s">
        <v>1970</v>
      </c>
      <c r="H251" s="70" t="s">
        <v>1971</v>
      </c>
      <c r="I251" s="148"/>
      <c r="J251" s="71">
        <v>104.9488085707173</v>
      </c>
      <c r="K251" s="71">
        <v>5.0299171838234544</v>
      </c>
      <c r="L251" s="71">
        <v>2.7436809871746539</v>
      </c>
      <c r="M251" s="71">
        <v>79.412741160068421</v>
      </c>
      <c r="N251" s="71">
        <v>95.992178459497879</v>
      </c>
      <c r="O251" s="71">
        <v>86.885821406494983</v>
      </c>
      <c r="P251" s="71">
        <v>85.67627494771547</v>
      </c>
      <c r="Q251" s="71">
        <v>5.2695266213598799</v>
      </c>
      <c r="R251" s="71">
        <v>0</v>
      </c>
      <c r="S251" s="71">
        <v>7.7741523401563342</v>
      </c>
      <c r="T251" s="72"/>
      <c r="U251" s="71">
        <v>21297453</v>
      </c>
      <c r="V251" s="71">
        <v>2047</v>
      </c>
      <c r="W251" s="71">
        <v>95</v>
      </c>
      <c r="X251" s="71">
        <v>16203</v>
      </c>
      <c r="Y251" s="71">
        <v>26995</v>
      </c>
      <c r="Z251" s="71">
        <v>50480</v>
      </c>
      <c r="AA251" s="71">
        <v>17049</v>
      </c>
      <c r="AB251" s="71">
        <v>72529</v>
      </c>
      <c r="AC251" s="71">
        <v>0</v>
      </c>
      <c r="AD251" s="71">
        <v>7.7741523401563342</v>
      </c>
      <c r="AE251" s="72"/>
      <c r="AF251" s="71">
        <v>159424509.87598309</v>
      </c>
      <c r="AG251" s="71">
        <v>3762729.4067594348</v>
      </c>
      <c r="AH251" s="71">
        <v>576471.71891574387</v>
      </c>
      <c r="AI251" s="71">
        <v>103804689.00481971</v>
      </c>
      <c r="AJ251" s="71">
        <v>140154952.75875849</v>
      </c>
      <c r="AK251" s="71">
        <v>0</v>
      </c>
      <c r="AL251" s="71">
        <v>0</v>
      </c>
      <c r="AM251" s="71">
        <v>9939795.2022879738</v>
      </c>
      <c r="AN251" s="71">
        <v>0</v>
      </c>
      <c r="AO251" s="71">
        <v>0</v>
      </c>
      <c r="AP251" s="71">
        <v>417663147.96752441</v>
      </c>
      <c r="AQ251" s="72"/>
      <c r="AR251" s="71">
        <v>2735</v>
      </c>
      <c r="AS251" s="71">
        <v>746</v>
      </c>
      <c r="AT251" s="71">
        <v>0</v>
      </c>
      <c r="AU251" s="71">
        <v>1</v>
      </c>
      <c r="AV251" s="71">
        <v>0</v>
      </c>
      <c r="AW251" s="71">
        <v>0</v>
      </c>
      <c r="AX251" s="71"/>
      <c r="AY251" s="72"/>
      <c r="AZ251" s="71">
        <v>11952.8</v>
      </c>
      <c r="BA251" s="71">
        <v>40739.199999999997</v>
      </c>
      <c r="BB251" s="71">
        <v>0</v>
      </c>
      <c r="BC251" s="71">
        <v>100</v>
      </c>
      <c r="BD251" s="71">
        <v>0</v>
      </c>
      <c r="BE251" s="71">
        <v>0</v>
      </c>
      <c r="BF251" s="71"/>
      <c r="BG251" s="72"/>
      <c r="BH251" s="71">
        <v>0</v>
      </c>
      <c r="BI251" s="71">
        <v>0</v>
      </c>
      <c r="BJ251" s="71">
        <v>95.692999999999998</v>
      </c>
      <c r="BK251" s="71">
        <v>0</v>
      </c>
      <c r="BL251" s="71">
        <v>0</v>
      </c>
      <c r="BM251" s="71">
        <v>0</v>
      </c>
      <c r="BN251" s="72"/>
      <c r="BO251" s="71">
        <v>0</v>
      </c>
      <c r="BP251" s="71">
        <v>0</v>
      </c>
      <c r="BQ251" s="71">
        <v>11</v>
      </c>
      <c r="BR251" s="71">
        <v>0</v>
      </c>
      <c r="BS251" s="71">
        <v>0</v>
      </c>
      <c r="BT251" s="71">
        <v>0</v>
      </c>
      <c r="BU251"/>
      <c r="BV251" s="70">
        <v>95.692999999999998</v>
      </c>
      <c r="BW251" s="70">
        <v>0</v>
      </c>
      <c r="BX251" s="70">
        <v>0</v>
      </c>
      <c r="BY251" s="70">
        <v>0</v>
      </c>
      <c r="BZ251" s="70">
        <v>0</v>
      </c>
      <c r="CA251" s="70">
        <v>0</v>
      </c>
      <c r="CB251" s="70">
        <v>0</v>
      </c>
      <c r="CC251" s="70">
        <v>0</v>
      </c>
      <c r="CD251" s="70">
        <v>0</v>
      </c>
    </row>
    <row r="252" spans="1:82">
      <c r="A252" s="70" t="s">
        <v>1983</v>
      </c>
      <c r="B252" s="70">
        <v>302</v>
      </c>
      <c r="C252" s="70">
        <v>13</v>
      </c>
      <c r="D252" s="70">
        <v>18</v>
      </c>
      <c r="E252" s="70">
        <v>2016</v>
      </c>
      <c r="F252" s="70" t="s">
        <v>155</v>
      </c>
      <c r="G252" s="70" t="s">
        <v>1970</v>
      </c>
      <c r="H252" s="70" t="s">
        <v>1971</v>
      </c>
      <c r="I252" s="148"/>
      <c r="J252" s="71">
        <v>123.26115182223009</v>
      </c>
      <c r="K252" s="71">
        <v>5.5016113120211791</v>
      </c>
      <c r="L252" s="71">
        <v>3.1884753783730169</v>
      </c>
      <c r="M252" s="71">
        <v>67.444680295395926</v>
      </c>
      <c r="N252" s="71">
        <v>90.209744170834554</v>
      </c>
      <c r="O252" s="71">
        <v>86.54484758691062</v>
      </c>
      <c r="P252" s="71">
        <v>83.633180650987143</v>
      </c>
      <c r="Q252" s="71">
        <v>5.1021751638669457</v>
      </c>
      <c r="R252" s="71">
        <v>0</v>
      </c>
      <c r="S252" s="71">
        <v>9.9485513193729567</v>
      </c>
      <c r="T252" s="72"/>
      <c r="U252" s="71">
        <v>23903668</v>
      </c>
      <c r="V252" s="71">
        <v>2047</v>
      </c>
      <c r="W252" s="71">
        <v>95</v>
      </c>
      <c r="X252" s="71">
        <v>16203</v>
      </c>
      <c r="Y252" s="71">
        <v>27248</v>
      </c>
      <c r="Z252" s="71">
        <v>50900</v>
      </c>
      <c r="AA252" s="71">
        <v>17213</v>
      </c>
      <c r="AB252" s="71">
        <v>72236</v>
      </c>
      <c r="AC252" s="71">
        <v>0</v>
      </c>
      <c r="AD252" s="71">
        <v>9.9485513193729567</v>
      </c>
      <c r="AE252" s="72"/>
      <c r="AF252" s="71">
        <v>185463245.32180101</v>
      </c>
      <c r="AG252" s="71">
        <v>4133123.5328508909</v>
      </c>
      <c r="AH252" s="71">
        <v>546009.79201755114</v>
      </c>
      <c r="AI252" s="71">
        <v>103751249.0047514</v>
      </c>
      <c r="AJ252" s="71">
        <v>123479808.6502575</v>
      </c>
      <c r="AK252" s="71">
        <v>0</v>
      </c>
      <c r="AL252" s="71">
        <v>0</v>
      </c>
      <c r="AM252" s="71">
        <v>9907331.830919832</v>
      </c>
      <c r="AN252" s="71">
        <v>0</v>
      </c>
      <c r="AO252" s="71">
        <v>0</v>
      </c>
      <c r="AP252" s="71">
        <v>427280768.13259816</v>
      </c>
      <c r="AQ252" s="72"/>
      <c r="AR252" s="71">
        <v>2897</v>
      </c>
      <c r="AS252" s="71">
        <v>885</v>
      </c>
      <c r="AT252" s="71">
        <v>0</v>
      </c>
      <c r="AU252" s="71">
        <v>1</v>
      </c>
      <c r="AV252" s="71">
        <v>0</v>
      </c>
      <c r="AW252" s="71">
        <v>0</v>
      </c>
      <c r="AX252" s="71"/>
      <c r="AY252" s="72"/>
      <c r="AZ252" s="71">
        <v>12844.3</v>
      </c>
      <c r="BA252" s="71">
        <v>44604.3</v>
      </c>
      <c r="BB252" s="71">
        <v>0</v>
      </c>
      <c r="BC252" s="71">
        <v>100</v>
      </c>
      <c r="BD252" s="71">
        <v>0</v>
      </c>
      <c r="BE252" s="71">
        <v>0</v>
      </c>
      <c r="BF252" s="71"/>
      <c r="BG252" s="72"/>
      <c r="BH252" s="71">
        <v>0</v>
      </c>
      <c r="BI252" s="71">
        <v>0</v>
      </c>
      <c r="BJ252" s="71">
        <v>100.79300000000001</v>
      </c>
      <c r="BK252" s="71">
        <v>0</v>
      </c>
      <c r="BL252" s="71">
        <v>0</v>
      </c>
      <c r="BM252" s="71">
        <v>0</v>
      </c>
      <c r="BN252" s="72"/>
      <c r="BO252" s="71">
        <v>0</v>
      </c>
      <c r="BP252" s="71">
        <v>0</v>
      </c>
      <c r="BQ252" s="71">
        <v>12</v>
      </c>
      <c r="BR252" s="71">
        <v>0</v>
      </c>
      <c r="BS252" s="71">
        <v>0</v>
      </c>
      <c r="BT252" s="71">
        <v>0</v>
      </c>
      <c r="BU252"/>
      <c r="BV252" s="70">
        <v>100.79300000000001</v>
      </c>
      <c r="BW252" s="70">
        <v>0</v>
      </c>
      <c r="BX252" s="70">
        <v>0</v>
      </c>
      <c r="BY252" s="70">
        <v>0</v>
      </c>
      <c r="BZ252" s="70">
        <v>0</v>
      </c>
      <c r="CA252" s="70">
        <v>0</v>
      </c>
      <c r="CB252" s="70">
        <v>0</v>
      </c>
      <c r="CC252" s="70">
        <v>0</v>
      </c>
      <c r="CD252" s="70">
        <v>0</v>
      </c>
    </row>
    <row r="253" spans="1:82">
      <c r="A253" s="70" t="s">
        <v>1984</v>
      </c>
      <c r="B253" s="70">
        <v>303</v>
      </c>
      <c r="C253" s="70">
        <v>14</v>
      </c>
      <c r="D253" s="70">
        <v>18</v>
      </c>
      <c r="E253" s="70">
        <v>2017</v>
      </c>
      <c r="F253" s="70" t="s">
        <v>156</v>
      </c>
      <c r="G253" s="70" t="s">
        <v>1970</v>
      </c>
      <c r="H253" s="70" t="s">
        <v>1971</v>
      </c>
      <c r="I253" s="148"/>
      <c r="J253" s="71">
        <v>115.09238892160047</v>
      </c>
      <c r="K253" s="71">
        <v>5.5073995531438031</v>
      </c>
      <c r="L253" s="71">
        <v>2.9724860108910023</v>
      </c>
      <c r="M253" s="71">
        <v>68.166942789090143</v>
      </c>
      <c r="N253" s="71">
        <v>98.446263446740417</v>
      </c>
      <c r="O253" s="71">
        <v>86.002366324289227</v>
      </c>
      <c r="P253" s="71">
        <v>83.460662147146749</v>
      </c>
      <c r="Q253" s="71">
        <v>4.9249692934047902</v>
      </c>
      <c r="R253" s="71">
        <v>0</v>
      </c>
      <c r="S253" s="71">
        <v>8.4325991805447433</v>
      </c>
      <c r="T253" s="72"/>
      <c r="U253" s="71">
        <v>26579165</v>
      </c>
      <c r="V253" s="71">
        <v>2047</v>
      </c>
      <c r="W253" s="71">
        <v>95</v>
      </c>
      <c r="X253" s="71">
        <v>16203</v>
      </c>
      <c r="Y253" s="71">
        <v>27535</v>
      </c>
      <c r="Z253" s="71">
        <v>51420</v>
      </c>
      <c r="AA253" s="71">
        <v>17287</v>
      </c>
      <c r="AB253" s="71">
        <v>72105</v>
      </c>
      <c r="AC253" s="71">
        <v>0</v>
      </c>
      <c r="AD253" s="71">
        <v>8.4325991805447433</v>
      </c>
      <c r="AE253" s="72"/>
      <c r="AF253" s="71">
        <v>180614992.51511469</v>
      </c>
      <c r="AG253" s="71">
        <v>4199280.0741327535</v>
      </c>
      <c r="AH253" s="71">
        <v>653213.41955804673</v>
      </c>
      <c r="AI253" s="71">
        <v>107775235.45905779</v>
      </c>
      <c r="AJ253" s="71">
        <v>141990360.17999691</v>
      </c>
      <c r="AK253" s="71">
        <v>0</v>
      </c>
      <c r="AL253" s="71">
        <v>0</v>
      </c>
      <c r="AM253" s="71">
        <v>9904839.0392593145</v>
      </c>
      <c r="AN253" s="71">
        <v>0</v>
      </c>
      <c r="AO253" s="71">
        <v>0</v>
      </c>
      <c r="AP253" s="71">
        <v>445137920.68711948</v>
      </c>
      <c r="AQ253" s="72"/>
      <c r="AR253" s="71">
        <v>3039</v>
      </c>
      <c r="AS253" s="71">
        <v>1013</v>
      </c>
      <c r="AT253" s="71">
        <v>0</v>
      </c>
      <c r="AU253" s="71">
        <v>1</v>
      </c>
      <c r="AV253" s="71">
        <v>0</v>
      </c>
      <c r="AW253" s="71">
        <v>0</v>
      </c>
      <c r="AX253" s="71"/>
      <c r="AY253" s="72"/>
      <c r="AZ253" s="71">
        <v>13611.1</v>
      </c>
      <c r="BA253" s="71">
        <v>47774.800000000017</v>
      </c>
      <c r="BB253" s="71">
        <v>0</v>
      </c>
      <c r="BC253" s="71">
        <v>100</v>
      </c>
      <c r="BD253" s="71">
        <v>0</v>
      </c>
      <c r="BE253" s="71">
        <v>0</v>
      </c>
      <c r="BF253" s="71"/>
      <c r="BG253" s="72"/>
      <c r="BH253" s="71">
        <v>0</v>
      </c>
      <c r="BI253" s="71">
        <v>0</v>
      </c>
      <c r="BJ253" s="71">
        <v>96.356999999999999</v>
      </c>
      <c r="BK253" s="71">
        <v>0</v>
      </c>
      <c r="BL253" s="71">
        <v>0</v>
      </c>
      <c r="BM253" s="71">
        <v>0</v>
      </c>
      <c r="BN253" s="72"/>
      <c r="BO253" s="71">
        <v>0</v>
      </c>
      <c r="BP253" s="71">
        <v>0</v>
      </c>
      <c r="BQ253" s="71">
        <v>11</v>
      </c>
      <c r="BR253" s="71">
        <v>0</v>
      </c>
      <c r="BS253" s="71">
        <v>0</v>
      </c>
      <c r="BT253" s="71">
        <v>0</v>
      </c>
      <c r="BU253"/>
      <c r="BV253" s="70">
        <v>96.356999999999999</v>
      </c>
      <c r="BW253" s="70">
        <v>0</v>
      </c>
      <c r="BX253" s="70">
        <v>0</v>
      </c>
      <c r="BY253" s="70">
        <v>0</v>
      </c>
      <c r="BZ253" s="70">
        <v>0</v>
      </c>
      <c r="CA253" s="70">
        <v>0</v>
      </c>
      <c r="CB253" s="70">
        <v>0</v>
      </c>
      <c r="CC253" s="70">
        <v>0</v>
      </c>
      <c r="CD253" s="70">
        <v>0</v>
      </c>
    </row>
    <row r="254" spans="1:82">
      <c r="A254" s="70" t="s">
        <v>1985</v>
      </c>
      <c r="B254" s="70">
        <v>304</v>
      </c>
      <c r="C254" s="70">
        <v>15</v>
      </c>
      <c r="D254" s="70">
        <v>18</v>
      </c>
      <c r="E254" s="70">
        <v>2018</v>
      </c>
      <c r="F254" s="70" t="s">
        <v>183</v>
      </c>
      <c r="G254" s="1064" t="s">
        <v>1970</v>
      </c>
      <c r="H254" s="70" t="s">
        <v>1971</v>
      </c>
      <c r="I254" s="148"/>
      <c r="J254" s="71">
        <v>111.00975097748241</v>
      </c>
      <c r="K254" s="71">
        <v>5.2583127295947198</v>
      </c>
      <c r="L254" s="71">
        <v>2.6303791254863889</v>
      </c>
      <c r="M254" s="71">
        <v>63.361275974442762</v>
      </c>
      <c r="N254" s="71">
        <v>91.738428738967585</v>
      </c>
      <c r="O254" s="71">
        <v>85.098817148490838</v>
      </c>
      <c r="P254" s="71">
        <v>82.558176628644205</v>
      </c>
      <c r="Q254" s="71">
        <v>4.5544199250343498</v>
      </c>
      <c r="R254" s="71">
        <v>0</v>
      </c>
      <c r="S254" s="71">
        <v>9.9945232454374278</v>
      </c>
      <c r="T254" s="72"/>
      <c r="U254" s="71">
        <v>26021637</v>
      </c>
      <c r="V254" s="71">
        <v>2047</v>
      </c>
      <c r="W254" s="71">
        <v>95</v>
      </c>
      <c r="X254" s="71">
        <v>16203</v>
      </c>
      <c r="Y254" s="71">
        <v>27826</v>
      </c>
      <c r="Z254" s="71">
        <v>51854</v>
      </c>
      <c r="AA254" s="71">
        <v>17272</v>
      </c>
      <c r="AB254" s="71">
        <v>71858</v>
      </c>
      <c r="AC254" s="71">
        <v>0</v>
      </c>
      <c r="AD254" s="71">
        <v>9.9945232454374278</v>
      </c>
      <c r="AE254" s="72"/>
      <c r="AF254" s="71">
        <v>169826636.76500711</v>
      </c>
      <c r="AG254" s="71">
        <v>3789710.4658360672</v>
      </c>
      <c r="AH254" s="71">
        <v>610450.61014891346</v>
      </c>
      <c r="AI254" s="71">
        <v>98928734.82757096</v>
      </c>
      <c r="AJ254" s="71">
        <v>128210291.1953439</v>
      </c>
      <c r="AK254" s="71">
        <v>0</v>
      </c>
      <c r="AL254" s="71">
        <v>0</v>
      </c>
      <c r="AM254" s="71">
        <v>9891333.5135176629</v>
      </c>
      <c r="AN254" s="71">
        <v>0</v>
      </c>
      <c r="AO254" s="71">
        <v>0</v>
      </c>
      <c r="AP254" s="71">
        <v>411257157.37742466</v>
      </c>
      <c r="AQ254" s="72"/>
      <c r="AR254" s="71">
        <v>3194</v>
      </c>
      <c r="AS254" s="71">
        <v>1125</v>
      </c>
      <c r="AT254" s="71">
        <v>0</v>
      </c>
      <c r="AU254" s="71">
        <v>1</v>
      </c>
      <c r="AV254" s="71">
        <v>0</v>
      </c>
      <c r="AW254" s="71">
        <v>0</v>
      </c>
      <c r="AX254" s="71"/>
      <c r="AY254" s="72"/>
      <c r="AZ254" s="71">
        <v>14501.300000000001</v>
      </c>
      <c r="BA254" s="71">
        <v>50471.8</v>
      </c>
      <c r="BB254" s="71">
        <v>0</v>
      </c>
      <c r="BC254" s="71">
        <v>100</v>
      </c>
      <c r="BD254" s="71">
        <v>0</v>
      </c>
      <c r="BE254" s="71">
        <v>0</v>
      </c>
      <c r="BF254" s="71"/>
      <c r="BG254" s="72"/>
      <c r="BH254" s="71">
        <v>0</v>
      </c>
      <c r="BI254" s="71">
        <v>0</v>
      </c>
      <c r="BJ254" s="71">
        <v>111.16</v>
      </c>
      <c r="BK254" s="71">
        <v>0</v>
      </c>
      <c r="BL254" s="71">
        <v>0</v>
      </c>
      <c r="BM254" s="71">
        <v>0</v>
      </c>
      <c r="BN254" s="72"/>
      <c r="BO254" s="71">
        <v>0</v>
      </c>
      <c r="BP254" s="71">
        <v>0</v>
      </c>
      <c r="BQ254" s="71">
        <v>12</v>
      </c>
      <c r="BR254" s="71">
        <v>0</v>
      </c>
      <c r="BS254" s="71">
        <v>0</v>
      </c>
      <c r="BT254" s="71">
        <v>0</v>
      </c>
      <c r="BU254"/>
      <c r="BV254" s="70">
        <v>111.16</v>
      </c>
      <c r="BW254" s="70">
        <v>0</v>
      </c>
      <c r="BX254" s="70">
        <v>0</v>
      </c>
      <c r="BY254" s="70">
        <v>0</v>
      </c>
      <c r="BZ254" s="70">
        <v>0</v>
      </c>
      <c r="CA254" s="70">
        <v>0</v>
      </c>
      <c r="CB254" s="70">
        <v>0</v>
      </c>
      <c r="CC254" s="70">
        <v>0</v>
      </c>
      <c r="CD254" s="70">
        <v>0</v>
      </c>
    </row>
    <row r="255" spans="1:82">
      <c r="A255" s="70" t="s">
        <v>1986</v>
      </c>
      <c r="B255" s="70">
        <v>305</v>
      </c>
      <c r="C255" s="70">
        <v>16</v>
      </c>
      <c r="D255" s="70">
        <v>18</v>
      </c>
      <c r="E255" s="70">
        <v>2019</v>
      </c>
      <c r="F255" s="70" t="s">
        <v>158</v>
      </c>
      <c r="G255" s="1064" t="s">
        <v>1970</v>
      </c>
      <c r="H255" s="70" t="s">
        <v>1971</v>
      </c>
      <c r="I255" s="148"/>
      <c r="J255" s="71">
        <v>116.51709653709659</v>
      </c>
      <c r="K255" s="71">
        <v>4.7439805424212063</v>
      </c>
      <c r="L255" s="71">
        <v>2.6514595453128313</v>
      </c>
      <c r="M255" s="71">
        <v>61.584837535467074</v>
      </c>
      <c r="N255" s="71">
        <v>81.127337651538426</v>
      </c>
      <c r="O255" s="71">
        <v>83.192372062615391</v>
      </c>
      <c r="P255" s="71">
        <v>81.78898610804805</v>
      </c>
      <c r="Q255" s="71">
        <v>4.4191922419830902</v>
      </c>
      <c r="R255" s="71">
        <v>0</v>
      </c>
      <c r="S255" s="71">
        <v>7.4703441258500085</v>
      </c>
      <c r="T255" s="72"/>
      <c r="U255" s="71">
        <v>27351120</v>
      </c>
      <c r="V255" s="71">
        <v>2047</v>
      </c>
      <c r="W255" s="71">
        <v>95</v>
      </c>
      <c r="X255" s="71">
        <v>16203</v>
      </c>
      <c r="Y255" s="71">
        <v>28146</v>
      </c>
      <c r="Z255" s="71">
        <v>52084</v>
      </c>
      <c r="AA255" s="71">
        <v>16983</v>
      </c>
      <c r="AB255" s="71">
        <v>71612</v>
      </c>
      <c r="AC255" s="71">
        <v>0</v>
      </c>
      <c r="AD255" s="71">
        <v>7.4703441258500094</v>
      </c>
      <c r="AE255" s="72"/>
      <c r="AF255" s="71">
        <v>182947758.79117629</v>
      </c>
      <c r="AG255" s="71">
        <v>3544041.520357647</v>
      </c>
      <c r="AH255" s="71">
        <v>650231.21373194677</v>
      </c>
      <c r="AI255" s="71">
        <v>99065979.510029301</v>
      </c>
      <c r="AJ255" s="71">
        <v>117010683.03666949</v>
      </c>
      <c r="AK255" s="71">
        <v>0</v>
      </c>
      <c r="AL255" s="71">
        <v>0</v>
      </c>
      <c r="AM255" s="71">
        <v>9753015.3051526304</v>
      </c>
      <c r="AN255" s="71">
        <v>0</v>
      </c>
      <c r="AO255" s="71">
        <v>0</v>
      </c>
      <c r="AP255" s="71">
        <v>412971709.37711734</v>
      </c>
      <c r="AQ255" s="72"/>
      <c r="AR255" s="71">
        <v>3393</v>
      </c>
      <c r="AS255" s="71">
        <v>1220</v>
      </c>
      <c r="AT255" s="71">
        <v>0</v>
      </c>
      <c r="AU255" s="71">
        <v>1</v>
      </c>
      <c r="AV255" s="71">
        <v>0</v>
      </c>
      <c r="AW255" s="71">
        <v>0</v>
      </c>
      <c r="AX255" s="71"/>
      <c r="AY255" s="72"/>
      <c r="AZ255" s="71">
        <v>15702.69999999999</v>
      </c>
      <c r="BA255" s="71">
        <v>53028.700000000041</v>
      </c>
      <c r="BB255" s="71">
        <v>0</v>
      </c>
      <c r="BC255" s="71">
        <v>100</v>
      </c>
      <c r="BD255" s="71">
        <v>0</v>
      </c>
      <c r="BE255" s="71">
        <v>0</v>
      </c>
      <c r="BF255" s="71"/>
      <c r="BG255" s="72"/>
      <c r="BH255" s="71">
        <v>0</v>
      </c>
      <c r="BI255" s="71">
        <v>0</v>
      </c>
      <c r="BJ255" s="71">
        <v>111.908</v>
      </c>
      <c r="BK255" s="71">
        <v>0</v>
      </c>
      <c r="BL255" s="71">
        <v>0</v>
      </c>
      <c r="BM255" s="71">
        <v>0</v>
      </c>
      <c r="BN255" s="72"/>
      <c r="BO255" s="71">
        <v>0</v>
      </c>
      <c r="BP255" s="71">
        <v>0</v>
      </c>
      <c r="BQ255" s="71">
        <v>11</v>
      </c>
      <c r="BR255" s="71">
        <v>0</v>
      </c>
      <c r="BS255" s="71">
        <v>0</v>
      </c>
      <c r="BT255" s="71">
        <v>0</v>
      </c>
      <c r="BU255"/>
      <c r="BV255" s="70">
        <v>111.908</v>
      </c>
      <c r="BW255" s="70">
        <v>0</v>
      </c>
      <c r="BX255" s="70">
        <v>0</v>
      </c>
      <c r="BY255" s="70">
        <v>0</v>
      </c>
      <c r="BZ255" s="70">
        <v>0</v>
      </c>
      <c r="CA255" s="70">
        <v>0</v>
      </c>
      <c r="CB255" s="70">
        <v>0</v>
      </c>
      <c r="CC255" s="70">
        <v>0</v>
      </c>
      <c r="CD255" s="70">
        <v>0</v>
      </c>
    </row>
    <row r="256" spans="1:82">
      <c r="A256" s="70" t="s">
        <v>1987</v>
      </c>
      <c r="B256" s="70">
        <v>306</v>
      </c>
      <c r="C256" s="70">
        <v>17</v>
      </c>
      <c r="D256" s="70">
        <v>18</v>
      </c>
      <c r="E256" s="70">
        <v>2020</v>
      </c>
      <c r="F256" s="70" t="s">
        <v>159</v>
      </c>
      <c r="G256" s="70" t="s">
        <v>1970</v>
      </c>
      <c r="H256" s="70" t="s">
        <v>1971</v>
      </c>
      <c r="I256" s="148"/>
      <c r="J256" s="71">
        <v>99.490496969314947</v>
      </c>
      <c r="K256" s="71">
        <v>4.6607562914829233</v>
      </c>
      <c r="L256" s="71">
        <v>4.4062352584134272</v>
      </c>
      <c r="M256" s="71">
        <v>58.889583416467552</v>
      </c>
      <c r="N256" s="71">
        <v>80.915242008695131</v>
      </c>
      <c r="O256" s="71">
        <v>73.505431656982211</v>
      </c>
      <c r="P256" s="71">
        <v>77.452222726042223</v>
      </c>
      <c r="Q256" s="71">
        <v>4.2109748651508596</v>
      </c>
      <c r="R256" s="71">
        <v>0</v>
      </c>
      <c r="S256" s="71">
        <v>7.3655798056588537</v>
      </c>
      <c r="T256" s="72"/>
      <c r="U256" s="71">
        <v>24844150</v>
      </c>
      <c r="V256" s="71">
        <v>1741</v>
      </c>
      <c r="W256" s="71">
        <v>175</v>
      </c>
      <c r="X256" s="71">
        <v>15831</v>
      </c>
      <c r="Y256" s="71">
        <v>28535</v>
      </c>
      <c r="Z256" s="71">
        <v>52525</v>
      </c>
      <c r="AA256" s="71">
        <v>17094</v>
      </c>
      <c r="AB256" s="71">
        <v>71420</v>
      </c>
      <c r="AC256" s="71">
        <v>0</v>
      </c>
      <c r="AD256" s="71">
        <v>7.3655798056588537</v>
      </c>
      <c r="AE256" s="72"/>
      <c r="AF256" s="71">
        <v>160794792.07829961</v>
      </c>
      <c r="AG256" s="71">
        <v>3567575.8412870723</v>
      </c>
      <c r="AH256" s="71">
        <v>1144817.6274552913</v>
      </c>
      <c r="AI256" s="71">
        <v>96531243.793082148</v>
      </c>
      <c r="AJ256" s="71">
        <v>126989094.4270816</v>
      </c>
      <c r="AK256" s="71"/>
      <c r="AL256" s="71"/>
      <c r="AM256" s="71">
        <v>9321103.4927499145</v>
      </c>
      <c r="AN256" s="71"/>
      <c r="AO256" s="71"/>
      <c r="AP256" s="71">
        <v>398348627.25995564</v>
      </c>
      <c r="AQ256" s="72"/>
      <c r="AR256" s="71">
        <v>3551</v>
      </c>
      <c r="AS256" s="71">
        <v>1259</v>
      </c>
      <c r="AT256" s="71">
        <v>0</v>
      </c>
      <c r="AU256" s="71">
        <v>1</v>
      </c>
      <c r="AV256" s="71">
        <v>0</v>
      </c>
      <c r="AW256" s="71">
        <v>0</v>
      </c>
      <c r="AX256" s="71"/>
      <c r="AY256" s="72"/>
      <c r="AZ256" s="71">
        <v>16723.499999999971</v>
      </c>
      <c r="BA256" s="71">
        <v>56356.299999999981</v>
      </c>
      <c r="BB256" s="71">
        <v>0</v>
      </c>
      <c r="BC256" s="71">
        <v>100</v>
      </c>
      <c r="BD256" s="71">
        <v>0</v>
      </c>
      <c r="BE256" s="71">
        <v>0</v>
      </c>
      <c r="BF256" s="71"/>
      <c r="BG256" s="72"/>
      <c r="BH256" s="71">
        <v>0</v>
      </c>
      <c r="BI256" s="71">
        <v>0</v>
      </c>
      <c r="BJ256" s="71">
        <v>103.465</v>
      </c>
      <c r="BK256" s="71">
        <v>0</v>
      </c>
      <c r="BL256" s="71">
        <v>0</v>
      </c>
      <c r="BM256" s="71">
        <v>0</v>
      </c>
      <c r="BN256" s="72"/>
      <c r="BO256" s="71">
        <v>0</v>
      </c>
      <c r="BP256" s="71">
        <v>0</v>
      </c>
      <c r="BQ256" s="71">
        <v>10</v>
      </c>
      <c r="BR256" s="71">
        <v>0</v>
      </c>
      <c r="BS256" s="71">
        <v>0</v>
      </c>
      <c r="BT256" s="71">
        <v>0</v>
      </c>
      <c r="BU256"/>
      <c r="BV256" s="70">
        <v>103.465</v>
      </c>
      <c r="BW256" s="70">
        <v>0</v>
      </c>
      <c r="BX256" s="70">
        <v>0</v>
      </c>
      <c r="BY256" s="70">
        <v>0</v>
      </c>
      <c r="BZ256" s="70">
        <v>0</v>
      </c>
      <c r="CA256" s="70">
        <v>0</v>
      </c>
      <c r="CB256" s="70">
        <v>0</v>
      </c>
      <c r="CC256" s="70">
        <v>0</v>
      </c>
      <c r="CD256" s="70">
        <v>0</v>
      </c>
    </row>
    <row r="257" spans="1:82">
      <c r="A257" s="70" t="s">
        <v>1988</v>
      </c>
      <c r="B257" s="70">
        <v>306</v>
      </c>
      <c r="C257" s="70">
        <v>18</v>
      </c>
      <c r="D257" s="70">
        <v>18</v>
      </c>
      <c r="E257" s="70">
        <v>2021</v>
      </c>
      <c r="F257" s="70" t="s">
        <v>160</v>
      </c>
      <c r="G257" s="70" t="s">
        <v>1970</v>
      </c>
      <c r="H257" s="70" t="s">
        <v>1971</v>
      </c>
      <c r="I257" s="148"/>
      <c r="J257" s="71">
        <v>99.328642839280135</v>
      </c>
      <c r="K257" s="71">
        <v>4.8761883980879484</v>
      </c>
      <c r="L257" s="71">
        <v>3.9975954892487584</v>
      </c>
      <c r="M257" s="71">
        <v>65.942958693431478</v>
      </c>
      <c r="N257" s="71">
        <v>81.540062328203916</v>
      </c>
      <c r="O257" s="71">
        <v>71.712075210987649</v>
      </c>
      <c r="P257" s="71">
        <v>80.748786870490449</v>
      </c>
      <c r="Q257" s="71">
        <v>4.1744446304870797</v>
      </c>
      <c r="R257" s="71">
        <v>0</v>
      </c>
      <c r="S257" s="71">
        <v>7.2871349591554093</v>
      </c>
      <c r="T257" s="72"/>
      <c r="U257" s="71">
        <v>26443169</v>
      </c>
      <c r="V257" s="71">
        <v>1741</v>
      </c>
      <c r="W257" s="71">
        <v>175</v>
      </c>
      <c r="X257" s="71">
        <v>15831</v>
      </c>
      <c r="Y257" s="71">
        <v>28911</v>
      </c>
      <c r="Z257" s="71">
        <v>52763</v>
      </c>
      <c r="AA257" s="71">
        <v>17378</v>
      </c>
      <c r="AB257" s="71">
        <v>71496</v>
      </c>
      <c r="AC257" s="71">
        <v>0</v>
      </c>
      <c r="AD257" s="71">
        <v>7.2871349591554093</v>
      </c>
      <c r="AE257" s="72"/>
      <c r="AF257" s="71">
        <v>159801769.95059559</v>
      </c>
      <c r="AG257" s="71">
        <v>3450880.4881132171</v>
      </c>
      <c r="AH257" s="71">
        <v>1004632.8884196965</v>
      </c>
      <c r="AI257" s="71">
        <v>106911401.12916389</v>
      </c>
      <c r="AJ257" s="71">
        <v>113624172.0886132</v>
      </c>
      <c r="AK257" s="71">
        <v>0</v>
      </c>
      <c r="AL257" s="71">
        <v>0</v>
      </c>
      <c r="AM257" s="71">
        <v>9384842.9227066785</v>
      </c>
      <c r="AN257" s="71">
        <v>0</v>
      </c>
      <c r="AO257" s="71">
        <v>0</v>
      </c>
      <c r="AP257" s="71">
        <v>394177699.46761227</v>
      </c>
      <c r="AQ257" s="72"/>
      <c r="AR257" s="71">
        <v>3762</v>
      </c>
      <c r="AS257" s="71">
        <v>1271</v>
      </c>
      <c r="AT257" s="71">
        <v>0</v>
      </c>
      <c r="AU257" s="71">
        <v>1</v>
      </c>
      <c r="AV257" s="71">
        <v>0</v>
      </c>
      <c r="AW257" s="71">
        <v>0</v>
      </c>
      <c r="AX257" s="71"/>
      <c r="AY257" s="72"/>
      <c r="AZ257" s="71">
        <v>18043.199999999961</v>
      </c>
      <c r="BA257" s="71">
        <v>56879.89999999998</v>
      </c>
      <c r="BB257" s="71">
        <v>0</v>
      </c>
      <c r="BC257" s="71">
        <v>100</v>
      </c>
      <c r="BD257" s="71">
        <v>0</v>
      </c>
      <c r="BE257" s="71">
        <v>0</v>
      </c>
      <c r="BF257" s="71"/>
      <c r="BG257" s="72"/>
      <c r="BH257" s="71">
        <v>0</v>
      </c>
      <c r="BI257" s="71">
        <v>0</v>
      </c>
      <c r="BJ257" s="71">
        <v>115.866</v>
      </c>
      <c r="BK257" s="71">
        <v>0</v>
      </c>
      <c r="BL257" s="71">
        <v>0</v>
      </c>
      <c r="BM257" s="71">
        <v>0</v>
      </c>
      <c r="BN257" s="72"/>
      <c r="BO257" s="71">
        <v>0</v>
      </c>
      <c r="BP257" s="71">
        <v>0</v>
      </c>
      <c r="BQ257" s="71">
        <v>11</v>
      </c>
      <c r="BR257" s="71">
        <v>0</v>
      </c>
      <c r="BS257" s="71">
        <v>0</v>
      </c>
      <c r="BT257" s="71">
        <v>0</v>
      </c>
      <c r="BU257"/>
      <c r="BV257" s="70">
        <v>115.866</v>
      </c>
      <c r="BW257" s="70">
        <v>0</v>
      </c>
      <c r="BX257" s="70">
        <v>0</v>
      </c>
      <c r="BY257" s="70">
        <v>0</v>
      </c>
      <c r="BZ257" s="70">
        <v>0</v>
      </c>
      <c r="CA257" s="70">
        <v>0</v>
      </c>
      <c r="CB257" s="70">
        <v>0</v>
      </c>
      <c r="CC257" s="70">
        <v>0</v>
      </c>
      <c r="CD257" s="70">
        <v>0</v>
      </c>
    </row>
    <row r="258" spans="1:82">
      <c r="A258" s="70" t="s">
        <v>1989</v>
      </c>
      <c r="B258" s="70">
        <v>306</v>
      </c>
      <c r="C258" s="70">
        <v>19</v>
      </c>
      <c r="D258" s="70">
        <v>18</v>
      </c>
      <c r="E258" s="70">
        <v>2022</v>
      </c>
      <c r="F258" s="70" t="s">
        <v>161</v>
      </c>
      <c r="G258" s="70" t="s">
        <v>1970</v>
      </c>
      <c r="H258" s="70" t="s">
        <v>1971</v>
      </c>
      <c r="I258" s="148"/>
      <c r="J258" s="71">
        <v>113.07100372194162</v>
      </c>
      <c r="K258" s="71">
        <v>4.6360884183677147</v>
      </c>
      <c r="L258" s="71">
        <v>3.2542452805333313</v>
      </c>
      <c r="M258" s="71">
        <v>60.04864675525171</v>
      </c>
      <c r="N258" s="71">
        <v>89.697322495466921</v>
      </c>
      <c r="O258" s="71">
        <v>75.928434926944504</v>
      </c>
      <c r="P258" s="71">
        <v>79.842950168775545</v>
      </c>
      <c r="Q258" s="71">
        <v>4.2169056886249523</v>
      </c>
      <c r="R258" s="71">
        <v>0</v>
      </c>
      <c r="S258" s="71">
        <v>8.7250633544566565</v>
      </c>
      <c r="T258" s="72"/>
      <c r="U258" s="71">
        <v>31051469</v>
      </c>
      <c r="V258" s="71">
        <v>1741</v>
      </c>
      <c r="W258" s="71">
        <v>175</v>
      </c>
      <c r="X258" s="71">
        <v>15831</v>
      </c>
      <c r="Y258" s="71">
        <v>29449</v>
      </c>
      <c r="Z258" s="71">
        <v>53078</v>
      </c>
      <c r="AA258" s="71">
        <v>17445</v>
      </c>
      <c r="AB258" s="71">
        <v>71631</v>
      </c>
      <c r="AC258" s="71">
        <v>0</v>
      </c>
      <c r="AD258" s="71">
        <v>8.7250633544566565</v>
      </c>
      <c r="AE258" s="72"/>
      <c r="AF258" s="71">
        <v>170705353.62987036</v>
      </c>
      <c r="AG258" s="71">
        <v>3433322.0889580073</v>
      </c>
      <c r="AH258" s="71">
        <v>981216.7904968051</v>
      </c>
      <c r="AI258" s="71">
        <v>95178384.001345873</v>
      </c>
      <c r="AJ258" s="71">
        <v>128664289.71852332</v>
      </c>
      <c r="AK258" s="71">
        <v>0</v>
      </c>
      <c r="AL258" s="71">
        <v>0</v>
      </c>
      <c r="AM258" s="71">
        <v>9249517.2256760951</v>
      </c>
      <c r="AN258" s="71">
        <v>0</v>
      </c>
      <c r="AO258" s="71">
        <v>0</v>
      </c>
      <c r="AP258" s="71">
        <v>408212083.45487046</v>
      </c>
      <c r="AQ258" s="72"/>
      <c r="AR258" s="71">
        <v>3988</v>
      </c>
      <c r="AS258" s="71">
        <v>1286</v>
      </c>
      <c r="AT258" s="71">
        <v>0</v>
      </c>
      <c r="AU258" s="71">
        <v>1</v>
      </c>
      <c r="AV258" s="71">
        <v>0</v>
      </c>
      <c r="AW258" s="71">
        <v>1</v>
      </c>
      <c r="AX258" s="71"/>
      <c r="AY258" s="72"/>
      <c r="AZ258" s="71">
        <v>19444.899999999943</v>
      </c>
      <c r="BA258" s="71">
        <v>57438.89999999998</v>
      </c>
      <c r="BB258" s="71">
        <v>0</v>
      </c>
      <c r="BC258" s="71">
        <v>100</v>
      </c>
      <c r="BD258" s="71">
        <v>0</v>
      </c>
      <c r="BE258" s="71">
        <v>49</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1990</v>
      </c>
      <c r="B259" s="70">
        <v>306</v>
      </c>
      <c r="C259" s="70">
        <v>20</v>
      </c>
      <c r="D259" s="70">
        <v>18</v>
      </c>
      <c r="E259" s="70">
        <v>2023</v>
      </c>
      <c r="F259" s="70" t="s">
        <v>1539</v>
      </c>
      <c r="G259" s="70" t="s">
        <v>1970</v>
      </c>
      <c r="H259" s="70" t="s">
        <v>1971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4196</v>
      </c>
      <c r="AS259" s="71">
        <v>1295</v>
      </c>
      <c r="AT259" s="71">
        <v>0</v>
      </c>
      <c r="AU259" s="71">
        <v>1</v>
      </c>
      <c r="AV259" s="71">
        <v>0</v>
      </c>
      <c r="AW259" s="71">
        <v>1</v>
      </c>
      <c r="AX259" s="71"/>
      <c r="AY259" s="72"/>
      <c r="AZ259" s="71">
        <v>20687.399999999914</v>
      </c>
      <c r="BA259" s="71">
        <v>57824.89999999998</v>
      </c>
      <c r="BB259" s="71">
        <v>0</v>
      </c>
      <c r="BC259" s="71">
        <v>100</v>
      </c>
      <c r="BD259" s="71">
        <v>0</v>
      </c>
      <c r="BE259" s="71">
        <v>49</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1991</v>
      </c>
      <c r="B260" s="70">
        <v>306</v>
      </c>
      <c r="C260" s="70">
        <v>21</v>
      </c>
      <c r="D260" s="70">
        <v>18</v>
      </c>
      <c r="E260" s="70">
        <v>2024</v>
      </c>
      <c r="F260" s="70" t="s">
        <v>1554</v>
      </c>
      <c r="G260" s="70" t="s">
        <v>1970</v>
      </c>
      <c r="H260" s="70" t="s">
        <v>1971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1992</v>
      </c>
      <c r="B261" s="70">
        <v>324</v>
      </c>
      <c r="C261" s="70">
        <v>1</v>
      </c>
      <c r="D261" s="70">
        <v>20</v>
      </c>
      <c r="E261" s="70">
        <v>1990</v>
      </c>
      <c r="F261" s="70" t="s">
        <v>787</v>
      </c>
      <c r="G261" s="70" t="s">
        <v>1993</v>
      </c>
      <c r="H261" s="70" t="s">
        <v>1994</v>
      </c>
      <c r="I261" s="148"/>
      <c r="J261" s="71">
        <v>38.427048108161443</v>
      </c>
      <c r="K261" s="71">
        <v>5.4783637300137844</v>
      </c>
      <c r="L261" s="71">
        <v>0.1080673325334259</v>
      </c>
      <c r="M261" s="71">
        <v>33.772192457686693</v>
      </c>
      <c r="N261" s="71">
        <v>47.50170431373364</v>
      </c>
      <c r="O261" s="71">
        <v>43.650594605426058</v>
      </c>
      <c r="P261" s="71">
        <v>26.918045250928099</v>
      </c>
      <c r="Q261" s="71">
        <v>3.84329041666801</v>
      </c>
      <c r="R261" s="71">
        <v>0</v>
      </c>
      <c r="S261" s="71">
        <v>3.9534843813762071</v>
      </c>
      <c r="T261" s="72"/>
      <c r="U261" s="71">
        <v>1015609</v>
      </c>
      <c r="V261" s="71">
        <v>1331</v>
      </c>
      <c r="W261" s="71">
        <v>1</v>
      </c>
      <c r="X261" s="71">
        <v>12119</v>
      </c>
      <c r="Y261" s="71">
        <v>20827</v>
      </c>
      <c r="Z261" s="71">
        <v>17954</v>
      </c>
      <c r="AA261" s="71">
        <v>6536</v>
      </c>
      <c r="AB261" s="71">
        <v>62402</v>
      </c>
      <c r="AC261" s="71">
        <v>0</v>
      </c>
      <c r="AD261" s="71">
        <v>3.9534843813762071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1995</v>
      </c>
      <c r="B262" s="70">
        <v>325</v>
      </c>
      <c r="C262" s="70">
        <v>2</v>
      </c>
      <c r="D262" s="70">
        <v>20</v>
      </c>
      <c r="E262" s="70">
        <v>2005</v>
      </c>
      <c r="F262" s="70" t="s">
        <v>789</v>
      </c>
      <c r="G262" s="70" t="s">
        <v>1993</v>
      </c>
      <c r="H262" s="70" t="s">
        <v>1994</v>
      </c>
      <c r="I262" s="148"/>
      <c r="J262" s="71">
        <v>33.423253991201953</v>
      </c>
      <c r="K262" s="71">
        <v>3.2806758750948908</v>
      </c>
      <c r="L262" s="71">
        <v>2.938315156377902</v>
      </c>
      <c r="M262" s="71">
        <v>60.37846091280462</v>
      </c>
      <c r="N262" s="71">
        <v>72.223741138755372</v>
      </c>
      <c r="O262" s="71">
        <v>64.834455536141306</v>
      </c>
      <c r="P262" s="71">
        <v>31.368802963117471</v>
      </c>
      <c r="Q262" s="71">
        <v>3.9377740299845301</v>
      </c>
      <c r="R262" s="71">
        <v>0</v>
      </c>
      <c r="S262" s="71">
        <v>0</v>
      </c>
      <c r="T262" s="72"/>
      <c r="U262" s="71">
        <v>1289259</v>
      </c>
      <c r="V262" s="71">
        <v>1579</v>
      </c>
      <c r="W262" s="71">
        <v>41</v>
      </c>
      <c r="X262" s="71">
        <v>13394</v>
      </c>
      <c r="Y262" s="71">
        <v>26258</v>
      </c>
      <c r="Z262" s="71">
        <v>30859</v>
      </c>
      <c r="AA262" s="71">
        <v>6238</v>
      </c>
      <c r="AB262" s="71">
        <v>66839</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1996</v>
      </c>
      <c r="B263" s="70">
        <v>326</v>
      </c>
      <c r="C263" s="70">
        <v>3</v>
      </c>
      <c r="D263" s="70">
        <v>20</v>
      </c>
      <c r="E263" s="70">
        <v>2006</v>
      </c>
      <c r="F263" s="70" t="s">
        <v>790</v>
      </c>
      <c r="G263" s="70" t="s">
        <v>1993</v>
      </c>
      <c r="H263" s="70" t="s">
        <v>1994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1997</v>
      </c>
      <c r="B264" s="70">
        <v>327</v>
      </c>
      <c r="C264" s="70">
        <v>4</v>
      </c>
      <c r="D264" s="70">
        <v>20</v>
      </c>
      <c r="E264" s="70">
        <v>2007</v>
      </c>
      <c r="F264" s="70" t="s">
        <v>791</v>
      </c>
      <c r="G264" s="70" t="s">
        <v>1993</v>
      </c>
      <c r="H264" s="70" t="s">
        <v>1994</v>
      </c>
      <c r="I264" s="148"/>
      <c r="J264" s="71">
        <v>106.69125379439561</v>
      </c>
      <c r="K264" s="71">
        <v>2.8891411937382809</v>
      </c>
      <c r="L264" s="71">
        <v>0.7821973333734622</v>
      </c>
      <c r="M264" s="71">
        <v>59.458653014265892</v>
      </c>
      <c r="N264" s="71">
        <v>74.182931738116281</v>
      </c>
      <c r="O264" s="71">
        <v>63.889565727273897</v>
      </c>
      <c r="P264" s="71">
        <v>31.113913093492769</v>
      </c>
      <c r="Q264" s="71">
        <v>4.2227553299640501</v>
      </c>
      <c r="R264" s="71">
        <v>0</v>
      </c>
      <c r="S264" s="71">
        <v>0</v>
      </c>
      <c r="T264" s="72"/>
      <c r="U264" s="71">
        <v>4558166</v>
      </c>
      <c r="V264" s="71">
        <v>1293</v>
      </c>
      <c r="W264" s="71">
        <v>11</v>
      </c>
      <c r="X264" s="71">
        <v>15712</v>
      </c>
      <c r="Y264" s="71">
        <v>27319</v>
      </c>
      <c r="Z264" s="71">
        <v>31612</v>
      </c>
      <c r="AA264" s="71">
        <v>6093</v>
      </c>
      <c r="AB264" s="71">
        <v>67886</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1998</v>
      </c>
      <c r="B265" s="70">
        <v>328</v>
      </c>
      <c r="C265" s="70">
        <v>5</v>
      </c>
      <c r="D265" s="70">
        <v>20</v>
      </c>
      <c r="E265" s="70">
        <v>2008</v>
      </c>
      <c r="F265" s="70" t="s">
        <v>792</v>
      </c>
      <c r="G265" s="70" t="s">
        <v>1993</v>
      </c>
      <c r="H265" s="70" t="s">
        <v>1994</v>
      </c>
      <c r="I265" s="148"/>
      <c r="J265" s="71">
        <v>106.09741709632139</v>
      </c>
      <c r="K265" s="71">
        <v>2.256476494012237</v>
      </c>
      <c r="L265" s="71">
        <v>0.67917560430611701</v>
      </c>
      <c r="M265" s="71">
        <v>62.222985760373248</v>
      </c>
      <c r="N265" s="71">
        <v>70.58595943809604</v>
      </c>
      <c r="O265" s="71">
        <v>62.230846179768513</v>
      </c>
      <c r="P265" s="71">
        <v>30.2419423694421</v>
      </c>
      <c r="Q265" s="71">
        <v>4.19817981712555</v>
      </c>
      <c r="R265" s="71">
        <v>0</v>
      </c>
      <c r="S265" s="71">
        <v>0</v>
      </c>
      <c r="T265" s="72"/>
      <c r="U265" s="71">
        <v>4682112</v>
      </c>
      <c r="V265" s="71">
        <v>1293</v>
      </c>
      <c r="W265" s="71">
        <v>11</v>
      </c>
      <c r="X265" s="71">
        <v>15712</v>
      </c>
      <c r="Y265" s="71">
        <v>27771</v>
      </c>
      <c r="Z265" s="71">
        <v>31872</v>
      </c>
      <c r="AA265" s="71">
        <v>5929</v>
      </c>
      <c r="AB265" s="71">
        <v>68601</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1999</v>
      </c>
      <c r="B266" s="70">
        <v>329</v>
      </c>
      <c r="C266" s="70">
        <v>6</v>
      </c>
      <c r="D266" s="70">
        <v>20</v>
      </c>
      <c r="E266" s="70">
        <v>2009</v>
      </c>
      <c r="F266" s="70" t="s">
        <v>176</v>
      </c>
      <c r="G266" s="70" t="s">
        <v>1993</v>
      </c>
      <c r="H266" s="70" t="s">
        <v>1994</v>
      </c>
      <c r="I266" s="148"/>
      <c r="J266" s="71">
        <v>96.758264102623414</v>
      </c>
      <c r="K266" s="71">
        <v>2.2114958739120119</v>
      </c>
      <c r="L266" s="71">
        <v>0.169686903621864</v>
      </c>
      <c r="M266" s="71">
        <v>66.221580955831385</v>
      </c>
      <c r="N266" s="71">
        <v>69.901160663571787</v>
      </c>
      <c r="O266" s="71">
        <v>63.919760273304419</v>
      </c>
      <c r="P266" s="71">
        <v>28.96610360094941</v>
      </c>
      <c r="Q266" s="71">
        <v>4.0398320420369203</v>
      </c>
      <c r="R266" s="71">
        <v>0</v>
      </c>
      <c r="S266" s="71">
        <v>0</v>
      </c>
      <c r="T266" s="72"/>
      <c r="U266" s="71">
        <v>4369737</v>
      </c>
      <c r="V266" s="71">
        <v>1594</v>
      </c>
      <c r="W266" s="71">
        <v>4</v>
      </c>
      <c r="X266" s="71">
        <v>17633</v>
      </c>
      <c r="Y266" s="71">
        <v>28273</v>
      </c>
      <c r="Z266" s="71">
        <v>32313</v>
      </c>
      <c r="AA266" s="71">
        <v>5830</v>
      </c>
      <c r="AB266" s="71">
        <v>69297</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2000</v>
      </c>
      <c r="B267" s="70">
        <v>330</v>
      </c>
      <c r="C267" s="70">
        <v>7</v>
      </c>
      <c r="D267" s="70">
        <v>20</v>
      </c>
      <c r="E267" s="70">
        <v>2010</v>
      </c>
      <c r="F267" s="70" t="s">
        <v>177</v>
      </c>
      <c r="G267" s="70" t="s">
        <v>1993</v>
      </c>
      <c r="H267" s="70" t="s">
        <v>1994</v>
      </c>
      <c r="I267" s="148"/>
      <c r="J267" s="71">
        <v>91.849121727966278</v>
      </c>
      <c r="K267" s="71">
        <v>2.477991725149169</v>
      </c>
      <c r="L267" s="71">
        <v>0.16033774144998361</v>
      </c>
      <c r="M267" s="71">
        <v>69.653885403524868</v>
      </c>
      <c r="N267" s="71">
        <v>71.974794650383103</v>
      </c>
      <c r="O267" s="71">
        <v>64.138019284334646</v>
      </c>
      <c r="P267" s="71">
        <v>29.53986391337919</v>
      </c>
      <c r="Q267" s="71">
        <v>4.2517919919258</v>
      </c>
      <c r="R267" s="71">
        <v>0</v>
      </c>
      <c r="S267" s="71">
        <v>0</v>
      </c>
      <c r="T267" s="72"/>
      <c r="U267" s="71">
        <v>3829209</v>
      </c>
      <c r="V267" s="71">
        <v>1594</v>
      </c>
      <c r="W267" s="71">
        <v>4</v>
      </c>
      <c r="X267" s="71">
        <v>17633</v>
      </c>
      <c r="Y267" s="71">
        <v>28713</v>
      </c>
      <c r="Z267" s="71">
        <v>32574</v>
      </c>
      <c r="AA267" s="71">
        <v>5797</v>
      </c>
      <c r="AB267" s="71">
        <v>69886</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2001</v>
      </c>
      <c r="B268" s="70">
        <v>331</v>
      </c>
      <c r="C268" s="70">
        <v>8</v>
      </c>
      <c r="D268" s="70">
        <v>20</v>
      </c>
      <c r="E268" s="70">
        <v>2011</v>
      </c>
      <c r="F268" s="70" t="s">
        <v>178</v>
      </c>
      <c r="G268" s="70" t="s">
        <v>1993</v>
      </c>
      <c r="H268" s="70" t="s">
        <v>1994</v>
      </c>
      <c r="I268" s="148"/>
      <c r="J268" s="71">
        <v>46.835305023189193</v>
      </c>
      <c r="K268" s="71">
        <v>4.0168809177077627</v>
      </c>
      <c r="L268" s="71">
        <v>0.18030985995383511</v>
      </c>
      <c r="M268" s="71">
        <v>84.288970307777774</v>
      </c>
      <c r="N268" s="71">
        <v>90.038092940816966</v>
      </c>
      <c r="O268" s="71">
        <v>63.782136469725003</v>
      </c>
      <c r="P268" s="71">
        <v>28.369508213061554</v>
      </c>
      <c r="Q268" s="71">
        <v>4.91990186972816</v>
      </c>
      <c r="R268" s="71">
        <v>0</v>
      </c>
      <c r="S268" s="71">
        <v>0</v>
      </c>
      <c r="T268" s="72"/>
      <c r="U268" s="71">
        <v>1843759</v>
      </c>
      <c r="V268" s="71">
        <v>1594</v>
      </c>
      <c r="W268" s="71">
        <v>4</v>
      </c>
      <c r="X268" s="71">
        <v>17633</v>
      </c>
      <c r="Y268" s="71">
        <v>29438</v>
      </c>
      <c r="Z268" s="71">
        <v>33097</v>
      </c>
      <c r="AA268" s="71">
        <v>5733</v>
      </c>
      <c r="AB268" s="71">
        <v>70107</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2002</v>
      </c>
      <c r="B269" s="70">
        <v>332</v>
      </c>
      <c r="C269" s="70">
        <v>9</v>
      </c>
      <c r="D269" s="70">
        <v>20</v>
      </c>
      <c r="E269" s="70">
        <v>2012</v>
      </c>
      <c r="F269" s="70" t="s">
        <v>179</v>
      </c>
      <c r="G269" s="70" t="s">
        <v>1993</v>
      </c>
      <c r="H269" s="70" t="s">
        <v>1994</v>
      </c>
      <c r="I269" s="148"/>
      <c r="J269" s="71">
        <v>139.8415506311045</v>
      </c>
      <c r="K269" s="71">
        <v>3.7523716376561622</v>
      </c>
      <c r="L269" s="71">
        <v>0.18455691286286161</v>
      </c>
      <c r="M269" s="71">
        <v>93.509364574859873</v>
      </c>
      <c r="N269" s="71">
        <v>104.7206512254175</v>
      </c>
      <c r="O269" s="71">
        <v>64.352836066685583</v>
      </c>
      <c r="P269" s="71">
        <v>28.640402116078306</v>
      </c>
      <c r="Q269" s="71">
        <v>5.3896731377055298</v>
      </c>
      <c r="R269" s="71">
        <v>0</v>
      </c>
      <c r="S269" s="71">
        <v>0</v>
      </c>
      <c r="T269" s="72"/>
      <c r="U269" s="71">
        <v>5295929</v>
      </c>
      <c r="V269" s="71">
        <v>1594</v>
      </c>
      <c r="W269" s="71">
        <v>4</v>
      </c>
      <c r="X269" s="71">
        <v>17633</v>
      </c>
      <c r="Y269" s="71">
        <v>29622</v>
      </c>
      <c r="Z269" s="71">
        <v>33658</v>
      </c>
      <c r="AA269" s="71">
        <v>5755</v>
      </c>
      <c r="AB269" s="71">
        <v>70688</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2003</v>
      </c>
      <c r="B270" s="70">
        <v>333</v>
      </c>
      <c r="C270" s="70">
        <v>10</v>
      </c>
      <c r="D270" s="70">
        <v>20</v>
      </c>
      <c r="E270" s="70">
        <v>2013</v>
      </c>
      <c r="F270" s="70" t="s">
        <v>180</v>
      </c>
      <c r="G270" s="70" t="s">
        <v>1993</v>
      </c>
      <c r="H270" s="70" t="s">
        <v>1994</v>
      </c>
      <c r="I270" s="148"/>
      <c r="J270" s="71">
        <v>52.668897462740617</v>
      </c>
      <c r="K270" s="71">
        <v>3.1250709716971219</v>
      </c>
      <c r="L270" s="71">
        <v>0.17735771459489971</v>
      </c>
      <c r="M270" s="71">
        <v>92.644069804859029</v>
      </c>
      <c r="N270" s="71">
        <v>101.0801931397726</v>
      </c>
      <c r="O270" s="71">
        <v>62.581583668568655</v>
      </c>
      <c r="P270" s="71">
        <v>28.888189548708436</v>
      </c>
      <c r="Q270" s="71">
        <v>5.5111494086386097</v>
      </c>
      <c r="R270" s="71">
        <v>0</v>
      </c>
      <c r="S270" s="71">
        <v>0</v>
      </c>
      <c r="T270" s="72"/>
      <c r="U270" s="71">
        <v>2003482</v>
      </c>
      <c r="V270" s="71">
        <v>1594</v>
      </c>
      <c r="W270" s="71">
        <v>4</v>
      </c>
      <c r="X270" s="71">
        <v>17633</v>
      </c>
      <c r="Y270" s="71">
        <v>30004</v>
      </c>
      <c r="Z270" s="71">
        <v>34193</v>
      </c>
      <c r="AA270" s="71">
        <v>5783</v>
      </c>
      <c r="AB270" s="71">
        <v>71245</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2004</v>
      </c>
      <c r="B271" s="70">
        <v>334</v>
      </c>
      <c r="C271" s="70">
        <v>11</v>
      </c>
      <c r="D271" s="70">
        <v>20</v>
      </c>
      <c r="E271" s="70">
        <v>2014</v>
      </c>
      <c r="F271" s="70" t="s">
        <v>181</v>
      </c>
      <c r="G271" s="70" t="s">
        <v>1993</v>
      </c>
      <c r="H271" s="70" t="s">
        <v>1994</v>
      </c>
      <c r="I271" s="148"/>
      <c r="J271" s="71">
        <v>55.143120571555933</v>
      </c>
      <c r="K271" s="71">
        <v>4.2997841334824969</v>
      </c>
      <c r="L271" s="71">
        <v>0.56656367198889457</v>
      </c>
      <c r="M271" s="71">
        <v>91.785095363027196</v>
      </c>
      <c r="N271" s="71">
        <v>89.587082599079622</v>
      </c>
      <c r="O271" s="71">
        <v>60.439209083054685</v>
      </c>
      <c r="P271" s="71">
        <v>29.158857843323368</v>
      </c>
      <c r="Q271" s="71">
        <v>5.3129277331807296</v>
      </c>
      <c r="R271" s="71">
        <v>0</v>
      </c>
      <c r="S271" s="71">
        <v>0</v>
      </c>
      <c r="T271" s="72"/>
      <c r="U271" s="71">
        <v>2139859</v>
      </c>
      <c r="V271" s="71">
        <v>1682</v>
      </c>
      <c r="W271" s="71">
        <v>13</v>
      </c>
      <c r="X271" s="71">
        <v>17859</v>
      </c>
      <c r="Y271" s="71">
        <v>30413</v>
      </c>
      <c r="Z271" s="71">
        <v>34780</v>
      </c>
      <c r="AA271" s="71">
        <v>5807</v>
      </c>
      <c r="AB271" s="71">
        <v>71586</v>
      </c>
      <c r="AC271" s="71">
        <v>0</v>
      </c>
      <c r="AD271" s="71">
        <v>0</v>
      </c>
      <c r="AE271" s="72"/>
      <c r="AF271" s="71"/>
      <c r="AG271" s="71"/>
      <c r="AH271" s="71"/>
      <c r="AI271" s="71"/>
      <c r="AJ271" s="71"/>
      <c r="AK271" s="71"/>
      <c r="AL271" s="71"/>
      <c r="AM271" s="71"/>
      <c r="AN271" s="71"/>
      <c r="AO271" s="71"/>
      <c r="AP271" s="71"/>
      <c r="AQ271" s="72"/>
      <c r="AR271" s="71">
        <v>1368</v>
      </c>
      <c r="AS271" s="71">
        <v>115</v>
      </c>
      <c r="AT271" s="71">
        <v>0</v>
      </c>
      <c r="AU271" s="71">
        <v>0</v>
      </c>
      <c r="AV271" s="71">
        <v>0</v>
      </c>
      <c r="AW271" s="71">
        <v>0</v>
      </c>
      <c r="AX271" s="71"/>
      <c r="AY271" s="72"/>
      <c r="AZ271" s="71">
        <v>5691.8780000000006</v>
      </c>
      <c r="BA271" s="71">
        <v>2057.5</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2005</v>
      </c>
      <c r="B272" s="70">
        <v>335</v>
      </c>
      <c r="C272" s="70">
        <v>12</v>
      </c>
      <c r="D272" s="70">
        <v>20</v>
      </c>
      <c r="E272" s="70">
        <v>2015</v>
      </c>
      <c r="F272" s="70" t="s">
        <v>182</v>
      </c>
      <c r="G272" s="70" t="s">
        <v>1993</v>
      </c>
      <c r="H272" s="70" t="s">
        <v>1994</v>
      </c>
      <c r="I272" s="148"/>
      <c r="J272" s="71">
        <v>50.744195622512372</v>
      </c>
      <c r="K272" s="71">
        <v>3.860704150548659</v>
      </c>
      <c r="L272" s="71">
        <v>0.56669264027690558</v>
      </c>
      <c r="M272" s="71">
        <v>87.839849967837722</v>
      </c>
      <c r="N272" s="71">
        <v>80.250837052103819</v>
      </c>
      <c r="O272" s="71">
        <v>60.298553512950448</v>
      </c>
      <c r="P272" s="71">
        <v>29.438185151253283</v>
      </c>
      <c r="Q272" s="71">
        <v>5.2205577820983899</v>
      </c>
      <c r="R272" s="71">
        <v>0</v>
      </c>
      <c r="S272" s="71">
        <v>0</v>
      </c>
      <c r="T272" s="72"/>
      <c r="U272" s="71">
        <v>2247807</v>
      </c>
      <c r="V272" s="71">
        <v>1682</v>
      </c>
      <c r="W272" s="71">
        <v>13</v>
      </c>
      <c r="X272" s="71">
        <v>17859</v>
      </c>
      <c r="Y272" s="71">
        <v>30736</v>
      </c>
      <c r="Z272" s="71">
        <v>35033</v>
      </c>
      <c r="AA272" s="71">
        <v>5858</v>
      </c>
      <c r="AB272" s="71">
        <v>71855</v>
      </c>
      <c r="AC272" s="71">
        <v>0</v>
      </c>
      <c r="AD272" s="71">
        <v>0</v>
      </c>
      <c r="AE272" s="72"/>
      <c r="AF272" s="71">
        <v>25792021.240992859</v>
      </c>
      <c r="AG272" s="71">
        <v>3096249.369911999</v>
      </c>
      <c r="AH272" s="71">
        <v>106439.6641353867</v>
      </c>
      <c r="AI272" s="71">
        <v>110395715.57302649</v>
      </c>
      <c r="AJ272" s="71">
        <v>128103216.3904876</v>
      </c>
      <c r="AK272" s="71">
        <v>0</v>
      </c>
      <c r="AL272" s="71">
        <v>0</v>
      </c>
      <c r="AM272" s="71">
        <v>9847426.3296116367</v>
      </c>
      <c r="AN272" s="71">
        <v>0</v>
      </c>
      <c r="AO272" s="71">
        <v>0</v>
      </c>
      <c r="AP272" s="71">
        <v>277341068.56816602</v>
      </c>
      <c r="AQ272" s="72"/>
      <c r="AR272" s="71">
        <v>1479</v>
      </c>
      <c r="AS272" s="71">
        <v>180</v>
      </c>
      <c r="AT272" s="71">
        <v>0</v>
      </c>
      <c r="AU272" s="71">
        <v>0</v>
      </c>
      <c r="AV272" s="71">
        <v>0</v>
      </c>
      <c r="AW272" s="71">
        <v>0</v>
      </c>
      <c r="AX272" s="71"/>
      <c r="AY272" s="72"/>
      <c r="AZ272" s="71">
        <v>6273.8680000000004</v>
      </c>
      <c r="BA272" s="71">
        <v>4486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2006</v>
      </c>
      <c r="B273" s="70">
        <v>336</v>
      </c>
      <c r="C273" s="70">
        <v>13</v>
      </c>
      <c r="D273" s="70">
        <v>20</v>
      </c>
      <c r="E273" s="70">
        <v>2016</v>
      </c>
      <c r="F273" s="70" t="s">
        <v>155</v>
      </c>
      <c r="G273" s="1064" t="s">
        <v>1993</v>
      </c>
      <c r="H273" s="70" t="s">
        <v>1994</v>
      </c>
      <c r="I273" s="148"/>
      <c r="J273" s="71">
        <v>121.44210715170664</v>
      </c>
      <c r="K273" s="71">
        <v>3.7553786419617041</v>
      </c>
      <c r="L273" s="71">
        <v>0.53498322258794206</v>
      </c>
      <c r="M273" s="71">
        <v>71.433598239237369</v>
      </c>
      <c r="N273" s="71">
        <v>80.549700041675536</v>
      </c>
      <c r="O273" s="71">
        <v>60.464073183460286</v>
      </c>
      <c r="P273" s="71">
        <v>28.851090844452546</v>
      </c>
      <c r="Q273" s="71">
        <v>5.0795022829266765</v>
      </c>
      <c r="R273" s="71">
        <v>0</v>
      </c>
      <c r="S273" s="71">
        <v>8.872807573531885</v>
      </c>
      <c r="T273" s="72"/>
      <c r="U273" s="71">
        <v>5689987</v>
      </c>
      <c r="V273" s="71">
        <v>1682</v>
      </c>
      <c r="W273" s="71">
        <v>13</v>
      </c>
      <c r="X273" s="71">
        <v>17859</v>
      </c>
      <c r="Y273" s="71">
        <v>31025</v>
      </c>
      <c r="Z273" s="71">
        <v>35561</v>
      </c>
      <c r="AA273" s="71">
        <v>5938</v>
      </c>
      <c r="AB273" s="71">
        <v>71915</v>
      </c>
      <c r="AC273" s="71">
        <v>0</v>
      </c>
      <c r="AD273" s="71">
        <v>8.872807573531885</v>
      </c>
      <c r="AE273" s="72"/>
      <c r="AF273" s="71">
        <v>63608580.826492064</v>
      </c>
      <c r="AG273" s="71">
        <v>3119917.8124133511</v>
      </c>
      <c r="AH273" s="71">
        <v>78944.842531527713</v>
      </c>
      <c r="AI273" s="71">
        <v>114782052.9234423</v>
      </c>
      <c r="AJ273" s="71">
        <v>134798658.41763139</v>
      </c>
      <c r="AK273" s="71">
        <v>0</v>
      </c>
      <c r="AL273" s="71">
        <v>0</v>
      </c>
      <c r="AM273" s="71">
        <v>9863305.9502270296</v>
      </c>
      <c r="AN273" s="71">
        <v>0</v>
      </c>
      <c r="AO273" s="71">
        <v>0</v>
      </c>
      <c r="AP273" s="71">
        <v>326251460.77273762</v>
      </c>
      <c r="AQ273" s="72"/>
      <c r="AR273" s="71">
        <v>1559</v>
      </c>
      <c r="AS273" s="71">
        <v>183</v>
      </c>
      <c r="AT273" s="71">
        <v>0</v>
      </c>
      <c r="AU273" s="71">
        <v>0</v>
      </c>
      <c r="AV273" s="71">
        <v>0</v>
      </c>
      <c r="AW273" s="71">
        <v>0</v>
      </c>
      <c r="AX273" s="71"/>
      <c r="AY273" s="72"/>
      <c r="AZ273" s="71">
        <v>6657.3180000000002</v>
      </c>
      <c r="BA273" s="71">
        <v>4514.3999999999996</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2007</v>
      </c>
      <c r="B274" s="70">
        <v>337</v>
      </c>
      <c r="C274" s="70">
        <v>14</v>
      </c>
      <c r="D274" s="70">
        <v>20</v>
      </c>
      <c r="E274" s="70">
        <v>2017</v>
      </c>
      <c r="F274" s="70" t="s">
        <v>156</v>
      </c>
      <c r="G274" s="1064" t="s">
        <v>1993</v>
      </c>
      <c r="H274" s="70" t="s">
        <v>1994</v>
      </c>
      <c r="I274" s="148"/>
      <c r="J274" s="71">
        <v>111.78343083321194</v>
      </c>
      <c r="K274" s="71">
        <v>3.8583676804993545</v>
      </c>
      <c r="L274" s="71">
        <v>0.53066288125623517</v>
      </c>
      <c r="M274" s="71">
        <v>66.509316020028862</v>
      </c>
      <c r="N274" s="71">
        <v>75.075462085605366</v>
      </c>
      <c r="O274" s="71">
        <v>59.810280430894259</v>
      </c>
      <c r="P274" s="71">
        <v>28.615222105983616</v>
      </c>
      <c r="Q274" s="71">
        <v>4.9093962679710996</v>
      </c>
      <c r="R274" s="71">
        <v>0</v>
      </c>
      <c r="S274" s="71">
        <v>8.0389510333465211</v>
      </c>
      <c r="T274" s="72"/>
      <c r="U274" s="71">
        <v>5632913</v>
      </c>
      <c r="V274" s="71">
        <v>1682</v>
      </c>
      <c r="W274" s="71">
        <v>13</v>
      </c>
      <c r="X274" s="71">
        <v>17859</v>
      </c>
      <c r="Y274" s="71">
        <v>31243</v>
      </c>
      <c r="Z274" s="71">
        <v>35760</v>
      </c>
      <c r="AA274" s="71">
        <v>5927</v>
      </c>
      <c r="AB274" s="71">
        <v>71877</v>
      </c>
      <c r="AC274" s="71">
        <v>0</v>
      </c>
      <c r="AD274" s="71">
        <v>8.0389510333465211</v>
      </c>
      <c r="AE274" s="72"/>
      <c r="AF274" s="71">
        <v>59967849.937422357</v>
      </c>
      <c r="AG274" s="71">
        <v>3158425.406087785</v>
      </c>
      <c r="AH274" s="71">
        <v>105937.04181520639</v>
      </c>
      <c r="AI274" s="71">
        <v>109059672.9462295</v>
      </c>
      <c r="AJ274" s="71">
        <v>138433896.75734979</v>
      </c>
      <c r="AK274" s="71">
        <v>0</v>
      </c>
      <c r="AL274" s="71">
        <v>0</v>
      </c>
      <c r="AM274" s="71">
        <v>9873519.3901233152</v>
      </c>
      <c r="AN274" s="71">
        <v>0</v>
      </c>
      <c r="AO274" s="71">
        <v>0</v>
      </c>
      <c r="AP274" s="71">
        <v>320599301.47902793</v>
      </c>
      <c r="AQ274" s="72"/>
      <c r="AR274" s="71">
        <v>1630</v>
      </c>
      <c r="AS274" s="71">
        <v>190</v>
      </c>
      <c r="AT274" s="71">
        <v>0</v>
      </c>
      <c r="AU274" s="71">
        <v>0</v>
      </c>
      <c r="AV274" s="71">
        <v>0</v>
      </c>
      <c r="AW274" s="71">
        <v>0</v>
      </c>
      <c r="AX274" s="71"/>
      <c r="AY274" s="72"/>
      <c r="AZ274" s="71">
        <v>7008.9780000000001</v>
      </c>
      <c r="BA274" s="71">
        <v>4606.8000000000038</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2008</v>
      </c>
      <c r="B275" s="70">
        <v>338</v>
      </c>
      <c r="C275" s="70">
        <v>15</v>
      </c>
      <c r="D275" s="70">
        <v>20</v>
      </c>
      <c r="E275" s="70">
        <v>2018</v>
      </c>
      <c r="F275" s="70" t="s">
        <v>183</v>
      </c>
      <c r="G275" s="70" t="s">
        <v>1993</v>
      </c>
      <c r="H275" s="70" t="s">
        <v>1994</v>
      </c>
      <c r="I275" s="148"/>
      <c r="J275" s="71">
        <v>108.33281494536482</v>
      </c>
      <c r="K275" s="71">
        <v>3.2560744246082338</v>
      </c>
      <c r="L275" s="71">
        <v>0.47924838616434695</v>
      </c>
      <c r="M275" s="71">
        <v>60.682403116065394</v>
      </c>
      <c r="N275" s="71">
        <v>52.388668566775671</v>
      </c>
      <c r="O275" s="71">
        <v>58.996748132662802</v>
      </c>
      <c r="P275" s="71">
        <v>28.860946646812973</v>
      </c>
      <c r="Q275" s="71">
        <v>4.5501100283645002</v>
      </c>
      <c r="R275" s="71">
        <v>0</v>
      </c>
      <c r="S275" s="71">
        <v>8.4072936844962847</v>
      </c>
      <c r="T275" s="72"/>
      <c r="U275" s="71">
        <v>6024354</v>
      </c>
      <c r="V275" s="71">
        <v>1682</v>
      </c>
      <c r="W275" s="71">
        <v>13</v>
      </c>
      <c r="X275" s="71">
        <v>17859</v>
      </c>
      <c r="Y275" s="71">
        <v>31539</v>
      </c>
      <c r="Z275" s="71">
        <v>35949</v>
      </c>
      <c r="AA275" s="71">
        <v>6038</v>
      </c>
      <c r="AB275" s="71">
        <v>71790</v>
      </c>
      <c r="AC275" s="71">
        <v>0</v>
      </c>
      <c r="AD275" s="71">
        <v>8.4072936844962847</v>
      </c>
      <c r="AE275" s="72"/>
      <c r="AF275" s="71">
        <v>58853944.059936397</v>
      </c>
      <c r="AG275" s="71">
        <v>2857175.4756153598</v>
      </c>
      <c r="AH275" s="71">
        <v>100612.69026310981</v>
      </c>
      <c r="AI275" s="71">
        <v>104748566.2371245</v>
      </c>
      <c r="AJ275" s="71">
        <v>117410024.45535161</v>
      </c>
      <c r="AK275" s="71">
        <v>0</v>
      </c>
      <c r="AL275" s="71">
        <v>0</v>
      </c>
      <c r="AM275" s="71">
        <v>9881973.2379892748</v>
      </c>
      <c r="AN275" s="71">
        <v>0</v>
      </c>
      <c r="AO275" s="71">
        <v>0</v>
      </c>
      <c r="AP275" s="71">
        <v>293852296.15628022</v>
      </c>
      <c r="AQ275" s="72"/>
      <c r="AR275" s="71">
        <v>1733</v>
      </c>
      <c r="AS275" s="71">
        <v>199</v>
      </c>
      <c r="AT275" s="71">
        <v>0</v>
      </c>
      <c r="AU275" s="71">
        <v>0</v>
      </c>
      <c r="AV275" s="71">
        <v>0</v>
      </c>
      <c r="AW275" s="71">
        <v>0</v>
      </c>
      <c r="AX275" s="71"/>
      <c r="AY275" s="72"/>
      <c r="AZ275" s="71">
        <v>7563.6580000000013</v>
      </c>
      <c r="BA275" s="71">
        <v>4722</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2009</v>
      </c>
      <c r="B276" s="70">
        <v>339</v>
      </c>
      <c r="C276" s="70">
        <v>16</v>
      </c>
      <c r="D276" s="70">
        <v>20</v>
      </c>
      <c r="E276" s="70">
        <v>2019</v>
      </c>
      <c r="F276" s="70" t="s">
        <v>158</v>
      </c>
      <c r="G276" s="70" t="s">
        <v>1993</v>
      </c>
      <c r="H276" s="70" t="s">
        <v>1994</v>
      </c>
      <c r="I276" s="148"/>
      <c r="J276" s="71">
        <v>108.45313052808206</v>
      </c>
      <c r="K276" s="71">
        <v>3.0938583201791219</v>
      </c>
      <c r="L276" s="71">
        <v>0.48735848524673114</v>
      </c>
      <c r="M276" s="71">
        <v>63.725870286669156</v>
      </c>
      <c r="N276" s="71">
        <v>52.045084201813445</v>
      </c>
      <c r="O276" s="71">
        <v>57.79253525016415</v>
      </c>
      <c r="P276" s="71">
        <v>29.338662390050562</v>
      </c>
      <c r="Q276" s="71">
        <v>4.4405439779453104</v>
      </c>
      <c r="R276" s="71">
        <v>0</v>
      </c>
      <c r="S276" s="71">
        <v>7.2188360795112203</v>
      </c>
      <c r="T276" s="72"/>
      <c r="U276" s="71">
        <v>6018417</v>
      </c>
      <c r="V276" s="71">
        <v>1682</v>
      </c>
      <c r="W276" s="71">
        <v>13</v>
      </c>
      <c r="X276" s="71">
        <v>17859</v>
      </c>
      <c r="Y276" s="71">
        <v>31924</v>
      </c>
      <c r="Z276" s="71">
        <v>36182</v>
      </c>
      <c r="AA276" s="71">
        <v>6092</v>
      </c>
      <c r="AB276" s="71">
        <v>71958</v>
      </c>
      <c r="AC276" s="71">
        <v>0</v>
      </c>
      <c r="AD276" s="71">
        <v>7.2188360795112203</v>
      </c>
      <c r="AE276" s="72"/>
      <c r="AF276" s="71">
        <v>60181586.217009246</v>
      </c>
      <c r="AG276" s="71">
        <v>2768946.476035845</v>
      </c>
      <c r="AH276" s="71">
        <v>106920.3433970921</v>
      </c>
      <c r="AI276" s="71">
        <v>107096836.3383297</v>
      </c>
      <c r="AJ276" s="71">
        <v>107211111.2217669</v>
      </c>
      <c r="AK276" s="71">
        <v>0</v>
      </c>
      <c r="AL276" s="71">
        <v>0</v>
      </c>
      <c r="AM276" s="71">
        <v>9800137.9004660249</v>
      </c>
      <c r="AN276" s="71">
        <v>0</v>
      </c>
      <c r="AO276" s="71">
        <v>0</v>
      </c>
      <c r="AP276" s="71">
        <v>287165538.49700481</v>
      </c>
      <c r="AQ276" s="72"/>
      <c r="AR276" s="71">
        <v>1850</v>
      </c>
      <c r="AS276" s="71">
        <v>205</v>
      </c>
      <c r="AT276" s="71">
        <v>0</v>
      </c>
      <c r="AU276" s="71">
        <v>0</v>
      </c>
      <c r="AV276" s="71">
        <v>0</v>
      </c>
      <c r="AW276" s="71">
        <v>0</v>
      </c>
      <c r="AX276" s="71"/>
      <c r="AY276" s="72"/>
      <c r="AZ276" s="71">
        <v>8163.3280000000004</v>
      </c>
      <c r="BA276" s="71">
        <v>4826.5000000000027</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2010</v>
      </c>
      <c r="B277" s="70">
        <v>340</v>
      </c>
      <c r="C277" s="70">
        <v>17</v>
      </c>
      <c r="D277" s="70">
        <v>20</v>
      </c>
      <c r="E277" s="70">
        <v>2020</v>
      </c>
      <c r="F277" s="70" t="s">
        <v>159</v>
      </c>
      <c r="G277" s="70" t="s">
        <v>1993</v>
      </c>
      <c r="H277" s="70" t="s">
        <v>1994</v>
      </c>
      <c r="I277" s="148"/>
      <c r="J277" s="71">
        <v>38.814105143180257</v>
      </c>
      <c r="K277" s="71">
        <v>2.7265418011450868</v>
      </c>
      <c r="L277" s="71">
        <v>2.8350697568731906E-2</v>
      </c>
      <c r="M277" s="71">
        <v>62.458936542531632</v>
      </c>
      <c r="N277" s="71">
        <v>61.007043784726712</v>
      </c>
      <c r="O277" s="71">
        <v>51.888327367493311</v>
      </c>
      <c r="P277" s="71">
        <v>28.427240282156834</v>
      </c>
      <c r="Q277" s="71">
        <v>4.2405731482971101</v>
      </c>
      <c r="R277" s="71">
        <v>0</v>
      </c>
      <c r="S277" s="71">
        <v>6.4075781662408193</v>
      </c>
      <c r="T277" s="72"/>
      <c r="U277" s="71">
        <v>2191116</v>
      </c>
      <c r="V277" s="71">
        <v>1465</v>
      </c>
      <c r="W277" s="71">
        <v>1</v>
      </c>
      <c r="X277" s="71">
        <v>18432</v>
      </c>
      <c r="Y277" s="71">
        <v>32261</v>
      </c>
      <c r="Z277" s="71">
        <v>37078</v>
      </c>
      <c r="AA277" s="71">
        <v>6274</v>
      </c>
      <c r="AB277" s="71">
        <v>71922</v>
      </c>
      <c r="AC277" s="71">
        <v>0</v>
      </c>
      <c r="AD277" s="71">
        <v>6.4075781662408193</v>
      </c>
      <c r="AE277" s="72"/>
      <c r="AF277" s="71">
        <v>22279570.529681329</v>
      </c>
      <c r="AG277" s="71">
        <v>2201676.2233249508</v>
      </c>
      <c r="AH277" s="71">
        <v>6451.2709351239655</v>
      </c>
      <c r="AI277" s="71">
        <v>104014546.24689378</v>
      </c>
      <c r="AJ277" s="71">
        <v>127334394.36179399</v>
      </c>
      <c r="AK277" s="71"/>
      <c r="AL277" s="71"/>
      <c r="AM277" s="71">
        <v>9386620.0700862408</v>
      </c>
      <c r="AN277" s="71"/>
      <c r="AO277" s="71"/>
      <c r="AP277" s="71">
        <v>265223258.70271543</v>
      </c>
      <c r="AQ277" s="72"/>
      <c r="AR277" s="71">
        <v>1965</v>
      </c>
      <c r="AS277" s="71">
        <v>205</v>
      </c>
      <c r="AT277" s="71">
        <v>0</v>
      </c>
      <c r="AU277" s="71">
        <v>0</v>
      </c>
      <c r="AV277" s="71">
        <v>0</v>
      </c>
      <c r="AW277" s="71">
        <v>0</v>
      </c>
      <c r="AX277" s="71"/>
      <c r="AY277" s="72"/>
      <c r="AZ277" s="71">
        <v>8752.6979999999876</v>
      </c>
      <c r="BA277" s="71">
        <v>4826.5000000000009</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2011</v>
      </c>
      <c r="B278" s="70">
        <v>340</v>
      </c>
      <c r="C278" s="70">
        <v>18</v>
      </c>
      <c r="D278" s="70">
        <v>20</v>
      </c>
      <c r="E278" s="70">
        <v>2021</v>
      </c>
      <c r="F278" s="70" t="s">
        <v>160</v>
      </c>
      <c r="G278" s="70" t="s">
        <v>1993</v>
      </c>
      <c r="H278" s="70" t="s">
        <v>1994</v>
      </c>
      <c r="I278" s="148"/>
      <c r="J278" s="71">
        <v>40.629505925002107</v>
      </c>
      <c r="K278" s="71">
        <v>2.9469782162776013</v>
      </c>
      <c r="L278" s="71">
        <v>2.5761173478445604E-2</v>
      </c>
      <c r="M278" s="71">
        <v>57.473792505031426</v>
      </c>
      <c r="N278" s="71">
        <v>58.826936056006488</v>
      </c>
      <c r="O278" s="71">
        <v>50.25404129648178</v>
      </c>
      <c r="P278" s="71">
        <v>29.794062689238388</v>
      </c>
      <c r="Q278" s="71">
        <v>4.19417947278742</v>
      </c>
      <c r="R278" s="71">
        <v>0</v>
      </c>
      <c r="S278" s="71">
        <v>6.2014563785335133</v>
      </c>
      <c r="T278" s="72"/>
      <c r="U278" s="71">
        <v>2500521</v>
      </c>
      <c r="V278" s="71">
        <v>1465</v>
      </c>
      <c r="W278" s="71">
        <v>1</v>
      </c>
      <c r="X278" s="71">
        <v>18432</v>
      </c>
      <c r="Y278" s="71">
        <v>32487</v>
      </c>
      <c r="Z278" s="71">
        <v>36975</v>
      </c>
      <c r="AA278" s="71">
        <v>6412</v>
      </c>
      <c r="AB278" s="71">
        <v>71834</v>
      </c>
      <c r="AC278" s="71">
        <v>0</v>
      </c>
      <c r="AD278" s="71">
        <v>6.2014563785335133</v>
      </c>
      <c r="AE278" s="72"/>
      <c r="AF278" s="71">
        <v>24251352.454476342</v>
      </c>
      <c r="AG278" s="71">
        <v>2454942.0788242975</v>
      </c>
      <c r="AH278" s="71">
        <v>5773.9158496961545</v>
      </c>
      <c r="AI278" s="71">
        <v>110629546.05926347</v>
      </c>
      <c r="AJ278" s="71">
        <v>135070221.51374921</v>
      </c>
      <c r="AK278" s="71">
        <v>0</v>
      </c>
      <c r="AL278" s="71">
        <v>0</v>
      </c>
      <c r="AM278" s="71">
        <v>9429210.1167857144</v>
      </c>
      <c r="AN278" s="71">
        <v>0</v>
      </c>
      <c r="AO278" s="71">
        <v>0</v>
      </c>
      <c r="AP278" s="71">
        <v>281841046.13894874</v>
      </c>
      <c r="AQ278" s="72"/>
      <c r="AR278" s="71">
        <v>2067</v>
      </c>
      <c r="AS278" s="71">
        <v>206</v>
      </c>
      <c r="AT278" s="71">
        <v>0</v>
      </c>
      <c r="AU278" s="71">
        <v>0</v>
      </c>
      <c r="AV278" s="71">
        <v>0</v>
      </c>
      <c r="AW278" s="71">
        <v>0</v>
      </c>
      <c r="AX278" s="71"/>
      <c r="AY278" s="72"/>
      <c r="AZ278" s="71">
        <v>9287.4079999999867</v>
      </c>
      <c r="BA278" s="71">
        <v>4837.5000000000009</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2012</v>
      </c>
      <c r="B279" s="70">
        <v>340</v>
      </c>
      <c r="C279" s="70">
        <v>19</v>
      </c>
      <c r="D279" s="70">
        <v>20</v>
      </c>
      <c r="E279" s="70">
        <v>2022</v>
      </c>
      <c r="F279" s="70" t="s">
        <v>161</v>
      </c>
      <c r="G279" s="70" t="s">
        <v>1993</v>
      </c>
      <c r="H279" s="70" t="s">
        <v>1994</v>
      </c>
      <c r="I279" s="148"/>
      <c r="J279" s="71">
        <v>40.480832069694983</v>
      </c>
      <c r="K279" s="71">
        <v>2.9320501957020157</v>
      </c>
      <c r="L279" s="71">
        <v>2.1863486749018848E-2</v>
      </c>
      <c r="M279" s="71">
        <v>65.047946671561618</v>
      </c>
      <c r="N279" s="71">
        <v>74.930052024543031</v>
      </c>
      <c r="O279" s="71">
        <v>53.197683372832664</v>
      </c>
      <c r="P279" s="71">
        <v>29.589261842426708</v>
      </c>
      <c r="Q279" s="71">
        <v>4.2116662726418221</v>
      </c>
      <c r="R279" s="71">
        <v>0</v>
      </c>
      <c r="S279" s="71">
        <v>6.5592285842565579</v>
      </c>
      <c r="T279" s="72"/>
      <c r="U279" s="71">
        <v>2677020</v>
      </c>
      <c r="V279" s="71">
        <v>1465</v>
      </c>
      <c r="W279" s="71">
        <v>1</v>
      </c>
      <c r="X279" s="71">
        <v>18432</v>
      </c>
      <c r="Y279" s="71">
        <v>32678</v>
      </c>
      <c r="Z279" s="71">
        <v>37188</v>
      </c>
      <c r="AA279" s="71">
        <v>6465</v>
      </c>
      <c r="AB279" s="71">
        <v>71542</v>
      </c>
      <c r="AC279" s="71">
        <v>0</v>
      </c>
      <c r="AD279" s="71">
        <v>6.5592285842565579</v>
      </c>
      <c r="AE279" s="72"/>
      <c r="AF279" s="71">
        <v>24122628.280852903</v>
      </c>
      <c r="AG279" s="71">
        <v>2452740.1922377227</v>
      </c>
      <c r="AH279" s="71">
        <v>5714.4730473016307</v>
      </c>
      <c r="AI279" s="71">
        <v>110792409.13842326</v>
      </c>
      <c r="AJ279" s="71">
        <v>143373618.08354998</v>
      </c>
      <c r="AK279" s="71">
        <v>0</v>
      </c>
      <c r="AL279" s="71">
        <v>0</v>
      </c>
      <c r="AM279" s="71">
        <v>9238024.8964738622</v>
      </c>
      <c r="AN279" s="71">
        <v>0</v>
      </c>
      <c r="AO279" s="71">
        <v>0</v>
      </c>
      <c r="AP279" s="71">
        <v>289985135.06458509</v>
      </c>
      <c r="AQ279" s="72"/>
      <c r="AR279" s="71">
        <v>2198</v>
      </c>
      <c r="AS279" s="71">
        <v>206</v>
      </c>
      <c r="AT279" s="71">
        <v>0</v>
      </c>
      <c r="AU279" s="71">
        <v>0</v>
      </c>
      <c r="AV279" s="71">
        <v>0</v>
      </c>
      <c r="AW279" s="71">
        <v>0</v>
      </c>
      <c r="AX279" s="71"/>
      <c r="AY279" s="72"/>
      <c r="AZ279" s="71">
        <v>10043.597999999982</v>
      </c>
      <c r="BA279" s="71">
        <v>4837.5000000000009</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2013</v>
      </c>
      <c r="B280" s="70">
        <v>340</v>
      </c>
      <c r="C280" s="70">
        <v>20</v>
      </c>
      <c r="D280" s="70">
        <v>20</v>
      </c>
      <c r="E280" s="70">
        <v>2023</v>
      </c>
      <c r="F280" s="70" t="s">
        <v>1539</v>
      </c>
      <c r="G280" s="70" t="s">
        <v>1993</v>
      </c>
      <c r="H280" s="70" t="s">
        <v>1994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2351</v>
      </c>
      <c r="AS280" s="71">
        <v>207</v>
      </c>
      <c r="AT280" s="71">
        <v>0</v>
      </c>
      <c r="AU280" s="71">
        <v>0</v>
      </c>
      <c r="AV280" s="71">
        <v>0</v>
      </c>
      <c r="AW280" s="71">
        <v>0</v>
      </c>
      <c r="AX280" s="71"/>
      <c r="AY280" s="72"/>
      <c r="AZ280" s="71">
        <v>10860.477999999972</v>
      </c>
      <c r="BA280" s="71">
        <v>5072.4000000000015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2014</v>
      </c>
      <c r="B281" s="70">
        <v>340</v>
      </c>
      <c r="C281" s="70">
        <v>21</v>
      </c>
      <c r="D281" s="70">
        <v>20</v>
      </c>
      <c r="E281" s="70">
        <v>2024</v>
      </c>
      <c r="F281" s="70" t="s">
        <v>1554</v>
      </c>
      <c r="G281" s="70" t="s">
        <v>1993</v>
      </c>
      <c r="H281" s="70" t="s">
        <v>1994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2015</v>
      </c>
      <c r="B282" s="70">
        <v>256</v>
      </c>
      <c r="C282" s="70">
        <v>1</v>
      </c>
      <c r="D282" s="70">
        <v>16</v>
      </c>
      <c r="E282" s="70">
        <v>1990</v>
      </c>
      <c r="F282" s="70" t="s">
        <v>787</v>
      </c>
      <c r="G282" s="70" t="s">
        <v>2016</v>
      </c>
      <c r="H282" s="70" t="s">
        <v>2017</v>
      </c>
      <c r="I282" s="148"/>
      <c r="J282" s="71">
        <v>392.3851258294394</v>
      </c>
      <c r="K282" s="71">
        <v>6.263791695247475</v>
      </c>
      <c r="L282" s="71">
        <v>0</v>
      </c>
      <c r="M282" s="71">
        <v>33.796179933007963</v>
      </c>
      <c r="N282" s="71">
        <v>49.675556875088787</v>
      </c>
      <c r="O282" s="71">
        <v>61.610210420858962</v>
      </c>
      <c r="P282" s="71">
        <v>49.51585955506556</v>
      </c>
      <c r="Q282" s="71">
        <v>4.0379123473220098</v>
      </c>
      <c r="R282" s="71">
        <v>0</v>
      </c>
      <c r="S282" s="71">
        <v>5.077870776399231</v>
      </c>
      <c r="T282" s="72"/>
      <c r="U282" s="71">
        <v>97878754</v>
      </c>
      <c r="V282" s="71">
        <v>2405</v>
      </c>
      <c r="W282" s="71">
        <v>0</v>
      </c>
      <c r="X282" s="71">
        <v>14097</v>
      </c>
      <c r="Y282" s="71">
        <v>21746</v>
      </c>
      <c r="Z282" s="71">
        <v>25341</v>
      </c>
      <c r="AA282" s="71">
        <v>12023</v>
      </c>
      <c r="AB282" s="71">
        <v>65562</v>
      </c>
      <c r="AC282" s="71">
        <v>0</v>
      </c>
      <c r="AD282" s="71">
        <v>5.077870776399231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2018</v>
      </c>
      <c r="B283" s="70">
        <v>257</v>
      </c>
      <c r="C283" s="70">
        <v>2</v>
      </c>
      <c r="D283" s="70">
        <v>16</v>
      </c>
      <c r="E283" s="70">
        <v>2005</v>
      </c>
      <c r="F283" s="70" t="s">
        <v>789</v>
      </c>
      <c r="G283" s="70" t="s">
        <v>2016</v>
      </c>
      <c r="H283" s="70" t="s">
        <v>2017</v>
      </c>
      <c r="I283" s="148"/>
      <c r="J283" s="71">
        <v>78.203853520276652</v>
      </c>
      <c r="K283" s="71">
        <v>4.7499762228811884</v>
      </c>
      <c r="L283" s="71">
        <v>1.4152920412028851</v>
      </c>
      <c r="M283" s="71">
        <v>56.5652896122184</v>
      </c>
      <c r="N283" s="71">
        <v>70.374819435855301</v>
      </c>
      <c r="O283" s="71">
        <v>68.65405565813829</v>
      </c>
      <c r="P283" s="71">
        <v>53.821785526490267</v>
      </c>
      <c r="Q283" s="71">
        <v>3.9674668457225302</v>
      </c>
      <c r="R283" s="71">
        <v>0</v>
      </c>
      <c r="S283" s="71">
        <v>6.3713804265289573</v>
      </c>
      <c r="T283" s="72"/>
      <c r="U283" s="71">
        <v>9937872</v>
      </c>
      <c r="V283" s="71">
        <v>2226</v>
      </c>
      <c r="W283" s="71">
        <v>17</v>
      </c>
      <c r="X283" s="71">
        <v>13471</v>
      </c>
      <c r="Y283" s="71">
        <v>26589</v>
      </c>
      <c r="Z283" s="71">
        <v>32677</v>
      </c>
      <c r="AA283" s="71">
        <v>10703</v>
      </c>
      <c r="AB283" s="71">
        <v>67343</v>
      </c>
      <c r="AC283" s="71">
        <v>0</v>
      </c>
      <c r="AD283" s="71">
        <v>6.3713804265289573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2019</v>
      </c>
      <c r="B284" s="70">
        <v>258</v>
      </c>
      <c r="C284" s="70">
        <v>3</v>
      </c>
      <c r="D284" s="70">
        <v>16</v>
      </c>
      <c r="E284" s="70">
        <v>2006</v>
      </c>
      <c r="F284" s="70" t="s">
        <v>790</v>
      </c>
      <c r="G284" s="70" t="s">
        <v>2016</v>
      </c>
      <c r="H284" s="70" t="s">
        <v>2017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2020</v>
      </c>
      <c r="B285" s="70">
        <v>259</v>
      </c>
      <c r="C285" s="70">
        <v>4</v>
      </c>
      <c r="D285" s="70">
        <v>16</v>
      </c>
      <c r="E285" s="70">
        <v>2007</v>
      </c>
      <c r="F285" s="70" t="s">
        <v>791</v>
      </c>
      <c r="G285" s="70" t="s">
        <v>2016</v>
      </c>
      <c r="H285" s="70" t="s">
        <v>2017</v>
      </c>
      <c r="I285" s="148"/>
      <c r="J285" s="71">
        <v>93.594075539773328</v>
      </c>
      <c r="K285" s="71">
        <v>5.1124667310745764</v>
      </c>
      <c r="L285" s="71">
        <v>2.1207579414383391</v>
      </c>
      <c r="M285" s="71">
        <v>64.878532658958775</v>
      </c>
      <c r="N285" s="71">
        <v>76.779260796007449</v>
      </c>
      <c r="O285" s="71">
        <v>66.955504965799605</v>
      </c>
      <c r="P285" s="71">
        <v>53.996145913440436</v>
      </c>
      <c r="Q285" s="71">
        <v>4.2751307827500398</v>
      </c>
      <c r="R285" s="71">
        <v>0</v>
      </c>
      <c r="S285" s="71">
        <v>5.7884569946803177</v>
      </c>
      <c r="T285" s="72"/>
      <c r="U285" s="71">
        <v>10294236</v>
      </c>
      <c r="V285" s="71">
        <v>2157</v>
      </c>
      <c r="W285" s="71">
        <v>19</v>
      </c>
      <c r="X285" s="71">
        <v>16550</v>
      </c>
      <c r="Y285" s="71">
        <v>27638</v>
      </c>
      <c r="Z285" s="71">
        <v>33129</v>
      </c>
      <c r="AA285" s="71">
        <v>10574</v>
      </c>
      <c r="AB285" s="71">
        <v>68728</v>
      </c>
      <c r="AC285" s="71">
        <v>0</v>
      </c>
      <c r="AD285" s="71">
        <v>5.7884569946803177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2021</v>
      </c>
      <c r="B286" s="70">
        <v>260</v>
      </c>
      <c r="C286" s="70">
        <v>5</v>
      </c>
      <c r="D286" s="70">
        <v>16</v>
      </c>
      <c r="E286" s="70">
        <v>2008</v>
      </c>
      <c r="F286" s="70" t="s">
        <v>792</v>
      </c>
      <c r="G286" s="70" t="s">
        <v>2016</v>
      </c>
      <c r="H286" s="70" t="s">
        <v>2017</v>
      </c>
      <c r="I286" s="148"/>
      <c r="J286" s="71">
        <v>71.577656739773786</v>
      </c>
      <c r="K286" s="71">
        <v>4.055517571706007</v>
      </c>
      <c r="L286" s="71">
        <v>1.8978105389227189</v>
      </c>
      <c r="M286" s="71">
        <v>64.742110808805364</v>
      </c>
      <c r="N286" s="71">
        <v>76.805362010367276</v>
      </c>
      <c r="O286" s="71">
        <v>64.474296300895318</v>
      </c>
      <c r="P286" s="71">
        <v>52.266686365267873</v>
      </c>
      <c r="Q286" s="71">
        <v>4.2568066048517696</v>
      </c>
      <c r="R286" s="71">
        <v>0</v>
      </c>
      <c r="S286" s="71">
        <v>4.6131053831913524</v>
      </c>
      <c r="T286" s="72"/>
      <c r="U286" s="71">
        <v>10039759</v>
      </c>
      <c r="V286" s="71">
        <v>2157</v>
      </c>
      <c r="W286" s="71">
        <v>19</v>
      </c>
      <c r="X286" s="71">
        <v>16550</v>
      </c>
      <c r="Y286" s="71">
        <v>28122</v>
      </c>
      <c r="Z286" s="71">
        <v>33021</v>
      </c>
      <c r="AA286" s="71">
        <v>10247</v>
      </c>
      <c r="AB286" s="71">
        <v>69559</v>
      </c>
      <c r="AC286" s="71">
        <v>0</v>
      </c>
      <c r="AD286" s="71">
        <v>4.6131053831913524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2022</v>
      </c>
      <c r="B287" s="70">
        <v>261</v>
      </c>
      <c r="C287" s="70">
        <v>6</v>
      </c>
      <c r="D287" s="70">
        <v>16</v>
      </c>
      <c r="E287" s="70">
        <v>2009</v>
      </c>
      <c r="F287" s="70" t="s">
        <v>176</v>
      </c>
      <c r="G287" s="70" t="s">
        <v>2016</v>
      </c>
      <c r="H287" s="70" t="s">
        <v>2017</v>
      </c>
      <c r="I287" s="148"/>
      <c r="J287" s="71">
        <v>58.782215629379827</v>
      </c>
      <c r="K287" s="71">
        <v>4.0426636198429504</v>
      </c>
      <c r="L287" s="71">
        <v>3.4215169056314418</v>
      </c>
      <c r="M287" s="71">
        <v>68.991055231854219</v>
      </c>
      <c r="N287" s="71">
        <v>70.913213755782351</v>
      </c>
      <c r="O287" s="71">
        <v>65.167969004541234</v>
      </c>
      <c r="P287" s="71">
        <v>49.113196242776141</v>
      </c>
      <c r="Q287" s="71">
        <v>4.0895596887150996</v>
      </c>
      <c r="R287" s="71">
        <v>0</v>
      </c>
      <c r="S287" s="71">
        <v>4.7255349812966037</v>
      </c>
      <c r="T287" s="72"/>
      <c r="U287" s="71">
        <v>7261570</v>
      </c>
      <c r="V287" s="71">
        <v>2479</v>
      </c>
      <c r="W287" s="71">
        <v>33</v>
      </c>
      <c r="X287" s="71">
        <v>20152</v>
      </c>
      <c r="Y287" s="71">
        <v>28452</v>
      </c>
      <c r="Z287" s="71">
        <v>32944</v>
      </c>
      <c r="AA287" s="71">
        <v>9885</v>
      </c>
      <c r="AB287" s="71">
        <v>70150</v>
      </c>
      <c r="AC287" s="71">
        <v>0</v>
      </c>
      <c r="AD287" s="71">
        <v>4.7255349812966037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9.3800000000000008</v>
      </c>
      <c r="BK287" s="71">
        <v>0</v>
      </c>
      <c r="BL287" s="71">
        <v>20.98</v>
      </c>
      <c r="BM287" s="71">
        <v>0</v>
      </c>
      <c r="BN287" s="72"/>
      <c r="BO287" s="71">
        <v>0</v>
      </c>
      <c r="BP287" s="71">
        <v>0</v>
      </c>
      <c r="BQ287" s="71">
        <v>1</v>
      </c>
      <c r="BR287" s="71">
        <v>0</v>
      </c>
      <c r="BS287" s="71">
        <v>4</v>
      </c>
      <c r="BT287" s="71">
        <v>0</v>
      </c>
      <c r="BU287"/>
      <c r="BV287" s="70">
        <v>30.36</v>
      </c>
      <c r="BW287" s="70">
        <v>0</v>
      </c>
      <c r="BX287" s="70">
        <v>0</v>
      </c>
      <c r="BY287" s="70">
        <v>0</v>
      </c>
      <c r="BZ287" s="70">
        <v>0</v>
      </c>
      <c r="CA287" s="70">
        <v>0</v>
      </c>
      <c r="CB287" s="70">
        <v>0</v>
      </c>
      <c r="CC287" s="70">
        <v>0</v>
      </c>
      <c r="CD287" s="70">
        <v>0</v>
      </c>
    </row>
    <row r="288" spans="1:82">
      <c r="A288" s="70" t="s">
        <v>2023</v>
      </c>
      <c r="B288" s="70">
        <v>262</v>
      </c>
      <c r="C288" s="70">
        <v>7</v>
      </c>
      <c r="D288" s="70">
        <v>16</v>
      </c>
      <c r="E288" s="70">
        <v>2010</v>
      </c>
      <c r="F288" s="70" t="s">
        <v>177</v>
      </c>
      <c r="G288" s="70" t="s">
        <v>2016</v>
      </c>
      <c r="H288" s="70" t="s">
        <v>2017</v>
      </c>
      <c r="I288" s="148"/>
      <c r="J288" s="71">
        <v>60.172646115282497</v>
      </c>
      <c r="K288" s="71">
        <v>3.6240897570225248</v>
      </c>
      <c r="L288" s="71">
        <v>3.1958775337575309</v>
      </c>
      <c r="M288" s="71">
        <v>69.793608995802757</v>
      </c>
      <c r="N288" s="71">
        <v>72.618150027761303</v>
      </c>
      <c r="O288" s="71">
        <v>65.193400211958007</v>
      </c>
      <c r="P288" s="71">
        <v>51.03359273632784</v>
      </c>
      <c r="Q288" s="71">
        <v>4.2844625167757497</v>
      </c>
      <c r="R288" s="71">
        <v>0</v>
      </c>
      <c r="S288" s="71">
        <v>4.4026870814771941</v>
      </c>
      <c r="T288" s="72"/>
      <c r="U288" s="71">
        <v>7945570</v>
      </c>
      <c r="V288" s="71">
        <v>2479</v>
      </c>
      <c r="W288" s="71">
        <v>33</v>
      </c>
      <c r="X288" s="71">
        <v>20152</v>
      </c>
      <c r="Y288" s="71">
        <v>28740</v>
      </c>
      <c r="Z288" s="71">
        <v>33110</v>
      </c>
      <c r="AA288" s="71">
        <v>10015</v>
      </c>
      <c r="AB288" s="71">
        <v>70423</v>
      </c>
      <c r="AC288" s="71">
        <v>0</v>
      </c>
      <c r="AD288" s="71">
        <v>4.4026870814771941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12.523</v>
      </c>
      <c r="BK288" s="71">
        <v>0</v>
      </c>
      <c r="BL288" s="71">
        <v>20.113999999999997</v>
      </c>
      <c r="BM288" s="71">
        <v>0</v>
      </c>
      <c r="BN288" s="72"/>
      <c r="BO288" s="71">
        <v>0</v>
      </c>
      <c r="BP288" s="71">
        <v>0</v>
      </c>
      <c r="BQ288" s="71">
        <v>2</v>
      </c>
      <c r="BR288" s="71">
        <v>0</v>
      </c>
      <c r="BS288" s="71">
        <v>4</v>
      </c>
      <c r="BT288" s="71">
        <v>0</v>
      </c>
      <c r="BU288"/>
      <c r="BV288" s="70">
        <v>32.637</v>
      </c>
      <c r="BW288" s="70">
        <v>0</v>
      </c>
      <c r="BX288" s="70">
        <v>0</v>
      </c>
      <c r="BY288" s="70">
        <v>0</v>
      </c>
      <c r="BZ288" s="70">
        <v>0</v>
      </c>
      <c r="CA288" s="70">
        <v>0</v>
      </c>
      <c r="CB288" s="70">
        <v>0</v>
      </c>
      <c r="CC288" s="70">
        <v>0</v>
      </c>
      <c r="CD288" s="70">
        <v>0</v>
      </c>
    </row>
    <row r="289" spans="1:82">
      <c r="A289" s="70" t="s">
        <v>2024</v>
      </c>
      <c r="B289" s="70">
        <v>263</v>
      </c>
      <c r="C289" s="70">
        <v>8</v>
      </c>
      <c r="D289" s="70">
        <v>16</v>
      </c>
      <c r="E289" s="70">
        <v>2011</v>
      </c>
      <c r="F289" s="70" t="s">
        <v>178</v>
      </c>
      <c r="G289" s="70" t="s">
        <v>2016</v>
      </c>
      <c r="H289" s="70" t="s">
        <v>2017</v>
      </c>
      <c r="I289" s="148"/>
      <c r="J289" s="71">
        <v>60.14978170321745</v>
      </c>
      <c r="K289" s="71">
        <v>5.4711118025020999</v>
      </c>
      <c r="L289" s="71">
        <v>1.4091533940782</v>
      </c>
      <c r="M289" s="71">
        <v>88.751021889300318</v>
      </c>
      <c r="N289" s="71">
        <v>84.908116515477971</v>
      </c>
      <c r="O289" s="71">
        <v>64.227302905489779</v>
      </c>
      <c r="P289" s="71">
        <v>49.51921658609924</v>
      </c>
      <c r="Q289" s="71">
        <v>4.96432393718987</v>
      </c>
      <c r="R289" s="71">
        <v>0</v>
      </c>
      <c r="S289" s="71">
        <v>5.7168194233074638</v>
      </c>
      <c r="T289" s="72"/>
      <c r="U289" s="71">
        <v>7462528</v>
      </c>
      <c r="V289" s="71">
        <v>2479</v>
      </c>
      <c r="W289" s="71">
        <v>33</v>
      </c>
      <c r="X289" s="71">
        <v>20152</v>
      </c>
      <c r="Y289" s="71">
        <v>29092</v>
      </c>
      <c r="Z289" s="71">
        <v>33328</v>
      </c>
      <c r="AA289" s="71">
        <v>10007</v>
      </c>
      <c r="AB289" s="71">
        <v>70740</v>
      </c>
      <c r="AC289" s="71">
        <v>0</v>
      </c>
      <c r="AD289" s="71">
        <v>5.7168194233074638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11.563000000000001</v>
      </c>
      <c r="BK289" s="71">
        <v>0</v>
      </c>
      <c r="BL289" s="71">
        <v>16.702999999999999</v>
      </c>
      <c r="BM289" s="71">
        <v>0</v>
      </c>
      <c r="BN289" s="72"/>
      <c r="BO289" s="71">
        <v>0</v>
      </c>
      <c r="BP289" s="71">
        <v>0</v>
      </c>
      <c r="BQ289" s="71">
        <v>2</v>
      </c>
      <c r="BR289" s="71">
        <v>0</v>
      </c>
      <c r="BS289" s="71">
        <v>4</v>
      </c>
      <c r="BT289" s="71">
        <v>0</v>
      </c>
      <c r="BU289"/>
      <c r="BV289" s="70">
        <v>28.265999999999998</v>
      </c>
      <c r="BW289" s="70">
        <v>0</v>
      </c>
      <c r="BX289" s="70">
        <v>0</v>
      </c>
      <c r="BY289" s="70">
        <v>0</v>
      </c>
      <c r="BZ289" s="70">
        <v>0</v>
      </c>
      <c r="CA289" s="70">
        <v>0</v>
      </c>
      <c r="CB289" s="70">
        <v>0</v>
      </c>
      <c r="CC289" s="70">
        <v>0</v>
      </c>
      <c r="CD289" s="70">
        <v>0</v>
      </c>
    </row>
    <row r="290" spans="1:82">
      <c r="A290" s="70" t="s">
        <v>2025</v>
      </c>
      <c r="B290" s="70">
        <v>264</v>
      </c>
      <c r="C290" s="70">
        <v>9</v>
      </c>
      <c r="D290" s="70">
        <v>16</v>
      </c>
      <c r="E290" s="70">
        <v>2012</v>
      </c>
      <c r="F290" s="70" t="s">
        <v>179</v>
      </c>
      <c r="G290" s="70" t="s">
        <v>2016</v>
      </c>
      <c r="H290" s="70" t="s">
        <v>2017</v>
      </c>
      <c r="I290" s="148"/>
      <c r="J290" s="71">
        <v>63.152450814813768</v>
      </c>
      <c r="K290" s="71">
        <v>5.3968657602568237</v>
      </c>
      <c r="L290" s="71">
        <v>1.3951360279083009</v>
      </c>
      <c r="M290" s="71">
        <v>93.447188395379214</v>
      </c>
      <c r="N290" s="71">
        <v>91.705680252587456</v>
      </c>
      <c r="O290" s="71">
        <v>63.920732526633579</v>
      </c>
      <c r="P290" s="71">
        <v>49.766120097442752</v>
      </c>
      <c r="Q290" s="71">
        <v>5.48780166487035</v>
      </c>
      <c r="R290" s="71">
        <v>0</v>
      </c>
      <c r="S290" s="71">
        <v>6.2758929519914348</v>
      </c>
      <c r="T290" s="72"/>
      <c r="U290" s="71">
        <v>8448608</v>
      </c>
      <c r="V290" s="71">
        <v>2479</v>
      </c>
      <c r="W290" s="71">
        <v>33</v>
      </c>
      <c r="X290" s="71">
        <v>20152</v>
      </c>
      <c r="Y290" s="71">
        <v>29761</v>
      </c>
      <c r="Z290" s="71">
        <v>33432</v>
      </c>
      <c r="AA290" s="71">
        <v>10000</v>
      </c>
      <c r="AB290" s="71">
        <v>71975</v>
      </c>
      <c r="AC290" s="71">
        <v>0</v>
      </c>
      <c r="AD290" s="71">
        <v>6.2758929519914348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11.792</v>
      </c>
      <c r="BK290" s="71">
        <v>0</v>
      </c>
      <c r="BL290" s="71">
        <v>19.479999999999997</v>
      </c>
      <c r="BM290" s="71">
        <v>0</v>
      </c>
      <c r="BN290" s="72"/>
      <c r="BO290" s="71">
        <v>0</v>
      </c>
      <c r="BP290" s="71">
        <v>0</v>
      </c>
      <c r="BQ290" s="71">
        <v>2</v>
      </c>
      <c r="BR290" s="71">
        <v>0</v>
      </c>
      <c r="BS290" s="71">
        <v>4</v>
      </c>
      <c r="BT290" s="71">
        <v>0</v>
      </c>
      <c r="BU290"/>
      <c r="BV290" s="70">
        <v>31.271999999999998</v>
      </c>
      <c r="BW290" s="70">
        <v>0</v>
      </c>
      <c r="BX290" s="70">
        <v>0</v>
      </c>
      <c r="BY290" s="70">
        <v>0</v>
      </c>
      <c r="BZ290" s="70">
        <v>0</v>
      </c>
      <c r="CA290" s="70">
        <v>0</v>
      </c>
      <c r="CB290" s="70">
        <v>0</v>
      </c>
      <c r="CC290" s="70">
        <v>0</v>
      </c>
      <c r="CD290" s="70">
        <v>0</v>
      </c>
    </row>
    <row r="291" spans="1:82">
      <c r="A291" s="70" t="s">
        <v>2026</v>
      </c>
      <c r="B291" s="70">
        <v>265</v>
      </c>
      <c r="C291" s="70">
        <v>10</v>
      </c>
      <c r="D291" s="70">
        <v>16</v>
      </c>
      <c r="E291" s="70">
        <v>2013</v>
      </c>
      <c r="F291" s="70" t="s">
        <v>180</v>
      </c>
      <c r="G291" s="70" t="s">
        <v>2016</v>
      </c>
      <c r="H291" s="70" t="s">
        <v>2017</v>
      </c>
      <c r="I291" s="148"/>
      <c r="J291" s="71">
        <v>59.308100190285181</v>
      </c>
      <c r="K291" s="71">
        <v>4.6538699371019909</v>
      </c>
      <c r="L291" s="71">
        <v>1.2786769064433481</v>
      </c>
      <c r="M291" s="71">
        <v>99.429620391203201</v>
      </c>
      <c r="N291" s="71">
        <v>89.086207019834163</v>
      </c>
      <c r="O291" s="71">
        <v>62.879913681670075</v>
      </c>
      <c r="P291" s="71">
        <v>49.783796825597136</v>
      </c>
      <c r="Q291" s="71">
        <v>5.5826253305079696</v>
      </c>
      <c r="R291" s="71">
        <v>0</v>
      </c>
      <c r="S291" s="71">
        <v>6.7129712744899326</v>
      </c>
      <c r="T291" s="72"/>
      <c r="U291" s="71">
        <v>7677375</v>
      </c>
      <c r="V291" s="71">
        <v>2479</v>
      </c>
      <c r="W291" s="71">
        <v>33</v>
      </c>
      <c r="X291" s="71">
        <v>20152</v>
      </c>
      <c r="Y291" s="71">
        <v>30072</v>
      </c>
      <c r="Z291" s="71">
        <v>34356</v>
      </c>
      <c r="AA291" s="71">
        <v>9966</v>
      </c>
      <c r="AB291" s="71">
        <v>72169</v>
      </c>
      <c r="AC291" s="71">
        <v>0</v>
      </c>
      <c r="AD291" s="71">
        <v>6.7129712744899326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14.082000000000001</v>
      </c>
      <c r="BK291" s="71">
        <v>0</v>
      </c>
      <c r="BL291" s="71">
        <v>20.925000000000001</v>
      </c>
      <c r="BM291" s="71">
        <v>0</v>
      </c>
      <c r="BN291" s="72"/>
      <c r="BO291" s="71">
        <v>0</v>
      </c>
      <c r="BP291" s="71">
        <v>0</v>
      </c>
      <c r="BQ291" s="71">
        <v>2</v>
      </c>
      <c r="BR291" s="71">
        <v>0</v>
      </c>
      <c r="BS291" s="71">
        <v>4</v>
      </c>
      <c r="BT291" s="71">
        <v>0</v>
      </c>
      <c r="BU291"/>
      <c r="BV291" s="70">
        <v>35.006999999999998</v>
      </c>
      <c r="BW291" s="70">
        <v>0</v>
      </c>
      <c r="BX291" s="70">
        <v>0</v>
      </c>
      <c r="BY291" s="70">
        <v>0</v>
      </c>
      <c r="BZ291" s="70">
        <v>0</v>
      </c>
      <c r="CA291" s="70">
        <v>0</v>
      </c>
      <c r="CB291" s="70">
        <v>0</v>
      </c>
      <c r="CC291" s="70">
        <v>0</v>
      </c>
      <c r="CD291" s="70">
        <v>0</v>
      </c>
    </row>
    <row r="292" spans="1:82">
      <c r="A292" s="70" t="s">
        <v>2027</v>
      </c>
      <c r="B292" s="70">
        <v>266</v>
      </c>
      <c r="C292" s="70">
        <v>11</v>
      </c>
      <c r="D292" s="70">
        <v>16</v>
      </c>
      <c r="E292" s="70">
        <v>2014</v>
      </c>
      <c r="F292" s="70" t="s">
        <v>181</v>
      </c>
      <c r="G292" s="1064" t="s">
        <v>2016</v>
      </c>
      <c r="H292" s="70" t="s">
        <v>2017</v>
      </c>
      <c r="I292" s="148"/>
      <c r="J292" s="71">
        <v>57.642339734068599</v>
      </c>
      <c r="K292" s="71">
        <v>4.1329583736853994</v>
      </c>
      <c r="L292" s="71">
        <v>2.1238395068162532</v>
      </c>
      <c r="M292" s="71">
        <v>86.635185448428913</v>
      </c>
      <c r="N292" s="71">
        <v>80.412087025080666</v>
      </c>
      <c r="O292" s="71">
        <v>60.491341810843394</v>
      </c>
      <c r="P292" s="71">
        <v>51.22257772683686</v>
      </c>
      <c r="Q292" s="71">
        <v>5.3504817442022903</v>
      </c>
      <c r="R292" s="71">
        <v>0</v>
      </c>
      <c r="S292" s="71">
        <v>5.1961996456521096</v>
      </c>
      <c r="T292" s="72"/>
      <c r="U292" s="71">
        <v>8558846</v>
      </c>
      <c r="V292" s="71">
        <v>2105</v>
      </c>
      <c r="W292" s="71">
        <v>24</v>
      </c>
      <c r="X292" s="71">
        <v>19391</v>
      </c>
      <c r="Y292" s="71">
        <v>30256</v>
      </c>
      <c r="Z292" s="71">
        <v>34810</v>
      </c>
      <c r="AA292" s="71">
        <v>10201</v>
      </c>
      <c r="AB292" s="71">
        <v>72092</v>
      </c>
      <c r="AC292" s="71">
        <v>0</v>
      </c>
      <c r="AD292" s="71">
        <v>5.1961996456521096</v>
      </c>
      <c r="AE292" s="72"/>
      <c r="AF292" s="71"/>
      <c r="AG292" s="71"/>
      <c r="AH292" s="71"/>
      <c r="AI292" s="71"/>
      <c r="AJ292" s="71"/>
      <c r="AK292" s="71"/>
      <c r="AL292" s="71"/>
      <c r="AM292" s="71"/>
      <c r="AN292" s="71"/>
      <c r="AO292" s="71"/>
      <c r="AP292" s="71"/>
      <c r="AQ292" s="72"/>
      <c r="AR292" s="71">
        <v>1308</v>
      </c>
      <c r="AS292" s="71">
        <v>62</v>
      </c>
      <c r="AT292" s="71">
        <v>0</v>
      </c>
      <c r="AU292" s="71">
        <v>0</v>
      </c>
      <c r="AV292" s="71">
        <v>0</v>
      </c>
      <c r="AW292" s="71">
        <v>0</v>
      </c>
      <c r="AX292" s="71"/>
      <c r="AY292" s="72"/>
      <c r="AZ292" s="71">
        <v>4432.8</v>
      </c>
      <c r="BA292" s="71">
        <v>1182.5</v>
      </c>
      <c r="BB292" s="71">
        <v>0</v>
      </c>
      <c r="BC292" s="71">
        <v>0</v>
      </c>
      <c r="BD292" s="71">
        <v>0</v>
      </c>
      <c r="BE292" s="71">
        <v>0</v>
      </c>
      <c r="BF292" s="71"/>
      <c r="BG292" s="72"/>
      <c r="BH292" s="71">
        <v>0</v>
      </c>
      <c r="BI292" s="71">
        <v>0</v>
      </c>
      <c r="BJ292" s="71">
        <v>11.422000000000001</v>
      </c>
      <c r="BK292" s="71">
        <v>0</v>
      </c>
      <c r="BL292" s="71">
        <v>14.495999999999999</v>
      </c>
      <c r="BM292" s="71">
        <v>0</v>
      </c>
      <c r="BN292" s="72"/>
      <c r="BO292" s="71">
        <v>0</v>
      </c>
      <c r="BP292" s="71">
        <v>0</v>
      </c>
      <c r="BQ292" s="71">
        <v>1</v>
      </c>
      <c r="BR292" s="71">
        <v>0</v>
      </c>
      <c r="BS292" s="71">
        <v>4</v>
      </c>
      <c r="BT292" s="71">
        <v>0</v>
      </c>
      <c r="BU292"/>
      <c r="BV292" s="70">
        <v>25.917999999999999</v>
      </c>
      <c r="BW292" s="70">
        <v>0</v>
      </c>
      <c r="BX292" s="70">
        <v>0</v>
      </c>
      <c r="BY292" s="70">
        <v>0</v>
      </c>
      <c r="BZ292" s="70">
        <v>0</v>
      </c>
      <c r="CA292" s="70">
        <v>0</v>
      </c>
      <c r="CB292" s="70">
        <v>0</v>
      </c>
      <c r="CC292" s="70">
        <v>0</v>
      </c>
      <c r="CD292" s="70">
        <v>0</v>
      </c>
    </row>
    <row r="293" spans="1:82">
      <c r="A293" s="70" t="s">
        <v>2028</v>
      </c>
      <c r="B293" s="70">
        <v>267</v>
      </c>
      <c r="C293" s="70">
        <v>12</v>
      </c>
      <c r="D293" s="70">
        <v>16</v>
      </c>
      <c r="E293" s="70">
        <v>2015</v>
      </c>
      <c r="F293" s="70" t="s">
        <v>182</v>
      </c>
      <c r="G293" s="1064" t="s">
        <v>2016</v>
      </c>
      <c r="H293" s="70" t="s">
        <v>2017</v>
      </c>
      <c r="I293" s="148"/>
      <c r="J293" s="71">
        <v>75.374418639020263</v>
      </c>
      <c r="K293" s="71">
        <v>4.3954575540010588</v>
      </c>
      <c r="L293" s="71">
        <v>2.6473095855083248</v>
      </c>
      <c r="M293" s="71">
        <v>92.174588045817728</v>
      </c>
      <c r="N293" s="71">
        <v>81.128422734750899</v>
      </c>
      <c r="O293" s="71">
        <v>59.744329374818697</v>
      </c>
      <c r="P293" s="71">
        <v>50.303214981912824</v>
      </c>
      <c r="Q293" s="71">
        <v>5.2487475590026298</v>
      </c>
      <c r="R293" s="71">
        <v>0</v>
      </c>
      <c r="S293" s="71">
        <v>6.5660874180122084</v>
      </c>
      <c r="T293" s="72"/>
      <c r="U293" s="71">
        <v>10152899</v>
      </c>
      <c r="V293" s="71">
        <v>2105</v>
      </c>
      <c r="W293" s="71">
        <v>24</v>
      </c>
      <c r="X293" s="71">
        <v>19391</v>
      </c>
      <c r="Y293" s="71">
        <v>30662</v>
      </c>
      <c r="Z293" s="71">
        <v>34711</v>
      </c>
      <c r="AA293" s="71">
        <v>10010</v>
      </c>
      <c r="AB293" s="71">
        <v>72243</v>
      </c>
      <c r="AC293" s="71">
        <v>0</v>
      </c>
      <c r="AD293" s="71">
        <v>6.5660874180122084</v>
      </c>
      <c r="AE293" s="72"/>
      <c r="AF293" s="71">
        <v>102097266.6944681</v>
      </c>
      <c r="AG293" s="71">
        <v>3643260.2993937242</v>
      </c>
      <c r="AH293" s="71">
        <v>539547.19236818585</v>
      </c>
      <c r="AI293" s="71">
        <v>113456766.7280243</v>
      </c>
      <c r="AJ293" s="71">
        <v>119678067.69309419</v>
      </c>
      <c r="AK293" s="71">
        <v>0</v>
      </c>
      <c r="AL293" s="71">
        <v>0</v>
      </c>
      <c r="AM293" s="71">
        <v>9900600.1020128522</v>
      </c>
      <c r="AN293" s="71">
        <v>0</v>
      </c>
      <c r="AO293" s="71">
        <v>0</v>
      </c>
      <c r="AP293" s="71">
        <v>349315508.70936137</v>
      </c>
      <c r="AQ293" s="72"/>
      <c r="AR293" s="71">
        <v>1382</v>
      </c>
      <c r="AS293" s="71">
        <v>77</v>
      </c>
      <c r="AT293" s="71">
        <v>0</v>
      </c>
      <c r="AU293" s="71">
        <v>0</v>
      </c>
      <c r="AV293" s="71">
        <v>0</v>
      </c>
      <c r="AW293" s="71">
        <v>0</v>
      </c>
      <c r="AX293" s="71"/>
      <c r="AY293" s="72"/>
      <c r="AZ293" s="71">
        <v>4723.7000000000007</v>
      </c>
      <c r="BA293" s="71">
        <v>1827.7</v>
      </c>
      <c r="BB293" s="71">
        <v>0</v>
      </c>
      <c r="BC293" s="71">
        <v>0</v>
      </c>
      <c r="BD293" s="71">
        <v>0</v>
      </c>
      <c r="BE293" s="71">
        <v>0</v>
      </c>
      <c r="BF293" s="71"/>
      <c r="BG293" s="72"/>
      <c r="BH293" s="71">
        <v>0</v>
      </c>
      <c r="BI293" s="71">
        <v>0</v>
      </c>
      <c r="BJ293" s="71">
        <v>11.162000000000001</v>
      </c>
      <c r="BK293" s="71">
        <v>0</v>
      </c>
      <c r="BL293" s="71">
        <v>16.429000000000002</v>
      </c>
      <c r="BM293" s="71">
        <v>0</v>
      </c>
      <c r="BN293" s="72"/>
      <c r="BO293" s="71">
        <v>0</v>
      </c>
      <c r="BP293" s="71">
        <v>0</v>
      </c>
      <c r="BQ293" s="71">
        <v>1</v>
      </c>
      <c r="BR293" s="71">
        <v>0</v>
      </c>
      <c r="BS293" s="71">
        <v>3</v>
      </c>
      <c r="BT293" s="71">
        <v>0</v>
      </c>
      <c r="BU293"/>
      <c r="BV293" s="70">
        <v>27.591000000000001</v>
      </c>
      <c r="BW293" s="70">
        <v>0</v>
      </c>
      <c r="BX293" s="70">
        <v>0</v>
      </c>
      <c r="BY293" s="70">
        <v>0</v>
      </c>
      <c r="BZ293" s="70">
        <v>0</v>
      </c>
      <c r="CA293" s="70">
        <v>0</v>
      </c>
      <c r="CB293" s="70">
        <v>0</v>
      </c>
      <c r="CC293" s="70">
        <v>0</v>
      </c>
      <c r="CD293" s="70">
        <v>0</v>
      </c>
    </row>
    <row r="294" spans="1:82">
      <c r="A294" s="70" t="s">
        <v>2029</v>
      </c>
      <c r="B294" s="70">
        <v>268</v>
      </c>
      <c r="C294" s="70">
        <v>13</v>
      </c>
      <c r="D294" s="70">
        <v>16</v>
      </c>
      <c r="E294" s="70">
        <v>2016</v>
      </c>
      <c r="F294" s="70" t="s">
        <v>155</v>
      </c>
      <c r="G294" s="70" t="s">
        <v>2016</v>
      </c>
      <c r="H294" s="70" t="s">
        <v>2017</v>
      </c>
      <c r="I294" s="148"/>
      <c r="J294" s="71">
        <v>62.051122863828738</v>
      </c>
      <c r="K294" s="71">
        <v>4.5272700399434154</v>
      </c>
      <c r="L294" s="71">
        <v>2.9915741256200521</v>
      </c>
      <c r="M294" s="71">
        <v>70.998197204817856</v>
      </c>
      <c r="N294" s="71">
        <v>77.621495526807763</v>
      </c>
      <c r="O294" s="71">
        <v>59.158249157001606</v>
      </c>
      <c r="P294" s="71">
        <v>48.990493261134219</v>
      </c>
      <c r="Q294" s="71">
        <v>5.1023164279226485</v>
      </c>
      <c r="R294" s="71">
        <v>0</v>
      </c>
      <c r="S294" s="71">
        <v>5.4662248977981074</v>
      </c>
      <c r="T294" s="72"/>
      <c r="U294" s="71">
        <v>9773320</v>
      </c>
      <c r="V294" s="71">
        <v>2105</v>
      </c>
      <c r="W294" s="71">
        <v>24</v>
      </c>
      <c r="X294" s="71">
        <v>19391</v>
      </c>
      <c r="Y294" s="71">
        <v>30928</v>
      </c>
      <c r="Z294" s="71">
        <v>34793</v>
      </c>
      <c r="AA294" s="71">
        <v>10083</v>
      </c>
      <c r="AB294" s="71">
        <v>72238</v>
      </c>
      <c r="AC294" s="71">
        <v>0</v>
      </c>
      <c r="AD294" s="71">
        <v>5.4662248977981074</v>
      </c>
      <c r="AE294" s="72"/>
      <c r="AF294" s="71">
        <v>89284839.879800394</v>
      </c>
      <c r="AG294" s="71">
        <v>3581421.5053881062</v>
      </c>
      <c r="AH294" s="71">
        <v>464019.16306181659</v>
      </c>
      <c r="AI294" s="71">
        <v>109697321.78344651</v>
      </c>
      <c r="AJ294" s="71">
        <v>108933416.3725711</v>
      </c>
      <c r="AK294" s="71">
        <v>0</v>
      </c>
      <c r="AL294" s="71">
        <v>0</v>
      </c>
      <c r="AM294" s="71">
        <v>9907606.1354724355</v>
      </c>
      <c r="AN294" s="71">
        <v>0</v>
      </c>
      <c r="AO294" s="71">
        <v>0</v>
      </c>
      <c r="AP294" s="71">
        <v>321868624.83974034</v>
      </c>
      <c r="AQ294" s="72"/>
      <c r="AR294" s="71">
        <v>1486</v>
      </c>
      <c r="AS294" s="71">
        <v>89</v>
      </c>
      <c r="AT294" s="71">
        <v>0</v>
      </c>
      <c r="AU294" s="71">
        <v>0</v>
      </c>
      <c r="AV294" s="71">
        <v>0</v>
      </c>
      <c r="AW294" s="71">
        <v>0</v>
      </c>
      <c r="AX294" s="71"/>
      <c r="AY294" s="72"/>
      <c r="AZ294" s="71">
        <v>5107.6000000000004</v>
      </c>
      <c r="BA294" s="71">
        <v>2248.1</v>
      </c>
      <c r="BB294" s="71">
        <v>0</v>
      </c>
      <c r="BC294" s="71">
        <v>0</v>
      </c>
      <c r="BD294" s="71">
        <v>0</v>
      </c>
      <c r="BE294" s="71">
        <v>0</v>
      </c>
      <c r="BF294" s="71"/>
      <c r="BG294" s="72"/>
      <c r="BH294" s="71">
        <v>0</v>
      </c>
      <c r="BI294" s="71">
        <v>0</v>
      </c>
      <c r="BJ294" s="71">
        <v>6.16</v>
      </c>
      <c r="BK294" s="71">
        <v>0</v>
      </c>
      <c r="BL294" s="71">
        <v>15.912999999999998</v>
      </c>
      <c r="BM294" s="71">
        <v>0</v>
      </c>
      <c r="BN294" s="72"/>
      <c r="BO294" s="71">
        <v>0</v>
      </c>
      <c r="BP294" s="71">
        <v>0</v>
      </c>
      <c r="BQ294" s="71">
        <v>1</v>
      </c>
      <c r="BR294" s="71">
        <v>0</v>
      </c>
      <c r="BS294" s="71">
        <v>3</v>
      </c>
      <c r="BT294" s="71">
        <v>0</v>
      </c>
      <c r="BU294"/>
      <c r="BV294" s="70">
        <v>22.073</v>
      </c>
      <c r="BW294" s="70">
        <v>0</v>
      </c>
      <c r="BX294" s="70">
        <v>0</v>
      </c>
      <c r="BY294" s="70">
        <v>0</v>
      </c>
      <c r="BZ294" s="70">
        <v>0</v>
      </c>
      <c r="CA294" s="70">
        <v>0</v>
      </c>
      <c r="CB294" s="70">
        <v>0</v>
      </c>
      <c r="CC294" s="70">
        <v>0</v>
      </c>
      <c r="CD294" s="70">
        <v>0</v>
      </c>
    </row>
    <row r="295" spans="1:82">
      <c r="A295" s="70" t="s">
        <v>2030</v>
      </c>
      <c r="B295" s="70">
        <v>269</v>
      </c>
      <c r="C295" s="70">
        <v>14</v>
      </c>
      <c r="D295" s="70">
        <v>16</v>
      </c>
      <c r="E295" s="70">
        <v>2017</v>
      </c>
      <c r="F295" s="70" t="s">
        <v>156</v>
      </c>
      <c r="G295" s="70" t="s">
        <v>2016</v>
      </c>
      <c r="H295" s="70" t="s">
        <v>2017</v>
      </c>
      <c r="I295" s="148"/>
      <c r="J295" s="71">
        <v>58.160744331494605</v>
      </c>
      <c r="K295" s="71">
        <v>4.6314767405438451</v>
      </c>
      <c r="L295" s="71">
        <v>2.4638550243160067</v>
      </c>
      <c r="M295" s="71">
        <v>71.229138468069294</v>
      </c>
      <c r="N295" s="71">
        <v>80.341120688233588</v>
      </c>
      <c r="O295" s="71">
        <v>58.304988138170408</v>
      </c>
      <c r="P295" s="71">
        <v>47.898029106371432</v>
      </c>
      <c r="Q295" s="71">
        <v>4.9511975467667897</v>
      </c>
      <c r="R295" s="71">
        <v>0</v>
      </c>
      <c r="S295" s="71">
        <v>5.3070536776375201</v>
      </c>
      <c r="T295" s="72"/>
      <c r="U295" s="71">
        <v>9895201</v>
      </c>
      <c r="V295" s="71">
        <v>2105</v>
      </c>
      <c r="W295" s="71">
        <v>24</v>
      </c>
      <c r="X295" s="71">
        <v>19391</v>
      </c>
      <c r="Y295" s="71">
        <v>31378</v>
      </c>
      <c r="Z295" s="71">
        <v>34860</v>
      </c>
      <c r="AA295" s="71">
        <v>9921</v>
      </c>
      <c r="AB295" s="71">
        <v>72489</v>
      </c>
      <c r="AC295" s="71">
        <v>0</v>
      </c>
      <c r="AD295" s="71">
        <v>5.3070536776375201</v>
      </c>
      <c r="AE295" s="72"/>
      <c r="AF295" s="71">
        <v>85997043.147238359</v>
      </c>
      <c r="AG295" s="71">
        <v>3745550.6347810752</v>
      </c>
      <c r="AH295" s="71">
        <v>519287.46419062722</v>
      </c>
      <c r="AI295" s="71">
        <v>114810026.1725398</v>
      </c>
      <c r="AJ295" s="71">
        <v>119148100.83153319</v>
      </c>
      <c r="AK295" s="71">
        <v>0</v>
      </c>
      <c r="AL295" s="71">
        <v>0</v>
      </c>
      <c r="AM295" s="71">
        <v>9957587.9220146798</v>
      </c>
      <c r="AN295" s="71">
        <v>0</v>
      </c>
      <c r="AO295" s="71">
        <v>0</v>
      </c>
      <c r="AP295" s="71">
        <v>334177596.17229772</v>
      </c>
      <c r="AQ295" s="72"/>
      <c r="AR295" s="71">
        <v>1592</v>
      </c>
      <c r="AS295" s="71">
        <v>96</v>
      </c>
      <c r="AT295" s="71">
        <v>0</v>
      </c>
      <c r="AU295" s="71">
        <v>0</v>
      </c>
      <c r="AV295" s="71">
        <v>0</v>
      </c>
      <c r="AW295" s="71">
        <v>0</v>
      </c>
      <c r="AX295" s="71"/>
      <c r="AY295" s="72"/>
      <c r="AZ295" s="71">
        <v>5512.3</v>
      </c>
      <c r="BA295" s="71">
        <v>2385.3000000000002</v>
      </c>
      <c r="BB295" s="71">
        <v>0</v>
      </c>
      <c r="BC295" s="71">
        <v>0</v>
      </c>
      <c r="BD295" s="71">
        <v>0</v>
      </c>
      <c r="BE295" s="71">
        <v>0</v>
      </c>
      <c r="BF295" s="71"/>
      <c r="BG295" s="72"/>
      <c r="BH295" s="71">
        <v>0</v>
      </c>
      <c r="BI295" s="71">
        <v>0</v>
      </c>
      <c r="BJ295" s="71">
        <v>10.391</v>
      </c>
      <c r="BK295" s="71">
        <v>0</v>
      </c>
      <c r="BL295" s="71">
        <v>16.447000000000003</v>
      </c>
      <c r="BM295" s="71">
        <v>0</v>
      </c>
      <c r="BN295" s="72"/>
      <c r="BO295" s="71">
        <v>0</v>
      </c>
      <c r="BP295" s="71">
        <v>0</v>
      </c>
      <c r="BQ295" s="71">
        <v>1</v>
      </c>
      <c r="BR295" s="71">
        <v>0</v>
      </c>
      <c r="BS295" s="71">
        <v>3</v>
      </c>
      <c r="BT295" s="71">
        <v>0</v>
      </c>
      <c r="BU295"/>
      <c r="BV295" s="70">
        <v>26.838000000000001</v>
      </c>
      <c r="BW295" s="70">
        <v>0</v>
      </c>
      <c r="BX295" s="70">
        <v>0</v>
      </c>
      <c r="BY295" s="70">
        <v>0</v>
      </c>
      <c r="BZ295" s="70">
        <v>0</v>
      </c>
      <c r="CA295" s="70">
        <v>0</v>
      </c>
      <c r="CB295" s="70">
        <v>0</v>
      </c>
      <c r="CC295" s="70">
        <v>0</v>
      </c>
      <c r="CD295" s="70">
        <v>0</v>
      </c>
    </row>
    <row r="296" spans="1:82">
      <c r="A296" s="70" t="s">
        <v>2031</v>
      </c>
      <c r="B296" s="70">
        <v>270</v>
      </c>
      <c r="C296" s="70">
        <v>15</v>
      </c>
      <c r="D296" s="70">
        <v>16</v>
      </c>
      <c r="E296" s="70">
        <v>2018</v>
      </c>
      <c r="F296" s="70" t="s">
        <v>183</v>
      </c>
      <c r="G296" s="70" t="s">
        <v>2016</v>
      </c>
      <c r="H296" s="70" t="s">
        <v>2017</v>
      </c>
      <c r="I296" s="148"/>
      <c r="J296" s="71">
        <v>56.704929310993791</v>
      </c>
      <c r="K296" s="71">
        <v>4.3541545263178438</v>
      </c>
      <c r="L296" s="71">
        <v>2.3025465327187975</v>
      </c>
      <c r="M296" s="71">
        <v>70.686017419352922</v>
      </c>
      <c r="N296" s="71">
        <v>77.074571312405155</v>
      </c>
      <c r="O296" s="71">
        <v>57.977610448989161</v>
      </c>
      <c r="P296" s="71">
        <v>48.472815492767538</v>
      </c>
      <c r="Q296" s="71">
        <v>4.59802593839993</v>
      </c>
      <c r="R296" s="71">
        <v>0</v>
      </c>
      <c r="S296" s="71">
        <v>6.5248187230263168</v>
      </c>
      <c r="T296" s="72"/>
      <c r="U296" s="71">
        <v>9747008</v>
      </c>
      <c r="V296" s="71">
        <v>2105</v>
      </c>
      <c r="W296" s="71">
        <v>24</v>
      </c>
      <c r="X296" s="71">
        <v>19391</v>
      </c>
      <c r="Y296" s="71">
        <v>31640</v>
      </c>
      <c r="Z296" s="71">
        <v>35328</v>
      </c>
      <c r="AA296" s="71">
        <v>10141</v>
      </c>
      <c r="AB296" s="71">
        <v>72546</v>
      </c>
      <c r="AC296" s="71">
        <v>0</v>
      </c>
      <c r="AD296" s="71">
        <v>6.5248187230263168</v>
      </c>
      <c r="AE296" s="72"/>
      <c r="AF296" s="71">
        <v>82390977.939918295</v>
      </c>
      <c r="AG296" s="71">
        <v>3322034.122422813</v>
      </c>
      <c r="AH296" s="71">
        <v>494630.24876769813</v>
      </c>
      <c r="AI296" s="71">
        <v>109942799.84566841</v>
      </c>
      <c r="AJ296" s="71">
        <v>112093284.6540976</v>
      </c>
      <c r="AK296" s="71">
        <v>0</v>
      </c>
      <c r="AL296" s="71">
        <v>0</v>
      </c>
      <c r="AM296" s="71">
        <v>9986037.4776872806</v>
      </c>
      <c r="AN296" s="71">
        <v>0</v>
      </c>
      <c r="AO296" s="71">
        <v>0</v>
      </c>
      <c r="AP296" s="71">
        <v>318229764.28856212</v>
      </c>
      <c r="AQ296" s="72"/>
      <c r="AR296" s="71">
        <v>1693</v>
      </c>
      <c r="AS296" s="71">
        <v>99</v>
      </c>
      <c r="AT296" s="71">
        <v>0</v>
      </c>
      <c r="AU296" s="71">
        <v>0</v>
      </c>
      <c r="AV296" s="71">
        <v>0</v>
      </c>
      <c r="AW296" s="71">
        <v>0</v>
      </c>
      <c r="AX296" s="71"/>
      <c r="AY296" s="72"/>
      <c r="AZ296" s="71">
        <v>5903.9000000000005</v>
      </c>
      <c r="BA296" s="71">
        <v>2423.1999999999998</v>
      </c>
      <c r="BB296" s="71">
        <v>0</v>
      </c>
      <c r="BC296" s="71">
        <v>0</v>
      </c>
      <c r="BD296" s="71">
        <v>0</v>
      </c>
      <c r="BE296" s="71">
        <v>0</v>
      </c>
      <c r="BF296" s="71"/>
      <c r="BG296" s="72"/>
      <c r="BH296" s="71">
        <v>0</v>
      </c>
      <c r="BI296" s="71">
        <v>0</v>
      </c>
      <c r="BJ296" s="71">
        <v>10.472</v>
      </c>
      <c r="BK296" s="71">
        <v>0</v>
      </c>
      <c r="BL296" s="71">
        <v>16.181000000000001</v>
      </c>
      <c r="BM296" s="71">
        <v>0</v>
      </c>
      <c r="BN296" s="72"/>
      <c r="BO296" s="71">
        <v>0</v>
      </c>
      <c r="BP296" s="71">
        <v>0</v>
      </c>
      <c r="BQ296" s="71">
        <v>1</v>
      </c>
      <c r="BR296" s="71">
        <v>0</v>
      </c>
      <c r="BS296" s="71">
        <v>3</v>
      </c>
      <c r="BT296" s="71">
        <v>0</v>
      </c>
      <c r="BU296"/>
      <c r="BV296" s="70">
        <v>26.652999999999999</v>
      </c>
      <c r="BW296" s="70">
        <v>0</v>
      </c>
      <c r="BX296" s="70">
        <v>0</v>
      </c>
      <c r="BY296" s="70">
        <v>0</v>
      </c>
      <c r="BZ296" s="70">
        <v>0</v>
      </c>
      <c r="CA296" s="70">
        <v>0</v>
      </c>
      <c r="CB296" s="70">
        <v>0</v>
      </c>
      <c r="CC296" s="70">
        <v>0</v>
      </c>
      <c r="CD296" s="70">
        <v>0</v>
      </c>
    </row>
    <row r="297" spans="1:82">
      <c r="A297" s="70" t="s">
        <v>2032</v>
      </c>
      <c r="B297" s="70">
        <v>271</v>
      </c>
      <c r="C297" s="70">
        <v>16</v>
      </c>
      <c r="D297" s="70">
        <v>16</v>
      </c>
      <c r="E297" s="70">
        <v>2019</v>
      </c>
      <c r="F297" s="70" t="s">
        <v>158</v>
      </c>
      <c r="G297" s="70" t="s">
        <v>2016</v>
      </c>
      <c r="H297" s="70" t="s">
        <v>2017</v>
      </c>
      <c r="I297" s="148"/>
      <c r="J297" s="71">
        <v>52.90557577225573</v>
      </c>
      <c r="K297" s="71">
        <v>3.9429544032303423</v>
      </c>
      <c r="L297" s="71">
        <v>2.3346383235757036</v>
      </c>
      <c r="M297" s="71">
        <v>68.391872824591474</v>
      </c>
      <c r="N297" s="71">
        <v>72.869918547040299</v>
      </c>
      <c r="O297" s="71">
        <v>56.939591415561658</v>
      </c>
      <c r="P297" s="71">
        <v>48.173775424766212</v>
      </c>
      <c r="Q297" s="71">
        <v>4.4667091110319497</v>
      </c>
      <c r="R297" s="71">
        <v>0</v>
      </c>
      <c r="S297" s="71">
        <v>5.4132709805414407</v>
      </c>
      <c r="T297" s="72"/>
      <c r="U297" s="71">
        <v>9508947</v>
      </c>
      <c r="V297" s="71">
        <v>2105</v>
      </c>
      <c r="W297" s="71">
        <v>24</v>
      </c>
      <c r="X297" s="71">
        <v>19391</v>
      </c>
      <c r="Y297" s="71">
        <v>31938</v>
      </c>
      <c r="Z297" s="71">
        <v>35648</v>
      </c>
      <c r="AA297" s="71">
        <v>10003</v>
      </c>
      <c r="AB297" s="71">
        <v>72382</v>
      </c>
      <c r="AC297" s="71">
        <v>0</v>
      </c>
      <c r="AD297" s="71">
        <v>5.4132709805414407</v>
      </c>
      <c r="AE297" s="72"/>
      <c r="AF297" s="71">
        <v>80869280.696795732</v>
      </c>
      <c r="AG297" s="71">
        <v>3204210.3752469998</v>
      </c>
      <c r="AH297" s="71">
        <v>525779.88646374398</v>
      </c>
      <c r="AI297" s="71">
        <v>111006424.7361225</v>
      </c>
      <c r="AJ297" s="71">
        <v>109928213.7973607</v>
      </c>
      <c r="AK297" s="71">
        <v>0</v>
      </c>
      <c r="AL297" s="71">
        <v>0</v>
      </c>
      <c r="AM297" s="71">
        <v>9857883.508595733</v>
      </c>
      <c r="AN297" s="71">
        <v>0</v>
      </c>
      <c r="AO297" s="71">
        <v>0</v>
      </c>
      <c r="AP297" s="71">
        <v>315391793.00058538</v>
      </c>
      <c r="AQ297" s="72"/>
      <c r="AR297" s="71">
        <v>1780</v>
      </c>
      <c r="AS297" s="71">
        <v>105</v>
      </c>
      <c r="AT297" s="71">
        <v>0</v>
      </c>
      <c r="AU297" s="71">
        <v>0</v>
      </c>
      <c r="AV297" s="71">
        <v>0</v>
      </c>
      <c r="AW297" s="71">
        <v>0</v>
      </c>
      <c r="AX297" s="71"/>
      <c r="AY297" s="72"/>
      <c r="AZ297" s="71">
        <v>6268.9999999999991</v>
      </c>
      <c r="BA297" s="71">
        <v>2508.900000000001</v>
      </c>
      <c r="BB297" s="71">
        <v>0</v>
      </c>
      <c r="BC297" s="71">
        <v>0</v>
      </c>
      <c r="BD297" s="71">
        <v>0</v>
      </c>
      <c r="BE297" s="71">
        <v>0</v>
      </c>
      <c r="BF297" s="71"/>
      <c r="BG297" s="72"/>
      <c r="BH297" s="71">
        <v>0</v>
      </c>
      <c r="BI297" s="71">
        <v>0</v>
      </c>
      <c r="BJ297" s="71">
        <v>10.532</v>
      </c>
      <c r="BK297" s="71">
        <v>0</v>
      </c>
      <c r="BL297" s="71">
        <v>18.625999999999998</v>
      </c>
      <c r="BM297" s="71">
        <v>0</v>
      </c>
      <c r="BN297" s="72"/>
      <c r="BO297" s="71">
        <v>0</v>
      </c>
      <c r="BP297" s="71">
        <v>0</v>
      </c>
      <c r="BQ297" s="71">
        <v>1</v>
      </c>
      <c r="BR297" s="71">
        <v>0</v>
      </c>
      <c r="BS297" s="71">
        <v>4</v>
      </c>
      <c r="BT297" s="71">
        <v>0</v>
      </c>
      <c r="BU297"/>
      <c r="BV297" s="70">
        <v>29.158000000000001</v>
      </c>
      <c r="BW297" s="70">
        <v>0</v>
      </c>
      <c r="BX297" s="70">
        <v>0</v>
      </c>
      <c r="BY297" s="70">
        <v>0</v>
      </c>
      <c r="BZ297" s="70">
        <v>0</v>
      </c>
      <c r="CA297" s="70">
        <v>0</v>
      </c>
      <c r="CB297" s="70">
        <v>0</v>
      </c>
      <c r="CC297" s="70">
        <v>0</v>
      </c>
      <c r="CD297" s="70">
        <v>0</v>
      </c>
    </row>
    <row r="298" spans="1:82">
      <c r="A298" s="70" t="s">
        <v>2033</v>
      </c>
      <c r="B298" s="70">
        <v>272</v>
      </c>
      <c r="C298" s="70">
        <v>17</v>
      </c>
      <c r="D298" s="70">
        <v>16</v>
      </c>
      <c r="E298" s="70">
        <v>2020</v>
      </c>
      <c r="F298" s="70" t="s">
        <v>159</v>
      </c>
      <c r="G298" s="70" t="s">
        <v>2016</v>
      </c>
      <c r="H298" s="70" t="s">
        <v>2017</v>
      </c>
      <c r="I298" s="148"/>
      <c r="J298" s="71">
        <v>55.23857669080946</v>
      </c>
      <c r="K298" s="71">
        <v>3.8965126676495156</v>
      </c>
      <c r="L298" s="71">
        <v>0.79237278843525527</v>
      </c>
      <c r="M298" s="71">
        <v>60.549621807162282</v>
      </c>
      <c r="N298" s="71">
        <v>73.67056049172929</v>
      </c>
      <c r="O298" s="71">
        <v>50.14882710000871</v>
      </c>
      <c r="P298" s="71">
        <v>45.74909868169231</v>
      </c>
      <c r="Q298" s="71">
        <v>4.2465281813604001</v>
      </c>
      <c r="R298" s="71">
        <v>0</v>
      </c>
      <c r="S298" s="71">
        <v>6.357774168163238</v>
      </c>
      <c r="T298" s="72"/>
      <c r="U298" s="71">
        <v>10904160</v>
      </c>
      <c r="V298" s="71">
        <v>2062</v>
      </c>
      <c r="W298" s="71">
        <v>10</v>
      </c>
      <c r="X298" s="71">
        <v>19671</v>
      </c>
      <c r="Y298" s="71">
        <v>32128</v>
      </c>
      <c r="Z298" s="71">
        <v>35835</v>
      </c>
      <c r="AA298" s="71">
        <v>10097</v>
      </c>
      <c r="AB298" s="71">
        <v>72023</v>
      </c>
      <c r="AC298" s="71">
        <v>0</v>
      </c>
      <c r="AD298" s="71">
        <v>6.357774168163238</v>
      </c>
      <c r="AE298" s="72"/>
      <c r="AF298" s="71">
        <v>86872324.787795633</v>
      </c>
      <c r="AG298" s="71">
        <v>2981086.1506287302</v>
      </c>
      <c r="AH298" s="71">
        <v>185359.21276250287</v>
      </c>
      <c r="AI298" s="71">
        <v>99802714.458470955</v>
      </c>
      <c r="AJ298" s="71">
        <v>114067320.02232251</v>
      </c>
      <c r="AK298" s="71"/>
      <c r="AL298" s="71"/>
      <c r="AM298" s="71">
        <v>9399801.6922196466</v>
      </c>
      <c r="AN298" s="71"/>
      <c r="AO298" s="71"/>
      <c r="AP298" s="71">
        <v>313308606.32419997</v>
      </c>
      <c r="AQ298" s="72"/>
      <c r="AR298" s="71">
        <v>1856</v>
      </c>
      <c r="AS298" s="71">
        <v>105</v>
      </c>
      <c r="AT298" s="71">
        <v>0</v>
      </c>
      <c r="AU298" s="71">
        <v>0</v>
      </c>
      <c r="AV298" s="71">
        <v>0</v>
      </c>
      <c r="AW298" s="71">
        <v>0</v>
      </c>
      <c r="AX298" s="71"/>
      <c r="AY298" s="72"/>
      <c r="AZ298" s="71">
        <v>6599.3000000000056</v>
      </c>
      <c r="BA298" s="71">
        <v>2508.900000000001</v>
      </c>
      <c r="BB298" s="71">
        <v>0</v>
      </c>
      <c r="BC298" s="71">
        <v>0</v>
      </c>
      <c r="BD298" s="71">
        <v>0</v>
      </c>
      <c r="BE298" s="71">
        <v>0</v>
      </c>
      <c r="BF298" s="71"/>
      <c r="BG298" s="72"/>
      <c r="BH298" s="71">
        <v>0</v>
      </c>
      <c r="BI298" s="71">
        <v>0</v>
      </c>
      <c r="BJ298" s="71">
        <v>0</v>
      </c>
      <c r="BK298" s="71">
        <v>0</v>
      </c>
      <c r="BL298" s="71">
        <v>17.308</v>
      </c>
      <c r="BM298" s="71">
        <v>0</v>
      </c>
      <c r="BN298" s="72"/>
      <c r="BO298" s="71">
        <v>0</v>
      </c>
      <c r="BP298" s="71">
        <v>0</v>
      </c>
      <c r="BQ298" s="71">
        <v>0</v>
      </c>
      <c r="BR298" s="71">
        <v>0</v>
      </c>
      <c r="BS298" s="71">
        <v>4</v>
      </c>
      <c r="BT298" s="71">
        <v>0</v>
      </c>
      <c r="BU298"/>
      <c r="BV298" s="70">
        <v>17.308</v>
      </c>
      <c r="BW298" s="70">
        <v>0</v>
      </c>
      <c r="BX298" s="70">
        <v>0</v>
      </c>
      <c r="BY298" s="70">
        <v>0</v>
      </c>
      <c r="BZ298" s="70">
        <v>0</v>
      </c>
      <c r="CA298" s="70">
        <v>0</v>
      </c>
      <c r="CB298" s="70">
        <v>0</v>
      </c>
      <c r="CC298" s="70">
        <v>0</v>
      </c>
      <c r="CD298" s="70">
        <v>0</v>
      </c>
    </row>
    <row r="299" spans="1:82">
      <c r="A299" s="70" t="s">
        <v>2034</v>
      </c>
      <c r="B299" s="70">
        <v>272</v>
      </c>
      <c r="C299" s="70">
        <v>18</v>
      </c>
      <c r="D299" s="70">
        <v>16</v>
      </c>
      <c r="E299" s="70">
        <v>2021</v>
      </c>
      <c r="F299" s="70" t="s">
        <v>160</v>
      </c>
      <c r="G299" s="70" t="s">
        <v>2016</v>
      </c>
      <c r="H299" s="70" t="s">
        <v>2017</v>
      </c>
      <c r="I299" s="148"/>
      <c r="J299" s="71">
        <v>53.556337284613015</v>
      </c>
      <c r="K299" s="71">
        <v>4.4628556643889894</v>
      </c>
      <c r="L299" s="71">
        <v>0.85169095961813679</v>
      </c>
      <c r="M299" s="71">
        <v>66.227483189694027</v>
      </c>
      <c r="N299" s="71">
        <v>74.825768177699089</v>
      </c>
      <c r="O299" s="71">
        <v>48.457263944380387</v>
      </c>
      <c r="P299" s="71">
        <v>47.30248879857249</v>
      </c>
      <c r="Q299" s="71">
        <v>4.1963981828685197</v>
      </c>
      <c r="R299" s="71">
        <v>0</v>
      </c>
      <c r="S299" s="71">
        <v>6.1068376137413143</v>
      </c>
      <c r="T299" s="72"/>
      <c r="U299" s="71">
        <v>10429548</v>
      </c>
      <c r="V299" s="71">
        <v>2062</v>
      </c>
      <c r="W299" s="71">
        <v>10</v>
      </c>
      <c r="X299" s="71">
        <v>19671</v>
      </c>
      <c r="Y299" s="71">
        <v>32373</v>
      </c>
      <c r="Z299" s="71">
        <v>35653</v>
      </c>
      <c r="AA299" s="71">
        <v>10180</v>
      </c>
      <c r="AB299" s="71">
        <v>71872</v>
      </c>
      <c r="AC299" s="71">
        <v>0</v>
      </c>
      <c r="AD299" s="71">
        <v>6.1068376137413143</v>
      </c>
      <c r="AE299" s="72"/>
      <c r="AF299" s="71">
        <v>82854236.697641775</v>
      </c>
      <c r="AG299" s="71">
        <v>3421657.7376287542</v>
      </c>
      <c r="AH299" s="71">
        <v>189568.59397711887</v>
      </c>
      <c r="AI299" s="71">
        <v>107896237.94015765</v>
      </c>
      <c r="AJ299" s="71">
        <v>110777677.2203514</v>
      </c>
      <c r="AK299" s="71">
        <v>0</v>
      </c>
      <c r="AL299" s="71">
        <v>0</v>
      </c>
      <c r="AM299" s="71">
        <v>9434198.1445224117</v>
      </c>
      <c r="AN299" s="71">
        <v>0</v>
      </c>
      <c r="AO299" s="71">
        <v>0</v>
      </c>
      <c r="AP299" s="71">
        <v>314573576.33427912</v>
      </c>
      <c r="AQ299" s="72"/>
      <c r="AR299" s="71">
        <v>1945</v>
      </c>
      <c r="AS299" s="71">
        <v>105</v>
      </c>
      <c r="AT299" s="71">
        <v>0</v>
      </c>
      <c r="AU299" s="71">
        <v>0</v>
      </c>
      <c r="AV299" s="71">
        <v>0</v>
      </c>
      <c r="AW299" s="71">
        <v>0</v>
      </c>
      <c r="AX299" s="71"/>
      <c r="AY299" s="72"/>
      <c r="AZ299" s="71">
        <v>6995.2000000000062</v>
      </c>
      <c r="BA299" s="71">
        <v>2508.900000000001</v>
      </c>
      <c r="BB299" s="71">
        <v>0</v>
      </c>
      <c r="BC299" s="71">
        <v>0</v>
      </c>
      <c r="BD299" s="71">
        <v>0</v>
      </c>
      <c r="BE299" s="71">
        <v>0</v>
      </c>
      <c r="BF299" s="71"/>
      <c r="BG299" s="72"/>
      <c r="BH299" s="71">
        <v>0</v>
      </c>
      <c r="BI299" s="71">
        <v>0</v>
      </c>
      <c r="BJ299" s="71">
        <v>9.407</v>
      </c>
      <c r="BK299" s="71">
        <v>0</v>
      </c>
      <c r="BL299" s="71">
        <v>18.526</v>
      </c>
      <c r="BM299" s="71">
        <v>0</v>
      </c>
      <c r="BN299" s="72"/>
      <c r="BO299" s="71">
        <v>0</v>
      </c>
      <c r="BP299" s="71">
        <v>0</v>
      </c>
      <c r="BQ299" s="71">
        <v>1</v>
      </c>
      <c r="BR299" s="71">
        <v>0</v>
      </c>
      <c r="BS299" s="71">
        <v>4</v>
      </c>
      <c r="BT299" s="71">
        <v>0</v>
      </c>
      <c r="BU299"/>
      <c r="BV299" s="70">
        <v>27.933</v>
      </c>
      <c r="BW299" s="70">
        <v>0</v>
      </c>
      <c r="BX299" s="70">
        <v>0</v>
      </c>
      <c r="BY299" s="70">
        <v>0</v>
      </c>
      <c r="BZ299" s="70">
        <v>0</v>
      </c>
      <c r="CA299" s="70">
        <v>0</v>
      </c>
      <c r="CB299" s="70">
        <v>0</v>
      </c>
      <c r="CC299" s="70">
        <v>0</v>
      </c>
      <c r="CD299" s="70">
        <v>0</v>
      </c>
    </row>
    <row r="300" spans="1:82">
      <c r="A300" s="70" t="s">
        <v>2035</v>
      </c>
      <c r="B300" s="70">
        <v>272</v>
      </c>
      <c r="C300" s="70">
        <v>19</v>
      </c>
      <c r="D300" s="70">
        <v>16</v>
      </c>
      <c r="E300" s="70">
        <v>2022</v>
      </c>
      <c r="F300" s="70" t="s">
        <v>161</v>
      </c>
      <c r="G300" s="70" t="s">
        <v>2016</v>
      </c>
      <c r="H300" s="70" t="s">
        <v>2017</v>
      </c>
      <c r="I300" s="148"/>
      <c r="J300" s="71">
        <v>79.052060787767545</v>
      </c>
      <c r="K300" s="71">
        <v>4.2125060406404176</v>
      </c>
      <c r="L300" s="71">
        <v>0.74659577907815144</v>
      </c>
      <c r="M300" s="71">
        <v>65.197363613030973</v>
      </c>
      <c r="N300" s="71">
        <v>76.390496264102481</v>
      </c>
      <c r="O300" s="71">
        <v>50.8201812279029</v>
      </c>
      <c r="P300" s="71">
        <v>46.441181734741498</v>
      </c>
      <c r="Q300" s="71">
        <v>4.1971842913850805</v>
      </c>
      <c r="R300" s="71">
        <v>0</v>
      </c>
      <c r="S300" s="71">
        <v>5.317274077290806</v>
      </c>
      <c r="T300" s="72"/>
      <c r="U300" s="71">
        <v>18509286</v>
      </c>
      <c r="V300" s="71">
        <v>2062</v>
      </c>
      <c r="W300" s="71">
        <v>10</v>
      </c>
      <c r="X300" s="71">
        <v>19671</v>
      </c>
      <c r="Y300" s="71">
        <v>32476</v>
      </c>
      <c r="Z300" s="71">
        <v>35526</v>
      </c>
      <c r="AA300" s="71">
        <v>10147</v>
      </c>
      <c r="AB300" s="71">
        <v>71296</v>
      </c>
      <c r="AC300" s="71">
        <v>0</v>
      </c>
      <c r="AD300" s="71">
        <v>5.317274077290806</v>
      </c>
      <c r="AE300" s="72"/>
      <c r="AF300" s="71">
        <v>119493173.2558147</v>
      </c>
      <c r="AG300" s="71">
        <v>3457684.7371398103</v>
      </c>
      <c r="AH300" s="71">
        <v>188921.13917432146</v>
      </c>
      <c r="AI300" s="71">
        <v>104956647.92000227</v>
      </c>
      <c r="AJ300" s="71">
        <v>118654910.0045857</v>
      </c>
      <c r="AK300" s="71">
        <v>0</v>
      </c>
      <c r="AL300" s="71">
        <v>0</v>
      </c>
      <c r="AM300" s="71">
        <v>9206259.5820497107</v>
      </c>
      <c r="AN300" s="71">
        <v>0</v>
      </c>
      <c r="AO300" s="71">
        <v>0</v>
      </c>
      <c r="AP300" s="71">
        <v>355957596.63876653</v>
      </c>
      <c r="AQ300" s="72"/>
      <c r="AR300" s="71">
        <v>2059</v>
      </c>
      <c r="AS300" s="71">
        <v>106</v>
      </c>
      <c r="AT300" s="71">
        <v>0</v>
      </c>
      <c r="AU300" s="71">
        <v>0</v>
      </c>
      <c r="AV300" s="71">
        <v>0</v>
      </c>
      <c r="AW300" s="71">
        <v>0</v>
      </c>
      <c r="AX300" s="71"/>
      <c r="AY300" s="72"/>
      <c r="AZ300" s="71">
        <v>7509.0000000000073</v>
      </c>
      <c r="BA300" s="71">
        <v>2522.4000000000005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2036</v>
      </c>
      <c r="B301" s="70">
        <v>272</v>
      </c>
      <c r="C301" s="70">
        <v>20</v>
      </c>
      <c r="D301" s="70">
        <v>16</v>
      </c>
      <c r="E301" s="70">
        <v>2023</v>
      </c>
      <c r="F301" s="70" t="s">
        <v>1539</v>
      </c>
      <c r="G301" s="70" t="s">
        <v>2016</v>
      </c>
      <c r="H301" s="70" t="s">
        <v>2017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2215</v>
      </c>
      <c r="AS301" s="71">
        <v>107</v>
      </c>
      <c r="AT301" s="71">
        <v>0</v>
      </c>
      <c r="AU301" s="71">
        <v>0</v>
      </c>
      <c r="AV301" s="71">
        <v>0</v>
      </c>
      <c r="AW301" s="71">
        <v>0</v>
      </c>
      <c r="AX301" s="71"/>
      <c r="AY301" s="72"/>
      <c r="AZ301" s="71">
        <v>8301.0999999999985</v>
      </c>
      <c r="BA301" s="71">
        <v>2533.8000000000006</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2037</v>
      </c>
      <c r="B302" s="70">
        <v>272</v>
      </c>
      <c r="C302" s="70">
        <v>21</v>
      </c>
      <c r="D302" s="70">
        <v>16</v>
      </c>
      <c r="E302" s="70">
        <v>2024</v>
      </c>
      <c r="F302" s="70" t="s">
        <v>1554</v>
      </c>
      <c r="G302" s="70" t="s">
        <v>2016</v>
      </c>
      <c r="H302" s="70" t="s">
        <v>2017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2038</v>
      </c>
      <c r="B303" s="70">
        <v>52</v>
      </c>
      <c r="C303" s="70">
        <v>1</v>
      </c>
      <c r="D303" s="70">
        <v>4</v>
      </c>
      <c r="E303" s="70">
        <v>1990</v>
      </c>
      <c r="F303" s="70" t="s">
        <v>787</v>
      </c>
      <c r="G303" s="70" t="s">
        <v>2039</v>
      </c>
      <c r="H303" s="70" t="s">
        <v>2040</v>
      </c>
      <c r="I303" s="148"/>
      <c r="J303" s="71">
        <v>632.63745954691581</v>
      </c>
      <c r="K303" s="71">
        <v>7.9664454554773014</v>
      </c>
      <c r="L303" s="71">
        <v>1.78964375540719</v>
      </c>
      <c r="M303" s="71">
        <v>50.211620490962567</v>
      </c>
      <c r="N303" s="71">
        <v>65.781467906015195</v>
      </c>
      <c r="O303" s="71">
        <v>70.085534738254267</v>
      </c>
      <c r="P303" s="71">
        <v>78.003025864837525</v>
      </c>
      <c r="Q303" s="71">
        <v>4.9292931075610502</v>
      </c>
      <c r="R303" s="71">
        <v>0</v>
      </c>
      <c r="S303" s="71">
        <v>4.8049381185724798</v>
      </c>
      <c r="T303" s="72"/>
      <c r="U303" s="71">
        <v>26692998</v>
      </c>
      <c r="V303" s="71">
        <v>2818</v>
      </c>
      <c r="W303" s="71">
        <v>19</v>
      </c>
      <c r="X303" s="71">
        <v>17955</v>
      </c>
      <c r="Y303" s="71">
        <v>21695</v>
      </c>
      <c r="Z303" s="71">
        <v>28827</v>
      </c>
      <c r="AA303" s="71">
        <v>18940</v>
      </c>
      <c r="AB303" s="71">
        <v>80035</v>
      </c>
      <c r="AC303" s="71">
        <v>0</v>
      </c>
      <c r="AD303" s="71">
        <v>4.8049381185724798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2041</v>
      </c>
      <c r="B304" s="70">
        <v>53</v>
      </c>
      <c r="C304" s="70">
        <v>2</v>
      </c>
      <c r="D304" s="70">
        <v>4</v>
      </c>
      <c r="E304" s="70">
        <v>2005</v>
      </c>
      <c r="F304" s="70" t="s">
        <v>789</v>
      </c>
      <c r="G304" s="70" t="s">
        <v>2039</v>
      </c>
      <c r="H304" s="70" t="s">
        <v>2040</v>
      </c>
      <c r="I304" s="148"/>
      <c r="J304" s="71">
        <v>480.71036609774859</v>
      </c>
      <c r="K304" s="71">
        <v>5.3000520686241854</v>
      </c>
      <c r="L304" s="71">
        <v>18.525197734381251</v>
      </c>
      <c r="M304" s="71">
        <v>103.9292696891187</v>
      </c>
      <c r="N304" s="71">
        <v>104.3625315750639</v>
      </c>
      <c r="O304" s="71">
        <v>104.3414746197669</v>
      </c>
      <c r="P304" s="71">
        <v>91.828424320212918</v>
      </c>
      <c r="Q304" s="71">
        <v>4.9012587692290897</v>
      </c>
      <c r="R304" s="71">
        <v>0</v>
      </c>
      <c r="S304" s="71">
        <v>11.54543462196358</v>
      </c>
      <c r="T304" s="72"/>
      <c r="U304" s="71">
        <v>21220525</v>
      </c>
      <c r="V304" s="71">
        <v>2405</v>
      </c>
      <c r="W304" s="71">
        <v>222</v>
      </c>
      <c r="X304" s="71">
        <v>17480</v>
      </c>
      <c r="Y304" s="71">
        <v>28181</v>
      </c>
      <c r="Z304" s="71">
        <v>49663</v>
      </c>
      <c r="AA304" s="71">
        <v>18261</v>
      </c>
      <c r="AB304" s="71">
        <v>83193</v>
      </c>
      <c r="AC304" s="71">
        <v>0</v>
      </c>
      <c r="AD304" s="71">
        <v>11.54543462196358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2042</v>
      </c>
      <c r="B305" s="70">
        <v>54</v>
      </c>
      <c r="C305" s="70">
        <v>3</v>
      </c>
      <c r="D305" s="70">
        <v>4</v>
      </c>
      <c r="E305" s="70">
        <v>2006</v>
      </c>
      <c r="F305" s="70" t="s">
        <v>790</v>
      </c>
      <c r="G305" s="70" t="s">
        <v>2039</v>
      </c>
      <c r="H305" s="70" t="s">
        <v>2040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2043</v>
      </c>
      <c r="B306" s="70">
        <v>55</v>
      </c>
      <c r="C306" s="70">
        <v>4</v>
      </c>
      <c r="D306" s="70">
        <v>4</v>
      </c>
      <c r="E306" s="70">
        <v>2007</v>
      </c>
      <c r="F306" s="70" t="s">
        <v>791</v>
      </c>
      <c r="G306" s="70" t="s">
        <v>2039</v>
      </c>
      <c r="H306" s="70" t="s">
        <v>2040</v>
      </c>
      <c r="I306" s="148"/>
      <c r="J306" s="71">
        <v>540.947663432014</v>
      </c>
      <c r="K306" s="71">
        <v>6.0632032196837793</v>
      </c>
      <c r="L306" s="71">
        <v>14.326026552218639</v>
      </c>
      <c r="M306" s="71">
        <v>99.429082396201082</v>
      </c>
      <c r="N306" s="71">
        <v>108.03143445423621</v>
      </c>
      <c r="O306" s="71">
        <v>102.00664815218801</v>
      </c>
      <c r="P306" s="71">
        <v>90.957003121827228</v>
      </c>
      <c r="Q306" s="71">
        <v>5.0976493245423802</v>
      </c>
      <c r="R306" s="71">
        <v>0</v>
      </c>
      <c r="S306" s="71">
        <v>8.8659297018611642</v>
      </c>
      <c r="T306" s="72"/>
      <c r="U306" s="71">
        <v>26554820</v>
      </c>
      <c r="V306" s="71">
        <v>2561</v>
      </c>
      <c r="W306" s="71">
        <v>168</v>
      </c>
      <c r="X306" s="71">
        <v>20212</v>
      </c>
      <c r="Y306" s="71">
        <v>28661</v>
      </c>
      <c r="Z306" s="71">
        <v>50472</v>
      </c>
      <c r="AA306" s="71">
        <v>17812</v>
      </c>
      <c r="AB306" s="71">
        <v>81951</v>
      </c>
      <c r="AC306" s="71">
        <v>0</v>
      </c>
      <c r="AD306" s="71">
        <v>8.8659297018611642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2044</v>
      </c>
      <c r="B307" s="70">
        <v>56</v>
      </c>
      <c r="C307" s="70">
        <v>5</v>
      </c>
      <c r="D307" s="70">
        <v>4</v>
      </c>
      <c r="E307" s="70">
        <v>2008</v>
      </c>
      <c r="F307" s="70" t="s">
        <v>792</v>
      </c>
      <c r="G307" s="70" t="s">
        <v>2039</v>
      </c>
      <c r="H307" s="70" t="s">
        <v>2040</v>
      </c>
      <c r="I307" s="148"/>
      <c r="J307" s="71">
        <v>472.40167123280622</v>
      </c>
      <c r="K307" s="71">
        <v>4.5501097590982633</v>
      </c>
      <c r="L307" s="71">
        <v>12.80339747551494</v>
      </c>
      <c r="M307" s="71">
        <v>102.5337190647858</v>
      </c>
      <c r="N307" s="71">
        <v>105.809322774693</v>
      </c>
      <c r="O307" s="71">
        <v>99.615823959764342</v>
      </c>
      <c r="P307" s="71">
        <v>88.603943481123068</v>
      </c>
      <c r="Q307" s="71">
        <v>4.9732406381616103</v>
      </c>
      <c r="R307" s="71">
        <v>0</v>
      </c>
      <c r="S307" s="71">
        <v>11.561398348784151</v>
      </c>
      <c r="T307" s="72"/>
      <c r="U307" s="71">
        <v>24309135</v>
      </c>
      <c r="V307" s="71">
        <v>2561</v>
      </c>
      <c r="W307" s="71">
        <v>168</v>
      </c>
      <c r="X307" s="71">
        <v>20212</v>
      </c>
      <c r="Y307" s="71">
        <v>28863</v>
      </c>
      <c r="Z307" s="71">
        <v>51019</v>
      </c>
      <c r="AA307" s="71">
        <v>17371</v>
      </c>
      <c r="AB307" s="71">
        <v>81266</v>
      </c>
      <c r="AC307" s="71">
        <v>0</v>
      </c>
      <c r="AD307" s="71">
        <v>11.561398348784151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2045</v>
      </c>
      <c r="B308" s="70">
        <v>57</v>
      </c>
      <c r="C308" s="70">
        <v>6</v>
      </c>
      <c r="D308" s="70">
        <v>4</v>
      </c>
      <c r="E308" s="70">
        <v>2009</v>
      </c>
      <c r="F308" s="70" t="s">
        <v>176</v>
      </c>
      <c r="G308" s="70" t="s">
        <v>2039</v>
      </c>
      <c r="H308" s="70" t="s">
        <v>2040</v>
      </c>
      <c r="I308" s="148"/>
      <c r="J308" s="71">
        <v>483.54544737827717</v>
      </c>
      <c r="K308" s="71">
        <v>4.2137651871146264</v>
      </c>
      <c r="L308" s="71">
        <v>18.274356812681152</v>
      </c>
      <c r="M308" s="71">
        <v>104.13833267535971</v>
      </c>
      <c r="N308" s="71">
        <v>92.005140574388648</v>
      </c>
      <c r="O308" s="71">
        <v>100.8101638055315</v>
      </c>
      <c r="P308" s="71">
        <v>84.717158233239871</v>
      </c>
      <c r="Q308" s="71">
        <v>4.7061125506944403</v>
      </c>
      <c r="R308" s="71">
        <v>0</v>
      </c>
      <c r="S308" s="71">
        <v>10.904319147827531</v>
      </c>
      <c r="T308" s="72"/>
      <c r="U308" s="71">
        <v>21714655</v>
      </c>
      <c r="V308" s="71">
        <v>2610</v>
      </c>
      <c r="W308" s="71">
        <v>373</v>
      </c>
      <c r="X308" s="71">
        <v>22237</v>
      </c>
      <c r="Y308" s="71">
        <v>29077</v>
      </c>
      <c r="Z308" s="71">
        <v>50962</v>
      </c>
      <c r="AA308" s="71">
        <v>17051</v>
      </c>
      <c r="AB308" s="71">
        <v>80726</v>
      </c>
      <c r="AC308" s="71">
        <v>0</v>
      </c>
      <c r="AD308" s="71">
        <v>10.904319147827531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173.62270000000001</v>
      </c>
      <c r="BK308" s="71">
        <v>0</v>
      </c>
      <c r="BL308" s="71">
        <v>4.82</v>
      </c>
      <c r="BM308" s="71">
        <v>0</v>
      </c>
      <c r="BN308" s="72"/>
      <c r="BO308" s="71">
        <v>0</v>
      </c>
      <c r="BP308" s="71">
        <v>0</v>
      </c>
      <c r="BQ308" s="71">
        <v>14</v>
      </c>
      <c r="BR308" s="71">
        <v>0</v>
      </c>
      <c r="BS308" s="71">
        <v>1</v>
      </c>
      <c r="BT308" s="71">
        <v>0</v>
      </c>
      <c r="BU308"/>
      <c r="BV308" s="70">
        <v>178.4427</v>
      </c>
      <c r="BW308" s="70">
        <v>0</v>
      </c>
      <c r="BX308" s="70">
        <v>0</v>
      </c>
      <c r="BY308" s="70">
        <v>0</v>
      </c>
      <c r="BZ308" s="70">
        <v>0</v>
      </c>
      <c r="CA308" s="70">
        <v>0</v>
      </c>
      <c r="CB308" s="70">
        <v>0</v>
      </c>
      <c r="CC308" s="70">
        <v>0</v>
      </c>
      <c r="CD308" s="70">
        <v>0</v>
      </c>
    </row>
    <row r="309" spans="1:82">
      <c r="A309" s="70" t="s">
        <v>2046</v>
      </c>
      <c r="B309" s="70">
        <v>58</v>
      </c>
      <c r="C309" s="70">
        <v>7</v>
      </c>
      <c r="D309" s="70">
        <v>4</v>
      </c>
      <c r="E309" s="70">
        <v>2010</v>
      </c>
      <c r="F309" s="70" t="s">
        <v>177</v>
      </c>
      <c r="G309" s="70" t="s">
        <v>2039</v>
      </c>
      <c r="H309" s="70" t="s">
        <v>2040</v>
      </c>
      <c r="I309" s="148"/>
      <c r="J309" s="71">
        <v>457.98933621267128</v>
      </c>
      <c r="K309" s="71">
        <v>4.5121522381210948</v>
      </c>
      <c r="L309" s="71">
        <v>17.55070357814655</v>
      </c>
      <c r="M309" s="71">
        <v>99.628743978515814</v>
      </c>
      <c r="N309" s="71">
        <v>102.80265949065191</v>
      </c>
      <c r="O309" s="71">
        <v>100.92473919251979</v>
      </c>
      <c r="P309" s="71">
        <v>85.745608085290925</v>
      </c>
      <c r="Q309" s="71">
        <v>4.8660830336576799</v>
      </c>
      <c r="R309" s="71">
        <v>0</v>
      </c>
      <c r="S309" s="71">
        <v>9.896147955073582</v>
      </c>
      <c r="T309" s="72"/>
      <c r="U309" s="71">
        <v>22464350</v>
      </c>
      <c r="V309" s="71">
        <v>2610</v>
      </c>
      <c r="W309" s="71">
        <v>373</v>
      </c>
      <c r="X309" s="71">
        <v>22237</v>
      </c>
      <c r="Y309" s="71">
        <v>29202</v>
      </c>
      <c r="Z309" s="71">
        <v>51257</v>
      </c>
      <c r="AA309" s="71">
        <v>16827</v>
      </c>
      <c r="AB309" s="71">
        <v>79983</v>
      </c>
      <c r="AC309" s="71">
        <v>0</v>
      </c>
      <c r="AD309" s="71">
        <v>9.896147955073582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160.8809</v>
      </c>
      <c r="BK309" s="71">
        <v>0</v>
      </c>
      <c r="BL309" s="71">
        <v>5.88</v>
      </c>
      <c r="BM309" s="71">
        <v>0</v>
      </c>
      <c r="BN309" s="72"/>
      <c r="BO309" s="71">
        <v>0</v>
      </c>
      <c r="BP309" s="71">
        <v>0</v>
      </c>
      <c r="BQ309" s="71">
        <v>14</v>
      </c>
      <c r="BR309" s="71">
        <v>0</v>
      </c>
      <c r="BS309" s="71">
        <v>1</v>
      </c>
      <c r="BT309" s="71">
        <v>0</v>
      </c>
      <c r="BU309"/>
      <c r="BV309" s="70">
        <v>166.76089999999999</v>
      </c>
      <c r="BW309" s="70">
        <v>0</v>
      </c>
      <c r="BX309" s="70">
        <v>0</v>
      </c>
      <c r="BY309" s="70">
        <v>0</v>
      </c>
      <c r="BZ309" s="70">
        <v>0</v>
      </c>
      <c r="CA309" s="70">
        <v>0</v>
      </c>
      <c r="CB309" s="70">
        <v>0</v>
      </c>
      <c r="CC309" s="70">
        <v>0</v>
      </c>
      <c r="CD309" s="70">
        <v>0</v>
      </c>
    </row>
    <row r="310" spans="1:82">
      <c r="A310" s="70" t="s">
        <v>2047</v>
      </c>
      <c r="B310" s="70">
        <v>59</v>
      </c>
      <c r="C310" s="70">
        <v>8</v>
      </c>
      <c r="D310" s="70">
        <v>4</v>
      </c>
      <c r="E310" s="70">
        <v>2011</v>
      </c>
      <c r="F310" s="70" t="s">
        <v>178</v>
      </c>
      <c r="G310" s="70" t="s">
        <v>2039</v>
      </c>
      <c r="H310" s="70" t="s">
        <v>2040</v>
      </c>
      <c r="I310" s="148"/>
      <c r="J310" s="71">
        <v>417.69562993645252</v>
      </c>
      <c r="K310" s="71">
        <v>6.4795963321938546</v>
      </c>
      <c r="L310" s="71">
        <v>18.69989229978481</v>
      </c>
      <c r="M310" s="71">
        <v>121.292400654394</v>
      </c>
      <c r="N310" s="71">
        <v>110.70723517587609</v>
      </c>
      <c r="O310" s="71">
        <v>99.825200747250676</v>
      </c>
      <c r="P310" s="71">
        <v>82.416563629607552</v>
      </c>
      <c r="Q310" s="71">
        <v>5.5557058684691896</v>
      </c>
      <c r="R310" s="71">
        <v>0</v>
      </c>
      <c r="S310" s="71">
        <v>13.26289114934084</v>
      </c>
      <c r="T310" s="72"/>
      <c r="U310" s="71">
        <v>19003444</v>
      </c>
      <c r="V310" s="71">
        <v>2610</v>
      </c>
      <c r="W310" s="71">
        <v>373</v>
      </c>
      <c r="X310" s="71">
        <v>22237</v>
      </c>
      <c r="Y310" s="71">
        <v>29417</v>
      </c>
      <c r="Z310" s="71">
        <v>51800</v>
      </c>
      <c r="AA310" s="71">
        <v>16655</v>
      </c>
      <c r="AB310" s="71">
        <v>79167</v>
      </c>
      <c r="AC310" s="71">
        <v>0</v>
      </c>
      <c r="AD310" s="71">
        <v>13.26289114934084</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144.78299999999999</v>
      </c>
      <c r="BK310" s="71">
        <v>0</v>
      </c>
      <c r="BL310" s="71">
        <v>5.9610000000000003</v>
      </c>
      <c r="BM310" s="71">
        <v>0</v>
      </c>
      <c r="BN310" s="72"/>
      <c r="BO310" s="71">
        <v>0</v>
      </c>
      <c r="BP310" s="71">
        <v>0</v>
      </c>
      <c r="BQ310" s="71">
        <v>11</v>
      </c>
      <c r="BR310" s="71">
        <v>0</v>
      </c>
      <c r="BS310" s="71">
        <v>1</v>
      </c>
      <c r="BT310" s="71">
        <v>0</v>
      </c>
      <c r="BU310"/>
      <c r="BV310" s="70">
        <v>150.744</v>
      </c>
      <c r="BW310" s="70">
        <v>0</v>
      </c>
      <c r="BX310" s="70">
        <v>0</v>
      </c>
      <c r="BY310" s="70">
        <v>0</v>
      </c>
      <c r="BZ310" s="70">
        <v>0</v>
      </c>
      <c r="CA310" s="70">
        <v>0</v>
      </c>
      <c r="CB310" s="70">
        <v>0</v>
      </c>
      <c r="CC310" s="70">
        <v>0</v>
      </c>
      <c r="CD310" s="70">
        <v>0</v>
      </c>
    </row>
    <row r="311" spans="1:82">
      <c r="A311" s="70" t="s">
        <v>2048</v>
      </c>
      <c r="B311" s="70">
        <v>60</v>
      </c>
      <c r="C311" s="70">
        <v>9</v>
      </c>
      <c r="D311" s="70">
        <v>4</v>
      </c>
      <c r="E311" s="70">
        <v>2012</v>
      </c>
      <c r="F311" s="70" t="s">
        <v>179</v>
      </c>
      <c r="G311" s="1064" t="s">
        <v>2039</v>
      </c>
      <c r="H311" s="70" t="s">
        <v>2040</v>
      </c>
      <c r="I311" s="148"/>
      <c r="J311" s="71">
        <v>454.57084868926881</v>
      </c>
      <c r="K311" s="71">
        <v>6.1397785369460562</v>
      </c>
      <c r="L311" s="71">
        <v>18.737313161670809</v>
      </c>
      <c r="M311" s="71">
        <v>132.59895048259321</v>
      </c>
      <c r="N311" s="71">
        <v>122.989835863195</v>
      </c>
      <c r="O311" s="71">
        <v>100.48510465032766</v>
      </c>
      <c r="P311" s="71">
        <v>82.611759361754963</v>
      </c>
      <c r="Q311" s="71">
        <v>6.0444732863391799</v>
      </c>
      <c r="R311" s="71">
        <v>0</v>
      </c>
      <c r="S311" s="71">
        <v>8.6140866927350093</v>
      </c>
      <c r="T311" s="72"/>
      <c r="U311" s="71">
        <v>20286665</v>
      </c>
      <c r="V311" s="71">
        <v>2610</v>
      </c>
      <c r="W311" s="71">
        <v>373</v>
      </c>
      <c r="X311" s="71">
        <v>22237</v>
      </c>
      <c r="Y311" s="71">
        <v>29927</v>
      </c>
      <c r="Z311" s="71">
        <v>52556</v>
      </c>
      <c r="AA311" s="71">
        <v>16600</v>
      </c>
      <c r="AB311" s="71">
        <v>79276</v>
      </c>
      <c r="AC311" s="71">
        <v>0</v>
      </c>
      <c r="AD311" s="71">
        <v>8.6140866927350093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171.64400000000001</v>
      </c>
      <c r="BK311" s="71">
        <v>0</v>
      </c>
      <c r="BL311" s="71">
        <v>6.73</v>
      </c>
      <c r="BM311" s="71">
        <v>0</v>
      </c>
      <c r="BN311" s="72"/>
      <c r="BO311" s="71">
        <v>0</v>
      </c>
      <c r="BP311" s="71">
        <v>0</v>
      </c>
      <c r="BQ311" s="71">
        <v>12</v>
      </c>
      <c r="BR311" s="71">
        <v>0</v>
      </c>
      <c r="BS311" s="71">
        <v>1</v>
      </c>
      <c r="BT311" s="71">
        <v>0</v>
      </c>
      <c r="BU311"/>
      <c r="BV311" s="70">
        <v>178.374</v>
      </c>
      <c r="BW311" s="70">
        <v>0</v>
      </c>
      <c r="BX311" s="70">
        <v>0</v>
      </c>
      <c r="BY311" s="70">
        <v>0</v>
      </c>
      <c r="BZ311" s="70">
        <v>0</v>
      </c>
      <c r="CA311" s="70">
        <v>0</v>
      </c>
      <c r="CB311" s="70">
        <v>0</v>
      </c>
      <c r="CC311" s="70">
        <v>0</v>
      </c>
      <c r="CD311" s="70">
        <v>0</v>
      </c>
    </row>
    <row r="312" spans="1:82">
      <c r="A312" s="70" t="s">
        <v>2049</v>
      </c>
      <c r="B312" s="70">
        <v>61</v>
      </c>
      <c r="C312" s="70">
        <v>10</v>
      </c>
      <c r="D312" s="70">
        <v>4</v>
      </c>
      <c r="E312" s="70">
        <v>2013</v>
      </c>
      <c r="F312" s="70" t="s">
        <v>180</v>
      </c>
      <c r="G312" s="1064" t="s">
        <v>2039</v>
      </c>
      <c r="H312" s="70" t="s">
        <v>2040</v>
      </c>
      <c r="I312" s="148"/>
      <c r="J312" s="71">
        <v>602.68349062851587</v>
      </c>
      <c r="K312" s="71">
        <v>5.474195039961935</v>
      </c>
      <c r="L312" s="71">
        <v>17.979465132403121</v>
      </c>
      <c r="M312" s="71">
        <v>129.41625074072789</v>
      </c>
      <c r="N312" s="71">
        <v>122.2523716065273</v>
      </c>
      <c r="O312" s="71">
        <v>96.876723456877357</v>
      </c>
      <c r="P312" s="71">
        <v>82.743207969013753</v>
      </c>
      <c r="Q312" s="71">
        <v>6.1009031189545802</v>
      </c>
      <c r="R312" s="71">
        <v>0</v>
      </c>
      <c r="S312" s="71">
        <v>8.6010164593428655</v>
      </c>
      <c r="T312" s="72"/>
      <c r="U312" s="71">
        <v>25203967</v>
      </c>
      <c r="V312" s="71">
        <v>2610</v>
      </c>
      <c r="W312" s="71">
        <v>373</v>
      </c>
      <c r="X312" s="71">
        <v>22237</v>
      </c>
      <c r="Y312" s="71">
        <v>30097</v>
      </c>
      <c r="Z312" s="71">
        <v>52931</v>
      </c>
      <c r="AA312" s="71">
        <v>16564</v>
      </c>
      <c r="AB312" s="71">
        <v>78869</v>
      </c>
      <c r="AC312" s="71">
        <v>0</v>
      </c>
      <c r="AD312" s="71">
        <v>8.6010164593428655</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180.99299999999999</v>
      </c>
      <c r="BK312" s="71">
        <v>0</v>
      </c>
      <c r="BL312" s="71">
        <v>7.2930000000000001</v>
      </c>
      <c r="BM312" s="71">
        <v>0</v>
      </c>
      <c r="BN312" s="72"/>
      <c r="BO312" s="71">
        <v>0</v>
      </c>
      <c r="BP312" s="71">
        <v>0</v>
      </c>
      <c r="BQ312" s="71">
        <v>12</v>
      </c>
      <c r="BR312" s="71">
        <v>0</v>
      </c>
      <c r="BS312" s="71">
        <v>1</v>
      </c>
      <c r="BT312" s="71">
        <v>0</v>
      </c>
      <c r="BU312"/>
      <c r="BV312" s="70">
        <v>188.286</v>
      </c>
      <c r="BW312" s="70">
        <v>0</v>
      </c>
      <c r="BX312" s="70">
        <v>0</v>
      </c>
      <c r="BY312" s="70">
        <v>0</v>
      </c>
      <c r="BZ312" s="70">
        <v>0</v>
      </c>
      <c r="CA312" s="70">
        <v>0</v>
      </c>
      <c r="CB312" s="70">
        <v>0</v>
      </c>
      <c r="CC312" s="70">
        <v>0</v>
      </c>
      <c r="CD312" s="70">
        <v>0</v>
      </c>
    </row>
    <row r="313" spans="1:82">
      <c r="A313" s="70" t="s">
        <v>2050</v>
      </c>
      <c r="B313" s="70">
        <v>62</v>
      </c>
      <c r="C313" s="70">
        <v>11</v>
      </c>
      <c r="D313" s="70">
        <v>4</v>
      </c>
      <c r="E313" s="70">
        <v>2014</v>
      </c>
      <c r="F313" s="70" t="s">
        <v>181</v>
      </c>
      <c r="G313" s="70" t="s">
        <v>2039</v>
      </c>
      <c r="H313" s="70" t="s">
        <v>2040</v>
      </c>
      <c r="I313" s="148"/>
      <c r="J313" s="71">
        <v>544.907027125078</v>
      </c>
      <c r="K313" s="71">
        <v>5.2982916630696426</v>
      </c>
      <c r="L313" s="71">
        <v>10.12993154706094</v>
      </c>
      <c r="M313" s="71">
        <v>117.10789735541709</v>
      </c>
      <c r="N313" s="71">
        <v>119.1627792435556</v>
      </c>
      <c r="O313" s="71">
        <v>93.355813408851745</v>
      </c>
      <c r="P313" s="71">
        <v>82.681204279001648</v>
      </c>
      <c r="Q313" s="71">
        <v>5.8053602690069201</v>
      </c>
      <c r="R313" s="71">
        <v>0</v>
      </c>
      <c r="S313" s="71">
        <v>8.834725083126072</v>
      </c>
      <c r="T313" s="72"/>
      <c r="U313" s="71">
        <v>25329922</v>
      </c>
      <c r="V313" s="71">
        <v>2187</v>
      </c>
      <c r="W313" s="71">
        <v>178</v>
      </c>
      <c r="X313" s="71">
        <v>20773</v>
      </c>
      <c r="Y313" s="71">
        <v>30212</v>
      </c>
      <c r="Z313" s="71">
        <v>53722</v>
      </c>
      <c r="AA313" s="71">
        <v>16466</v>
      </c>
      <c r="AB313" s="71">
        <v>78221</v>
      </c>
      <c r="AC313" s="71">
        <v>0</v>
      </c>
      <c r="AD313" s="71">
        <v>8.834725083126072</v>
      </c>
      <c r="AE313" s="72"/>
      <c r="AF313" s="71"/>
      <c r="AG313" s="71"/>
      <c r="AH313" s="71"/>
      <c r="AI313" s="71"/>
      <c r="AJ313" s="71"/>
      <c r="AK313" s="71"/>
      <c r="AL313" s="71"/>
      <c r="AM313" s="71"/>
      <c r="AN313" s="71"/>
      <c r="AO313" s="71"/>
      <c r="AP313" s="71"/>
      <c r="AQ313" s="72"/>
      <c r="AR313" s="71">
        <v>1258</v>
      </c>
      <c r="AS313" s="71">
        <v>280</v>
      </c>
      <c r="AT313" s="71">
        <v>0</v>
      </c>
      <c r="AU313" s="71">
        <v>0</v>
      </c>
      <c r="AV313" s="71">
        <v>0</v>
      </c>
      <c r="AW313" s="71">
        <v>0</v>
      </c>
      <c r="AX313" s="71"/>
      <c r="AY313" s="72"/>
      <c r="AZ313" s="71">
        <v>5211</v>
      </c>
      <c r="BA313" s="71">
        <v>23854.2</v>
      </c>
      <c r="BB313" s="71">
        <v>0</v>
      </c>
      <c r="BC313" s="71">
        <v>0</v>
      </c>
      <c r="BD313" s="71">
        <v>0</v>
      </c>
      <c r="BE313" s="71">
        <v>0</v>
      </c>
      <c r="BF313" s="71"/>
      <c r="BG313" s="72"/>
      <c r="BH313" s="71">
        <v>0</v>
      </c>
      <c r="BI313" s="71">
        <v>0</v>
      </c>
      <c r="BJ313" s="71">
        <v>175.12200000000001</v>
      </c>
      <c r="BK313" s="71">
        <v>0</v>
      </c>
      <c r="BL313" s="71">
        <v>7.0910000000000002</v>
      </c>
      <c r="BM313" s="71">
        <v>0</v>
      </c>
      <c r="BN313" s="72"/>
      <c r="BO313" s="71">
        <v>0</v>
      </c>
      <c r="BP313" s="71">
        <v>0</v>
      </c>
      <c r="BQ313" s="71">
        <v>12</v>
      </c>
      <c r="BR313" s="71">
        <v>0</v>
      </c>
      <c r="BS313" s="71">
        <v>1</v>
      </c>
      <c r="BT313" s="71">
        <v>0</v>
      </c>
      <c r="BU313"/>
      <c r="BV313" s="70">
        <v>182.21299999999999</v>
      </c>
      <c r="BW313" s="70">
        <v>0</v>
      </c>
      <c r="BX313" s="70">
        <v>0</v>
      </c>
      <c r="BY313" s="70">
        <v>0</v>
      </c>
      <c r="BZ313" s="70">
        <v>0</v>
      </c>
      <c r="CA313" s="70">
        <v>0</v>
      </c>
      <c r="CB313" s="70">
        <v>0</v>
      </c>
      <c r="CC313" s="70">
        <v>0</v>
      </c>
      <c r="CD313" s="70">
        <v>0</v>
      </c>
    </row>
    <row r="314" spans="1:82">
      <c r="A314" s="70" t="s">
        <v>2051</v>
      </c>
      <c r="B314" s="70">
        <v>63</v>
      </c>
      <c r="C314" s="70">
        <v>12</v>
      </c>
      <c r="D314" s="70">
        <v>4</v>
      </c>
      <c r="E314" s="70">
        <v>2015</v>
      </c>
      <c r="F314" s="70" t="s">
        <v>182</v>
      </c>
      <c r="G314" s="70" t="s">
        <v>2039</v>
      </c>
      <c r="H314" s="70" t="s">
        <v>2040</v>
      </c>
      <c r="I314" s="148"/>
      <c r="J314" s="71">
        <v>415.63502759961187</v>
      </c>
      <c r="K314" s="71">
        <v>5.0694699174415696</v>
      </c>
      <c r="L314" s="71">
        <v>10.200570258662079</v>
      </c>
      <c r="M314" s="71">
        <v>130.30469314315019</v>
      </c>
      <c r="N314" s="71">
        <v>113.052674319513</v>
      </c>
      <c r="O314" s="71">
        <v>92.543382717175447</v>
      </c>
      <c r="P314" s="71">
        <v>82.12841582911102</v>
      </c>
      <c r="Q314" s="71">
        <v>5.6291642390814998</v>
      </c>
      <c r="R314" s="71">
        <v>0</v>
      </c>
      <c r="S314" s="71">
        <v>8.2273716974000468</v>
      </c>
      <c r="T314" s="72"/>
      <c r="U314" s="71">
        <v>21586768</v>
      </c>
      <c r="V314" s="71">
        <v>2187</v>
      </c>
      <c r="W314" s="71">
        <v>178</v>
      </c>
      <c r="X314" s="71">
        <v>20773</v>
      </c>
      <c r="Y314" s="71">
        <v>30390</v>
      </c>
      <c r="Z314" s="71">
        <v>53767</v>
      </c>
      <c r="AA314" s="71">
        <v>16343</v>
      </c>
      <c r="AB314" s="71">
        <v>77479</v>
      </c>
      <c r="AC314" s="71">
        <v>0</v>
      </c>
      <c r="AD314" s="71">
        <v>8.2273716974000468</v>
      </c>
      <c r="AE314" s="72"/>
      <c r="AF314" s="71">
        <v>233245729.8961854</v>
      </c>
      <c r="AG314" s="71">
        <v>3971594.8534209491</v>
      </c>
      <c r="AH314" s="71">
        <v>1952450.185975045</v>
      </c>
      <c r="AI314" s="71">
        <v>159322028.55399191</v>
      </c>
      <c r="AJ314" s="71">
        <v>166610241.18282729</v>
      </c>
      <c r="AK314" s="71">
        <v>0</v>
      </c>
      <c r="AL314" s="71">
        <v>0</v>
      </c>
      <c r="AM314" s="71">
        <v>10618171.937818941</v>
      </c>
      <c r="AN314" s="71">
        <v>0</v>
      </c>
      <c r="AO314" s="71">
        <v>0</v>
      </c>
      <c r="AP314" s="71">
        <v>575720216.61021948</v>
      </c>
      <c r="AQ314" s="72"/>
      <c r="AR314" s="71">
        <v>1386</v>
      </c>
      <c r="AS314" s="71">
        <v>465</v>
      </c>
      <c r="AT314" s="71">
        <v>0</v>
      </c>
      <c r="AU314" s="71">
        <v>0</v>
      </c>
      <c r="AV314" s="71">
        <v>0</v>
      </c>
      <c r="AW314" s="71">
        <v>0</v>
      </c>
      <c r="AX314" s="71"/>
      <c r="AY314" s="72"/>
      <c r="AZ314" s="71">
        <v>5820.8</v>
      </c>
      <c r="BA314" s="71">
        <v>36402</v>
      </c>
      <c r="BB314" s="71">
        <v>0</v>
      </c>
      <c r="BC314" s="71">
        <v>0</v>
      </c>
      <c r="BD314" s="71">
        <v>0</v>
      </c>
      <c r="BE314" s="71">
        <v>0</v>
      </c>
      <c r="BF314" s="71"/>
      <c r="BG314" s="72"/>
      <c r="BH314" s="71">
        <v>0</v>
      </c>
      <c r="BI314" s="71">
        <v>0</v>
      </c>
      <c r="BJ314" s="71">
        <v>171.59399999999999</v>
      </c>
      <c r="BK314" s="71">
        <v>0</v>
      </c>
      <c r="BL314" s="71">
        <v>6.1790000000000003</v>
      </c>
      <c r="BM314" s="71">
        <v>0</v>
      </c>
      <c r="BN314" s="72"/>
      <c r="BO314" s="71">
        <v>0</v>
      </c>
      <c r="BP314" s="71">
        <v>0</v>
      </c>
      <c r="BQ314" s="71">
        <v>14</v>
      </c>
      <c r="BR314" s="71">
        <v>0</v>
      </c>
      <c r="BS314" s="71">
        <v>1</v>
      </c>
      <c r="BT314" s="71">
        <v>0</v>
      </c>
      <c r="BU314"/>
      <c r="BV314" s="70">
        <v>177.773</v>
      </c>
      <c r="BW314" s="70">
        <v>0</v>
      </c>
      <c r="BX314" s="70">
        <v>0</v>
      </c>
      <c r="BY314" s="70">
        <v>0</v>
      </c>
      <c r="BZ314" s="70">
        <v>0</v>
      </c>
      <c r="CA314" s="70">
        <v>0</v>
      </c>
      <c r="CB314" s="70">
        <v>0</v>
      </c>
      <c r="CC314" s="70">
        <v>0</v>
      </c>
      <c r="CD314" s="70">
        <v>0</v>
      </c>
    </row>
    <row r="315" spans="1:82">
      <c r="A315" s="70" t="s">
        <v>2052</v>
      </c>
      <c r="B315" s="70">
        <v>64</v>
      </c>
      <c r="C315" s="70">
        <v>13</v>
      </c>
      <c r="D315" s="70">
        <v>4</v>
      </c>
      <c r="E315" s="70">
        <v>2016</v>
      </c>
      <c r="F315" s="70" t="s">
        <v>155</v>
      </c>
      <c r="G315" s="70" t="s">
        <v>2039</v>
      </c>
      <c r="H315" s="70" t="s">
        <v>2040</v>
      </c>
      <c r="I315" s="148"/>
      <c r="J315" s="71">
        <v>510.39687194514914</v>
      </c>
      <c r="K315" s="71">
        <v>4.7095443455487533</v>
      </c>
      <c r="L315" s="71">
        <v>10.128776593646132</v>
      </c>
      <c r="M315" s="71">
        <v>95.314519043893014</v>
      </c>
      <c r="N315" s="71">
        <v>99.880597729340025</v>
      </c>
      <c r="O315" s="71">
        <v>91.717134941711848</v>
      </c>
      <c r="P315" s="71">
        <v>80.178629355869987</v>
      </c>
      <c r="Q315" s="71">
        <v>5.4222795140890652</v>
      </c>
      <c r="R315" s="71">
        <v>0</v>
      </c>
      <c r="S315" s="71">
        <v>10.077838646348244</v>
      </c>
      <c r="T315" s="72"/>
      <c r="U315" s="71">
        <v>23887362</v>
      </c>
      <c r="V315" s="71">
        <v>2187</v>
      </c>
      <c r="W315" s="71">
        <v>178</v>
      </c>
      <c r="X315" s="71">
        <v>20773</v>
      </c>
      <c r="Y315" s="71">
        <v>30495</v>
      </c>
      <c r="Z315" s="71">
        <v>53942</v>
      </c>
      <c r="AA315" s="71">
        <v>16502</v>
      </c>
      <c r="AB315" s="71">
        <v>76768</v>
      </c>
      <c r="AC315" s="71">
        <v>0</v>
      </c>
      <c r="AD315" s="71">
        <v>10.077838646348241</v>
      </c>
      <c r="AE315" s="72"/>
      <c r="AF315" s="71">
        <v>286900059.56845188</v>
      </c>
      <c r="AG315" s="71">
        <v>3540913.368491136</v>
      </c>
      <c r="AH315" s="71">
        <v>1750766.767078477</v>
      </c>
      <c r="AI315" s="71">
        <v>148272111.05158049</v>
      </c>
      <c r="AJ315" s="71">
        <v>143510448.8042649</v>
      </c>
      <c r="AK315" s="71">
        <v>0</v>
      </c>
      <c r="AL315" s="71">
        <v>0</v>
      </c>
      <c r="AM315" s="71">
        <v>10528905.947118521</v>
      </c>
      <c r="AN315" s="71">
        <v>0</v>
      </c>
      <c r="AO315" s="71">
        <v>0</v>
      </c>
      <c r="AP315" s="71">
        <v>594503205.50698543</v>
      </c>
      <c r="AQ315" s="72"/>
      <c r="AR315" s="71">
        <v>1492</v>
      </c>
      <c r="AS315" s="71">
        <v>649</v>
      </c>
      <c r="AT315" s="71">
        <v>0</v>
      </c>
      <c r="AU315" s="71">
        <v>0</v>
      </c>
      <c r="AV315" s="71">
        <v>0</v>
      </c>
      <c r="AW315" s="71">
        <v>0</v>
      </c>
      <c r="AX315" s="71"/>
      <c r="AY315" s="72"/>
      <c r="AZ315" s="71">
        <v>6366.9</v>
      </c>
      <c r="BA315" s="71">
        <v>48427.6</v>
      </c>
      <c r="BB315" s="71">
        <v>0</v>
      </c>
      <c r="BC315" s="71">
        <v>0</v>
      </c>
      <c r="BD315" s="71">
        <v>0</v>
      </c>
      <c r="BE315" s="71">
        <v>0</v>
      </c>
      <c r="BF315" s="71"/>
      <c r="BG315" s="72"/>
      <c r="BH315" s="71">
        <v>0</v>
      </c>
      <c r="BI315" s="71">
        <v>0</v>
      </c>
      <c r="BJ315" s="71">
        <v>167.852</v>
      </c>
      <c r="BK315" s="71">
        <v>0</v>
      </c>
      <c r="BL315" s="71">
        <v>6.2279999999999998</v>
      </c>
      <c r="BM315" s="71">
        <v>0</v>
      </c>
      <c r="BN315" s="72"/>
      <c r="BO315" s="71">
        <v>0</v>
      </c>
      <c r="BP315" s="71">
        <v>0</v>
      </c>
      <c r="BQ315" s="71">
        <v>13</v>
      </c>
      <c r="BR315" s="71">
        <v>0</v>
      </c>
      <c r="BS315" s="71">
        <v>1</v>
      </c>
      <c r="BT315" s="71">
        <v>0</v>
      </c>
      <c r="BU315"/>
      <c r="BV315" s="70">
        <v>174.08</v>
      </c>
      <c r="BW315" s="70">
        <v>0</v>
      </c>
      <c r="BX315" s="70">
        <v>0</v>
      </c>
      <c r="BY315" s="70">
        <v>0</v>
      </c>
      <c r="BZ315" s="70">
        <v>0</v>
      </c>
      <c r="CA315" s="70">
        <v>0</v>
      </c>
      <c r="CB315" s="70">
        <v>0</v>
      </c>
      <c r="CC315" s="70">
        <v>0</v>
      </c>
      <c r="CD315" s="70">
        <v>0</v>
      </c>
    </row>
    <row r="316" spans="1:82">
      <c r="A316" s="70" t="s">
        <v>2053</v>
      </c>
      <c r="B316" s="70">
        <v>65</v>
      </c>
      <c r="C316" s="70">
        <v>14</v>
      </c>
      <c r="D316" s="70">
        <v>4</v>
      </c>
      <c r="E316" s="70">
        <v>2017</v>
      </c>
      <c r="F316" s="70" t="s">
        <v>156</v>
      </c>
      <c r="G316" s="70" t="s">
        <v>2039</v>
      </c>
      <c r="H316" s="70" t="s">
        <v>2040</v>
      </c>
      <c r="I316" s="148"/>
      <c r="J316" s="71">
        <v>441.43108940830984</v>
      </c>
      <c r="K316" s="71">
        <v>4.68902634701523</v>
      </c>
      <c r="L316" s="71">
        <v>10.086165526894202</v>
      </c>
      <c r="M316" s="71">
        <v>86.685374754108935</v>
      </c>
      <c r="N316" s="71">
        <v>108.33164995744154</v>
      </c>
      <c r="O316" s="71">
        <v>90.223874931883671</v>
      </c>
      <c r="P316" s="71">
        <v>78.878943608496755</v>
      </c>
      <c r="Q316" s="71">
        <v>5.1952432479710797</v>
      </c>
      <c r="R316" s="71">
        <v>0</v>
      </c>
      <c r="S316" s="71">
        <v>9.1655096657149215</v>
      </c>
      <c r="T316" s="72"/>
      <c r="U316" s="71">
        <v>24374999</v>
      </c>
      <c r="V316" s="71">
        <v>2187</v>
      </c>
      <c r="W316" s="71">
        <v>178</v>
      </c>
      <c r="X316" s="71">
        <v>20773</v>
      </c>
      <c r="Y316" s="71">
        <v>30692</v>
      </c>
      <c r="Z316" s="71">
        <v>53944</v>
      </c>
      <c r="AA316" s="71">
        <v>16338</v>
      </c>
      <c r="AB316" s="71">
        <v>76062</v>
      </c>
      <c r="AC316" s="71">
        <v>0</v>
      </c>
      <c r="AD316" s="71">
        <v>9.1655096657149215</v>
      </c>
      <c r="AE316" s="72"/>
      <c r="AF316" s="71">
        <v>273099260.17474967</v>
      </c>
      <c r="AG316" s="71">
        <v>3568145.713070103</v>
      </c>
      <c r="AH316" s="71">
        <v>2095599.4712119121</v>
      </c>
      <c r="AI316" s="71">
        <v>140308261.15662709</v>
      </c>
      <c r="AJ316" s="71">
        <v>159421811.63207769</v>
      </c>
      <c r="AK316" s="71">
        <v>0</v>
      </c>
      <c r="AL316" s="71">
        <v>0</v>
      </c>
      <c r="AM316" s="71">
        <v>10448399.79202749</v>
      </c>
      <c r="AN316" s="71">
        <v>0</v>
      </c>
      <c r="AO316" s="71">
        <v>0</v>
      </c>
      <c r="AP316" s="71">
        <v>588941477.9397639</v>
      </c>
      <c r="AQ316" s="72"/>
      <c r="AR316" s="71">
        <v>1595</v>
      </c>
      <c r="AS316" s="71">
        <v>742</v>
      </c>
      <c r="AT316" s="71">
        <v>0</v>
      </c>
      <c r="AU316" s="71">
        <v>0</v>
      </c>
      <c r="AV316" s="71">
        <v>0</v>
      </c>
      <c r="AW316" s="71">
        <v>0</v>
      </c>
      <c r="AX316" s="71"/>
      <c r="AY316" s="72"/>
      <c r="AZ316" s="71">
        <v>6883.7000000000007</v>
      </c>
      <c r="BA316" s="71">
        <v>55739.300000000047</v>
      </c>
      <c r="BB316" s="71">
        <v>0</v>
      </c>
      <c r="BC316" s="71">
        <v>0</v>
      </c>
      <c r="BD316" s="71">
        <v>0</v>
      </c>
      <c r="BE316" s="71">
        <v>0</v>
      </c>
      <c r="BF316" s="71"/>
      <c r="BG316" s="72"/>
      <c r="BH316" s="71">
        <v>0</v>
      </c>
      <c r="BI316" s="71">
        <v>0</v>
      </c>
      <c r="BJ316" s="71">
        <v>164.173</v>
      </c>
      <c r="BK316" s="71">
        <v>0</v>
      </c>
      <c r="BL316" s="71">
        <v>6.4089999999999998</v>
      </c>
      <c r="BM316" s="71">
        <v>0</v>
      </c>
      <c r="BN316" s="72"/>
      <c r="BO316" s="71">
        <v>0</v>
      </c>
      <c r="BP316" s="71">
        <v>0</v>
      </c>
      <c r="BQ316" s="71">
        <v>12</v>
      </c>
      <c r="BR316" s="71">
        <v>0</v>
      </c>
      <c r="BS316" s="71">
        <v>1</v>
      </c>
      <c r="BT316" s="71">
        <v>0</v>
      </c>
      <c r="BU316"/>
      <c r="BV316" s="70">
        <v>170.58199999999999</v>
      </c>
      <c r="BW316" s="70">
        <v>0</v>
      </c>
      <c r="BX316" s="70">
        <v>0</v>
      </c>
      <c r="BY316" s="70">
        <v>0</v>
      </c>
      <c r="BZ316" s="70">
        <v>0</v>
      </c>
      <c r="CA316" s="70">
        <v>0</v>
      </c>
      <c r="CB316" s="70">
        <v>0</v>
      </c>
      <c r="CC316" s="70">
        <v>0</v>
      </c>
      <c r="CD316" s="70">
        <v>0</v>
      </c>
    </row>
    <row r="317" spans="1:82">
      <c r="A317" s="70" t="s">
        <v>2054</v>
      </c>
      <c r="B317" s="70">
        <v>66</v>
      </c>
      <c r="C317" s="70">
        <v>15</v>
      </c>
      <c r="D317" s="70">
        <v>4</v>
      </c>
      <c r="E317" s="70">
        <v>2018</v>
      </c>
      <c r="F317" s="70" t="s">
        <v>183</v>
      </c>
      <c r="G317" s="70" t="s">
        <v>2039</v>
      </c>
      <c r="H317" s="70" t="s">
        <v>2040</v>
      </c>
      <c r="I317" s="148"/>
      <c r="J317" s="71">
        <v>450.99801427030371</v>
      </c>
      <c r="K317" s="71">
        <v>4.4244440497986197</v>
      </c>
      <c r="L317" s="71">
        <v>9.4605464573787774</v>
      </c>
      <c r="M317" s="71">
        <v>91.99722776596272</v>
      </c>
      <c r="N317" s="71">
        <v>103.31460258948987</v>
      </c>
      <c r="O317" s="71">
        <v>88.600974663723576</v>
      </c>
      <c r="P317" s="71">
        <v>77.950367326304402</v>
      </c>
      <c r="Q317" s="71">
        <v>4.7702950435273097</v>
      </c>
      <c r="R317" s="71">
        <v>0</v>
      </c>
      <c r="S317" s="71">
        <v>8.9934070792843528</v>
      </c>
      <c r="T317" s="72"/>
      <c r="U317" s="71">
        <v>24815404</v>
      </c>
      <c r="V317" s="71">
        <v>2187</v>
      </c>
      <c r="W317" s="71">
        <v>178</v>
      </c>
      <c r="X317" s="71">
        <v>20773</v>
      </c>
      <c r="Y317" s="71">
        <v>30820</v>
      </c>
      <c r="Z317" s="71">
        <v>53988</v>
      </c>
      <c r="AA317" s="71">
        <v>16308</v>
      </c>
      <c r="AB317" s="71">
        <v>75264</v>
      </c>
      <c r="AC317" s="71">
        <v>0</v>
      </c>
      <c r="AD317" s="71">
        <v>8.9934070792843528</v>
      </c>
      <c r="AE317" s="72"/>
      <c r="AF317" s="71">
        <v>274451819.00300813</v>
      </c>
      <c r="AG317" s="71">
        <v>3168532.3142655739</v>
      </c>
      <c r="AH317" s="71">
        <v>2013194.816736365</v>
      </c>
      <c r="AI317" s="71">
        <v>145395994.72576821</v>
      </c>
      <c r="AJ317" s="71">
        <v>152271195.50707269</v>
      </c>
      <c r="AK317" s="71">
        <v>0</v>
      </c>
      <c r="AL317" s="71">
        <v>0</v>
      </c>
      <c r="AM317" s="71">
        <v>10360173.19660154</v>
      </c>
      <c r="AN317" s="71">
        <v>0</v>
      </c>
      <c r="AO317" s="71">
        <v>0</v>
      </c>
      <c r="AP317" s="71">
        <v>587660909.56345248</v>
      </c>
      <c r="AQ317" s="72"/>
      <c r="AR317" s="71">
        <v>1713</v>
      </c>
      <c r="AS317" s="71">
        <v>842</v>
      </c>
      <c r="AT317" s="71">
        <v>0</v>
      </c>
      <c r="AU317" s="71">
        <v>0</v>
      </c>
      <c r="AV317" s="71">
        <v>0</v>
      </c>
      <c r="AW317" s="71">
        <v>0</v>
      </c>
      <c r="AX317" s="71"/>
      <c r="AY317" s="72"/>
      <c r="AZ317" s="71">
        <v>7545.4000000000005</v>
      </c>
      <c r="BA317" s="71">
        <v>62782.5</v>
      </c>
      <c r="BB317" s="71">
        <v>0</v>
      </c>
      <c r="BC317" s="71">
        <v>0</v>
      </c>
      <c r="BD317" s="71">
        <v>0</v>
      </c>
      <c r="BE317" s="71">
        <v>0</v>
      </c>
      <c r="BF317" s="71"/>
      <c r="BG317" s="72"/>
      <c r="BH317" s="71">
        <v>0</v>
      </c>
      <c r="BI317" s="71">
        <v>0</v>
      </c>
      <c r="BJ317" s="71">
        <v>170.32</v>
      </c>
      <c r="BK317" s="71">
        <v>0</v>
      </c>
      <c r="BL317" s="71">
        <v>5.5620000000000003</v>
      </c>
      <c r="BM317" s="71">
        <v>0</v>
      </c>
      <c r="BN317" s="72"/>
      <c r="BO317" s="71">
        <v>0</v>
      </c>
      <c r="BP317" s="71">
        <v>0</v>
      </c>
      <c r="BQ317" s="71">
        <v>12</v>
      </c>
      <c r="BR317" s="71">
        <v>0</v>
      </c>
      <c r="BS317" s="71">
        <v>1</v>
      </c>
      <c r="BT317" s="71">
        <v>0</v>
      </c>
      <c r="BU317"/>
      <c r="BV317" s="70">
        <v>175.88200000000001</v>
      </c>
      <c r="BW317" s="70">
        <v>0</v>
      </c>
      <c r="BX317" s="70">
        <v>0</v>
      </c>
      <c r="BY317" s="70">
        <v>0</v>
      </c>
      <c r="BZ317" s="70">
        <v>0</v>
      </c>
      <c r="CA317" s="70">
        <v>0</v>
      </c>
      <c r="CB317" s="70">
        <v>0</v>
      </c>
      <c r="CC317" s="70">
        <v>0</v>
      </c>
      <c r="CD317" s="70">
        <v>0</v>
      </c>
    </row>
    <row r="318" spans="1:82">
      <c r="A318" s="70" t="s">
        <v>2055</v>
      </c>
      <c r="B318" s="70">
        <v>67</v>
      </c>
      <c r="C318" s="70">
        <v>16</v>
      </c>
      <c r="D318" s="70">
        <v>4</v>
      </c>
      <c r="E318" s="70">
        <v>2019</v>
      </c>
      <c r="F318" s="70" t="s">
        <v>158</v>
      </c>
      <c r="G318" s="70" t="s">
        <v>2039</v>
      </c>
      <c r="H318" s="70" t="s">
        <v>2040</v>
      </c>
      <c r="I318" s="148"/>
      <c r="J318" s="71">
        <v>457.73010980533047</v>
      </c>
      <c r="K318" s="71">
        <v>4.0403353111950917</v>
      </c>
      <c r="L318" s="71">
        <v>9.5419445360114921</v>
      </c>
      <c r="M318" s="71">
        <v>89.927075095884959</v>
      </c>
      <c r="N318" s="71">
        <v>99.611073602986224</v>
      </c>
      <c r="O318" s="71">
        <v>86.557826481168703</v>
      </c>
      <c r="P318" s="71">
        <v>77.103083529991707</v>
      </c>
      <c r="Q318" s="71">
        <v>4.5998797648078504</v>
      </c>
      <c r="R318" s="71">
        <v>0</v>
      </c>
      <c r="S318" s="71">
        <v>8.8407922654721887</v>
      </c>
      <c r="T318" s="72"/>
      <c r="U318" s="71">
        <v>25262103</v>
      </c>
      <c r="V318" s="71">
        <v>2187</v>
      </c>
      <c r="W318" s="71">
        <v>178</v>
      </c>
      <c r="X318" s="71">
        <v>20773</v>
      </c>
      <c r="Y318" s="71">
        <v>31164</v>
      </c>
      <c r="Z318" s="71">
        <v>54191</v>
      </c>
      <c r="AA318" s="71">
        <v>16010</v>
      </c>
      <c r="AB318" s="71">
        <v>74540</v>
      </c>
      <c r="AC318" s="71">
        <v>0</v>
      </c>
      <c r="AD318" s="71">
        <v>8.8407922654721887</v>
      </c>
      <c r="AE318" s="72"/>
      <c r="AF318" s="71">
        <v>276760210.99175632</v>
      </c>
      <c r="AG318" s="71">
        <v>3059517.5304963831</v>
      </c>
      <c r="AH318" s="71">
        <v>2130969.5663947691</v>
      </c>
      <c r="AI318" s="71">
        <v>147938488.92722711</v>
      </c>
      <c r="AJ318" s="71">
        <v>147725215.19425029</v>
      </c>
      <c r="AK318" s="71">
        <v>0</v>
      </c>
      <c r="AL318" s="71">
        <v>0</v>
      </c>
      <c r="AM318" s="71">
        <v>10151786.863180432</v>
      </c>
      <c r="AN318" s="71">
        <v>0</v>
      </c>
      <c r="AO318" s="71">
        <v>0</v>
      </c>
      <c r="AP318" s="71">
        <v>587766189.07330537</v>
      </c>
      <c r="AQ318" s="72"/>
      <c r="AR318" s="71">
        <v>1813</v>
      </c>
      <c r="AS318" s="71">
        <v>905</v>
      </c>
      <c r="AT318" s="71">
        <v>0</v>
      </c>
      <c r="AU318" s="71">
        <v>0</v>
      </c>
      <c r="AV318" s="71">
        <v>0</v>
      </c>
      <c r="AW318" s="71">
        <v>0</v>
      </c>
      <c r="AX318" s="71"/>
      <c r="AY318" s="72"/>
      <c r="AZ318" s="71">
        <v>8082.7000000000025</v>
      </c>
      <c r="BA318" s="71">
        <v>65222.800000000032</v>
      </c>
      <c r="BB318" s="71">
        <v>0</v>
      </c>
      <c r="BC318" s="71">
        <v>0</v>
      </c>
      <c r="BD318" s="71">
        <v>0</v>
      </c>
      <c r="BE318" s="71">
        <v>0</v>
      </c>
      <c r="BF318" s="71"/>
      <c r="BG318" s="72"/>
      <c r="BH318" s="71">
        <v>0</v>
      </c>
      <c r="BI318" s="71">
        <v>0</v>
      </c>
      <c r="BJ318" s="71">
        <v>173.886</v>
      </c>
      <c r="BK318" s="71">
        <v>0</v>
      </c>
      <c r="BL318" s="71">
        <v>4.8339999999999996</v>
      </c>
      <c r="BM318" s="71">
        <v>0</v>
      </c>
      <c r="BN318" s="72"/>
      <c r="BO318" s="71">
        <v>0</v>
      </c>
      <c r="BP318" s="71">
        <v>0</v>
      </c>
      <c r="BQ318" s="71">
        <v>13</v>
      </c>
      <c r="BR318" s="71">
        <v>0</v>
      </c>
      <c r="BS318" s="71">
        <v>1</v>
      </c>
      <c r="BT318" s="71">
        <v>0</v>
      </c>
      <c r="BU318"/>
      <c r="BV318" s="70">
        <v>178.72</v>
      </c>
      <c r="BW318" s="70">
        <v>0</v>
      </c>
      <c r="BX318" s="70">
        <v>0</v>
      </c>
      <c r="BY318" s="70">
        <v>0</v>
      </c>
      <c r="BZ318" s="70">
        <v>0</v>
      </c>
      <c r="CA318" s="70">
        <v>0</v>
      </c>
      <c r="CB318" s="70">
        <v>0</v>
      </c>
      <c r="CC318" s="70">
        <v>0</v>
      </c>
      <c r="CD318" s="70">
        <v>0</v>
      </c>
    </row>
    <row r="319" spans="1:82">
      <c r="A319" s="70" t="s">
        <v>2056</v>
      </c>
      <c r="B319" s="70">
        <v>68</v>
      </c>
      <c r="C319" s="70">
        <v>17</v>
      </c>
      <c r="D319" s="70">
        <v>4</v>
      </c>
      <c r="E319" s="70">
        <v>2020</v>
      </c>
      <c r="F319" s="70" t="s">
        <v>159</v>
      </c>
      <c r="G319" s="70" t="s">
        <v>2039</v>
      </c>
      <c r="H319" s="70" t="s">
        <v>2040</v>
      </c>
      <c r="I319" s="148"/>
      <c r="J319" s="71">
        <v>402.28198322921571</v>
      </c>
      <c r="K319" s="71">
        <v>3.9010605836339756</v>
      </c>
      <c r="L319" s="71">
        <v>15.177860788461077</v>
      </c>
      <c r="M319" s="71">
        <v>77.763719684792022</v>
      </c>
      <c r="N319" s="71">
        <v>95.606296390997301</v>
      </c>
      <c r="O319" s="71">
        <v>75.527618210896335</v>
      </c>
      <c r="P319" s="71">
        <v>72.771741500114899</v>
      </c>
      <c r="Q319" s="71">
        <v>4.3423983176070502</v>
      </c>
      <c r="R319" s="71">
        <v>0</v>
      </c>
      <c r="S319" s="71">
        <v>9.7540034346029181</v>
      </c>
      <c r="T319" s="72"/>
      <c r="U319" s="71">
        <v>26900635</v>
      </c>
      <c r="V319" s="71">
        <v>1797</v>
      </c>
      <c r="W319" s="71">
        <v>307</v>
      </c>
      <c r="X319" s="71">
        <v>19978</v>
      </c>
      <c r="Y319" s="71">
        <v>31348</v>
      </c>
      <c r="Z319" s="71">
        <v>53970</v>
      </c>
      <c r="AA319" s="71">
        <v>16061</v>
      </c>
      <c r="AB319" s="71">
        <v>73649</v>
      </c>
      <c r="AC319" s="71">
        <v>0</v>
      </c>
      <c r="AD319" s="71">
        <v>9.7540034346029181</v>
      </c>
      <c r="AE319" s="72"/>
      <c r="AF319" s="71">
        <v>288897722.07705158</v>
      </c>
      <c r="AG319" s="71">
        <v>2786580.0413125125</v>
      </c>
      <c r="AH319" s="71">
        <v>2747874.3021724583</v>
      </c>
      <c r="AI319" s="71">
        <v>129954551.38645419</v>
      </c>
      <c r="AJ319" s="71">
        <v>148365093.79647049</v>
      </c>
      <c r="AK319" s="71"/>
      <c r="AL319" s="71"/>
      <c r="AM319" s="71">
        <v>9612012.757456433</v>
      </c>
      <c r="AN319" s="71"/>
      <c r="AO319" s="71"/>
      <c r="AP319" s="71">
        <v>582363834.36091769</v>
      </c>
      <c r="AQ319" s="72"/>
      <c r="AR319" s="71">
        <v>1907</v>
      </c>
      <c r="AS319" s="71">
        <v>983</v>
      </c>
      <c r="AT319" s="71">
        <v>0</v>
      </c>
      <c r="AU319" s="71">
        <v>0</v>
      </c>
      <c r="AV319" s="71">
        <v>0</v>
      </c>
      <c r="AW319" s="71">
        <v>0</v>
      </c>
      <c r="AX319" s="71"/>
      <c r="AY319" s="72"/>
      <c r="AZ319" s="71">
        <v>8620.2999999999993</v>
      </c>
      <c r="BA319" s="71">
        <v>71297.699999999953</v>
      </c>
      <c r="BB319" s="71">
        <v>0</v>
      </c>
      <c r="BC319" s="71">
        <v>0</v>
      </c>
      <c r="BD319" s="71">
        <v>0</v>
      </c>
      <c r="BE319" s="71">
        <v>0</v>
      </c>
      <c r="BF319" s="71"/>
      <c r="BG319" s="72"/>
      <c r="BH319" s="71">
        <v>0</v>
      </c>
      <c r="BI319" s="71">
        <v>0</v>
      </c>
      <c r="BJ319" s="71">
        <v>160.26</v>
      </c>
      <c r="BK319" s="71">
        <v>0</v>
      </c>
      <c r="BL319" s="71">
        <v>4.6959999999999997</v>
      </c>
      <c r="BM319" s="71">
        <v>0</v>
      </c>
      <c r="BN319" s="72"/>
      <c r="BO319" s="71">
        <v>0</v>
      </c>
      <c r="BP319" s="71">
        <v>0</v>
      </c>
      <c r="BQ319" s="71">
        <v>12</v>
      </c>
      <c r="BR319" s="71">
        <v>0</v>
      </c>
      <c r="BS319" s="71">
        <v>1</v>
      </c>
      <c r="BT319" s="71">
        <v>0</v>
      </c>
      <c r="BU319"/>
      <c r="BV319" s="70">
        <v>164.95599999999999</v>
      </c>
      <c r="BW319" s="70">
        <v>0</v>
      </c>
      <c r="BX319" s="70">
        <v>0</v>
      </c>
      <c r="BY319" s="70">
        <v>0</v>
      </c>
      <c r="BZ319" s="70">
        <v>0</v>
      </c>
      <c r="CA319" s="70">
        <v>0</v>
      </c>
      <c r="CB319" s="70">
        <v>0</v>
      </c>
      <c r="CC319" s="70">
        <v>0</v>
      </c>
      <c r="CD319" s="70">
        <v>0</v>
      </c>
    </row>
    <row r="320" spans="1:82">
      <c r="A320" s="70" t="s">
        <v>2057</v>
      </c>
      <c r="B320" s="70">
        <v>68</v>
      </c>
      <c r="C320" s="70">
        <v>18</v>
      </c>
      <c r="D320" s="70">
        <v>4</v>
      </c>
      <c r="E320" s="70">
        <v>2021</v>
      </c>
      <c r="F320" s="70" t="s">
        <v>160</v>
      </c>
      <c r="G320" s="70" t="s">
        <v>2039</v>
      </c>
      <c r="H320" s="70" t="s">
        <v>2040</v>
      </c>
      <c r="I320" s="148"/>
      <c r="J320" s="71">
        <v>454.78236069364556</v>
      </c>
      <c r="K320" s="71">
        <v>4.1543151995527463</v>
      </c>
      <c r="L320" s="71">
        <v>12.57377699328695</v>
      </c>
      <c r="M320" s="71">
        <v>82.71159511850459</v>
      </c>
      <c r="N320" s="71">
        <v>101.13285833976248</v>
      </c>
      <c r="O320" s="71">
        <v>73.364784182360779</v>
      </c>
      <c r="P320" s="71">
        <v>74.66637450925947</v>
      </c>
      <c r="Q320" s="71">
        <v>4.2435749656456503</v>
      </c>
      <c r="R320" s="71">
        <v>0</v>
      </c>
      <c r="S320" s="71">
        <v>9.4089916080659322</v>
      </c>
      <c r="T320" s="72"/>
      <c r="U320" s="71">
        <v>27515776</v>
      </c>
      <c r="V320" s="71">
        <v>1797</v>
      </c>
      <c r="W320" s="71">
        <v>307</v>
      </c>
      <c r="X320" s="71">
        <v>19978</v>
      </c>
      <c r="Y320" s="71">
        <v>31430</v>
      </c>
      <c r="Z320" s="71">
        <v>53979</v>
      </c>
      <c r="AA320" s="71">
        <v>16069</v>
      </c>
      <c r="AB320" s="71">
        <v>72680</v>
      </c>
      <c r="AC320" s="71">
        <v>0</v>
      </c>
      <c r="AD320" s="71">
        <v>9.4089916080659322</v>
      </c>
      <c r="AE320" s="72"/>
      <c r="AF320" s="71">
        <v>278340898.32727706</v>
      </c>
      <c r="AG320" s="71">
        <v>2953114.5529893087</v>
      </c>
      <c r="AH320" s="71">
        <v>2192471.3398423507</v>
      </c>
      <c r="AI320" s="71">
        <v>136590579.42455399</v>
      </c>
      <c r="AJ320" s="71">
        <v>148745585.24085549</v>
      </c>
      <c r="AK320" s="71">
        <v>0</v>
      </c>
      <c r="AL320" s="71">
        <v>0</v>
      </c>
      <c r="AM320" s="71">
        <v>9540259.3658711147</v>
      </c>
      <c r="AN320" s="71">
        <v>0</v>
      </c>
      <c r="AO320" s="71">
        <v>0</v>
      </c>
      <c r="AP320" s="71">
        <v>578362908.25138927</v>
      </c>
      <c r="AQ320" s="72"/>
      <c r="AR320" s="71">
        <v>1981</v>
      </c>
      <c r="AS320" s="71">
        <v>1086</v>
      </c>
      <c r="AT320" s="71">
        <v>0</v>
      </c>
      <c r="AU320" s="71">
        <v>0</v>
      </c>
      <c r="AV320" s="71">
        <v>0</v>
      </c>
      <c r="AW320" s="71">
        <v>0</v>
      </c>
      <c r="AX320" s="71"/>
      <c r="AY320" s="72"/>
      <c r="AZ320" s="71">
        <v>9068.1999999999953</v>
      </c>
      <c r="BA320" s="71">
        <v>77210.799999999959</v>
      </c>
      <c r="BB320" s="71">
        <v>0</v>
      </c>
      <c r="BC320" s="71">
        <v>0</v>
      </c>
      <c r="BD320" s="71">
        <v>0</v>
      </c>
      <c r="BE320" s="71">
        <v>0</v>
      </c>
      <c r="BF320" s="71"/>
      <c r="BG320" s="72"/>
      <c r="BH320" s="71">
        <v>0</v>
      </c>
      <c r="BI320" s="71">
        <v>0</v>
      </c>
      <c r="BJ320" s="71">
        <v>178.774</v>
      </c>
      <c r="BK320" s="71">
        <v>0</v>
      </c>
      <c r="BL320" s="71">
        <v>4.6479999999999997</v>
      </c>
      <c r="BM320" s="71">
        <v>0</v>
      </c>
      <c r="BN320" s="72"/>
      <c r="BO320" s="71">
        <v>0</v>
      </c>
      <c r="BP320" s="71">
        <v>0</v>
      </c>
      <c r="BQ320" s="71">
        <v>13</v>
      </c>
      <c r="BR320" s="71">
        <v>0</v>
      </c>
      <c r="BS320" s="71">
        <v>1</v>
      </c>
      <c r="BT320" s="71">
        <v>0</v>
      </c>
      <c r="BU320"/>
      <c r="BV320" s="70">
        <v>183.422</v>
      </c>
      <c r="BW320" s="70">
        <v>0</v>
      </c>
      <c r="BX320" s="70">
        <v>0</v>
      </c>
      <c r="BY320" s="70">
        <v>0</v>
      </c>
      <c r="BZ320" s="70">
        <v>0</v>
      </c>
      <c r="CA320" s="70">
        <v>0</v>
      </c>
      <c r="CB320" s="70">
        <v>0</v>
      </c>
      <c r="CC320" s="70">
        <v>0</v>
      </c>
      <c r="CD320" s="70">
        <v>0</v>
      </c>
    </row>
    <row r="321" spans="1:82">
      <c r="A321" s="70" t="s">
        <v>2058</v>
      </c>
      <c r="B321" s="70">
        <v>68</v>
      </c>
      <c r="C321" s="70">
        <v>19</v>
      </c>
      <c r="D321" s="70">
        <v>4</v>
      </c>
      <c r="E321" s="70">
        <v>2022</v>
      </c>
      <c r="F321" s="70" t="s">
        <v>161</v>
      </c>
      <c r="G321" s="70" t="s">
        <v>2039</v>
      </c>
      <c r="H321" s="70" t="s">
        <v>2040</v>
      </c>
      <c r="I321" s="148"/>
      <c r="J321" s="71">
        <v>428.94609491338565</v>
      </c>
      <c r="K321" s="71">
        <v>3.7271443845289678</v>
      </c>
      <c r="L321" s="71">
        <v>11.566245121631267</v>
      </c>
      <c r="M321" s="71">
        <v>79.504676913483294</v>
      </c>
      <c r="N321" s="71">
        <v>106.60282423562569</v>
      </c>
      <c r="O321" s="71">
        <v>77.357511125972678</v>
      </c>
      <c r="P321" s="71">
        <v>73.764908447701657</v>
      </c>
      <c r="Q321" s="71">
        <v>4.2278554793312706</v>
      </c>
      <c r="R321" s="71">
        <v>0</v>
      </c>
      <c r="S321" s="71">
        <v>9.4703795546990044</v>
      </c>
      <c r="T321" s="72"/>
      <c r="U321" s="71">
        <v>29944146</v>
      </c>
      <c r="V321" s="71">
        <v>1797</v>
      </c>
      <c r="W321" s="71">
        <v>307</v>
      </c>
      <c r="X321" s="71">
        <v>19978</v>
      </c>
      <c r="Y321" s="71">
        <v>31700</v>
      </c>
      <c r="Z321" s="71">
        <v>54077</v>
      </c>
      <c r="AA321" s="71">
        <v>16117</v>
      </c>
      <c r="AB321" s="71">
        <v>71817</v>
      </c>
      <c r="AC321" s="71">
        <v>0</v>
      </c>
      <c r="AD321" s="71">
        <v>9.4703795546990044</v>
      </c>
      <c r="AE321" s="72"/>
      <c r="AF321" s="71">
        <v>270970903.25337362</v>
      </c>
      <c r="AG321" s="71">
        <v>2801865.9022441558</v>
      </c>
      <c r="AH321" s="71">
        <v>2388959.4135230812</v>
      </c>
      <c r="AI321" s="71">
        <v>128831380.03689925</v>
      </c>
      <c r="AJ321" s="71">
        <v>162206582.28847718</v>
      </c>
      <c r="AK321" s="71">
        <v>0</v>
      </c>
      <c r="AL321" s="71">
        <v>0</v>
      </c>
      <c r="AM321" s="71">
        <v>9273534.9024358187</v>
      </c>
      <c r="AN321" s="71">
        <v>0</v>
      </c>
      <c r="AO321" s="71">
        <v>0</v>
      </c>
      <c r="AP321" s="71">
        <v>576473225.79695308</v>
      </c>
      <c r="AQ321" s="72"/>
      <c r="AR321" s="71">
        <v>2114</v>
      </c>
      <c r="AS321" s="71">
        <v>1141</v>
      </c>
      <c r="AT321" s="71">
        <v>0</v>
      </c>
      <c r="AU321" s="71">
        <v>0</v>
      </c>
      <c r="AV321" s="71">
        <v>0</v>
      </c>
      <c r="AW321" s="71">
        <v>0</v>
      </c>
      <c r="AX321" s="71"/>
      <c r="AY321" s="72"/>
      <c r="AZ321" s="71">
        <v>9909.4999999999873</v>
      </c>
      <c r="BA321" s="71">
        <v>82198.199999999953</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2059</v>
      </c>
      <c r="B322" s="70">
        <v>68</v>
      </c>
      <c r="C322" s="70">
        <v>20</v>
      </c>
      <c r="D322" s="70">
        <v>4</v>
      </c>
      <c r="E322" s="70">
        <v>2023</v>
      </c>
      <c r="F322" s="70" t="s">
        <v>1539</v>
      </c>
      <c r="G322" s="70" t="s">
        <v>2039</v>
      </c>
      <c r="H322" s="70" t="s">
        <v>2040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2223</v>
      </c>
      <c r="AS322" s="71">
        <v>1171</v>
      </c>
      <c r="AT322" s="71">
        <v>0</v>
      </c>
      <c r="AU322" s="71">
        <v>0</v>
      </c>
      <c r="AV322" s="71">
        <v>0</v>
      </c>
      <c r="AW322" s="71">
        <v>0</v>
      </c>
      <c r="AX322" s="71"/>
      <c r="AY322" s="72"/>
      <c r="AZ322" s="71">
        <v>10563.599999999977</v>
      </c>
      <c r="BA322" s="71">
        <v>85344.199999999953</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2060</v>
      </c>
      <c r="B323" s="70">
        <v>68</v>
      </c>
      <c r="C323" s="70">
        <v>21</v>
      </c>
      <c r="D323" s="70">
        <v>4</v>
      </c>
      <c r="E323" s="70">
        <v>2024</v>
      </c>
      <c r="F323" s="70" t="s">
        <v>1554</v>
      </c>
      <c r="G323" s="70" t="s">
        <v>2039</v>
      </c>
      <c r="H323" s="70" t="s">
        <v>2040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2061</v>
      </c>
      <c r="B324" s="70">
        <v>375</v>
      </c>
      <c r="C324" s="70">
        <v>1</v>
      </c>
      <c r="D324" s="70">
        <v>23</v>
      </c>
      <c r="E324" s="70">
        <v>1990</v>
      </c>
      <c r="F324" s="70" t="s">
        <v>787</v>
      </c>
      <c r="G324" s="70" t="s">
        <v>2062</v>
      </c>
      <c r="H324" s="70" t="s">
        <v>2063</v>
      </c>
      <c r="I324" s="148"/>
      <c r="J324" s="71">
        <v>310.81594175590141</v>
      </c>
      <c r="K324" s="71">
        <v>10.90239664514964</v>
      </c>
      <c r="L324" s="71">
        <v>24.7122539258092</v>
      </c>
      <c r="M324" s="71">
        <v>70.246834848693169</v>
      </c>
      <c r="N324" s="71">
        <v>54.448255728374683</v>
      </c>
      <c r="O324" s="71">
        <v>84.235387729430585</v>
      </c>
      <c r="P324" s="71">
        <v>100.35785291839289</v>
      </c>
      <c r="Q324" s="71">
        <v>5.7447343613138804</v>
      </c>
      <c r="R324" s="71">
        <v>0</v>
      </c>
      <c r="S324" s="71">
        <v>6.1317552409993894</v>
      </c>
      <c r="T324" s="72"/>
      <c r="U324" s="71">
        <v>7518056</v>
      </c>
      <c r="V324" s="71">
        <v>3704</v>
      </c>
      <c r="W324" s="71">
        <v>239</v>
      </c>
      <c r="X324" s="71">
        <v>23665</v>
      </c>
      <c r="Y324" s="71">
        <v>24505</v>
      </c>
      <c r="Z324" s="71">
        <v>34647</v>
      </c>
      <c r="AA324" s="71">
        <v>24368</v>
      </c>
      <c r="AB324" s="71">
        <v>93275</v>
      </c>
      <c r="AC324" s="71">
        <v>0</v>
      </c>
      <c r="AD324" s="71">
        <v>6.1317552409993894</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2064</v>
      </c>
      <c r="B325" s="70">
        <v>376</v>
      </c>
      <c r="C325" s="70">
        <v>2</v>
      </c>
      <c r="D325" s="70">
        <v>23</v>
      </c>
      <c r="E325" s="70">
        <v>2005</v>
      </c>
      <c r="F325" s="70" t="s">
        <v>789</v>
      </c>
      <c r="G325" s="70" t="s">
        <v>2062</v>
      </c>
      <c r="H325" s="70" t="s">
        <v>2063</v>
      </c>
      <c r="I325" s="148"/>
      <c r="J325" s="71">
        <v>455.14370660881752</v>
      </c>
      <c r="K325" s="71">
        <v>7.8003713727099173</v>
      </c>
      <c r="L325" s="71">
        <v>40.709062269898347</v>
      </c>
      <c r="M325" s="71">
        <v>98.176870172985289</v>
      </c>
      <c r="N325" s="71">
        <v>75.918872113586829</v>
      </c>
      <c r="O325" s="71">
        <v>112.3987719068177</v>
      </c>
      <c r="P325" s="71">
        <v>115.9308085142209</v>
      </c>
      <c r="Q325" s="71">
        <v>5.2267603703252297</v>
      </c>
      <c r="R325" s="71">
        <v>0</v>
      </c>
      <c r="S325" s="71">
        <v>9.1313618514467869</v>
      </c>
      <c r="T325" s="72"/>
      <c r="U325" s="71">
        <v>11553751</v>
      </c>
      <c r="V325" s="71">
        <v>3297</v>
      </c>
      <c r="W325" s="71">
        <v>434</v>
      </c>
      <c r="X325" s="71">
        <v>18377</v>
      </c>
      <c r="Y325" s="71">
        <v>28915</v>
      </c>
      <c r="Z325" s="71">
        <v>53498</v>
      </c>
      <c r="AA325" s="71">
        <v>23054</v>
      </c>
      <c r="AB325" s="71">
        <v>88718</v>
      </c>
      <c r="AC325" s="71">
        <v>0</v>
      </c>
      <c r="AD325" s="71">
        <v>9.1313618514467869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2065</v>
      </c>
      <c r="B326" s="70">
        <v>377</v>
      </c>
      <c r="C326" s="70">
        <v>3</v>
      </c>
      <c r="D326" s="70">
        <v>23</v>
      </c>
      <c r="E326" s="70">
        <v>2006</v>
      </c>
      <c r="F326" s="70" t="s">
        <v>790</v>
      </c>
      <c r="G326" s="70" t="s">
        <v>2062</v>
      </c>
      <c r="H326" s="70" t="s">
        <v>2063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2066</v>
      </c>
      <c r="B327" s="70">
        <v>378</v>
      </c>
      <c r="C327" s="70">
        <v>4</v>
      </c>
      <c r="D327" s="70">
        <v>23</v>
      </c>
      <c r="E327" s="70">
        <v>2007</v>
      </c>
      <c r="F327" s="70" t="s">
        <v>791</v>
      </c>
      <c r="G327" s="70" t="s">
        <v>2062</v>
      </c>
      <c r="H327" s="70" t="s">
        <v>2063</v>
      </c>
      <c r="I327" s="148"/>
      <c r="J327" s="71">
        <v>445.82036935285902</v>
      </c>
      <c r="K327" s="71">
        <v>6.8820587291033997</v>
      </c>
      <c r="L327" s="71">
        <v>30.47688909600938</v>
      </c>
      <c r="M327" s="71">
        <v>97.576687746500696</v>
      </c>
      <c r="N327" s="71">
        <v>90.915163295055095</v>
      </c>
      <c r="O327" s="71">
        <v>109.36732758970329</v>
      </c>
      <c r="P327" s="71">
        <v>116.55589469210121</v>
      </c>
      <c r="Q327" s="71">
        <v>5.3901929759111598</v>
      </c>
      <c r="R327" s="71">
        <v>0</v>
      </c>
      <c r="S327" s="71">
        <v>11.294838553789891</v>
      </c>
      <c r="T327" s="72"/>
      <c r="U327" s="71">
        <v>12715524</v>
      </c>
      <c r="V327" s="71">
        <v>2837</v>
      </c>
      <c r="W327" s="71">
        <v>374</v>
      </c>
      <c r="X327" s="71">
        <v>21870</v>
      </c>
      <c r="Y327" s="71">
        <v>29020</v>
      </c>
      <c r="Z327" s="71">
        <v>54114</v>
      </c>
      <c r="AA327" s="71">
        <v>22825</v>
      </c>
      <c r="AB327" s="71">
        <v>86654</v>
      </c>
      <c r="AC327" s="71">
        <v>0</v>
      </c>
      <c r="AD327" s="71">
        <v>11.294838553789891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2067</v>
      </c>
      <c r="B328" s="70">
        <v>379</v>
      </c>
      <c r="C328" s="70">
        <v>5</v>
      </c>
      <c r="D328" s="70">
        <v>23</v>
      </c>
      <c r="E328" s="70">
        <v>2008</v>
      </c>
      <c r="F328" s="70" t="s">
        <v>792</v>
      </c>
      <c r="G328" s="70" t="s">
        <v>2062</v>
      </c>
      <c r="H328" s="70" t="s">
        <v>2063</v>
      </c>
      <c r="I328" s="148"/>
      <c r="J328" s="71">
        <v>387.25787966910758</v>
      </c>
      <c r="K328" s="71">
        <v>5.4157348273682233</v>
      </c>
      <c r="L328" s="71">
        <v>26.742813417120221</v>
      </c>
      <c r="M328" s="71">
        <v>110.15299495187909</v>
      </c>
      <c r="N328" s="71">
        <v>86.542187334008943</v>
      </c>
      <c r="O328" s="71">
        <v>106.0669633855285</v>
      </c>
      <c r="P328" s="71">
        <v>113.1892297386219</v>
      </c>
      <c r="Q328" s="71">
        <v>5.2531560108753101</v>
      </c>
      <c r="R328" s="71">
        <v>0</v>
      </c>
      <c r="S328" s="71">
        <v>12.018929998758921</v>
      </c>
      <c r="T328" s="72"/>
      <c r="U328" s="71">
        <v>12759667</v>
      </c>
      <c r="V328" s="71">
        <v>2837</v>
      </c>
      <c r="W328" s="71">
        <v>374</v>
      </c>
      <c r="X328" s="71">
        <v>21870</v>
      </c>
      <c r="Y328" s="71">
        <v>29143</v>
      </c>
      <c r="Z328" s="71">
        <v>54323</v>
      </c>
      <c r="AA328" s="71">
        <v>22191</v>
      </c>
      <c r="AB328" s="71">
        <v>85840</v>
      </c>
      <c r="AC328" s="71">
        <v>0</v>
      </c>
      <c r="AD328" s="71">
        <v>12.018929998758921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2068</v>
      </c>
      <c r="B329" s="70">
        <v>380</v>
      </c>
      <c r="C329" s="70">
        <v>6</v>
      </c>
      <c r="D329" s="70">
        <v>23</v>
      </c>
      <c r="E329" s="70">
        <v>2009</v>
      </c>
      <c r="F329" s="70" t="s">
        <v>176</v>
      </c>
      <c r="G329" s="1064" t="s">
        <v>2062</v>
      </c>
      <c r="H329" s="70" t="s">
        <v>2063</v>
      </c>
      <c r="I329" s="148"/>
      <c r="J329" s="71">
        <v>242.8729460106386</v>
      </c>
      <c r="K329" s="71">
        <v>4.8609540455640969</v>
      </c>
      <c r="L329" s="71">
        <v>33.046386891398257</v>
      </c>
      <c r="M329" s="71">
        <v>105.057635057661</v>
      </c>
      <c r="N329" s="71">
        <v>80.274654369159194</v>
      </c>
      <c r="O329" s="71">
        <v>107.3617760366826</v>
      </c>
      <c r="P329" s="71">
        <v>108.5309720513103</v>
      </c>
      <c r="Q329" s="71">
        <v>4.9592979780371298</v>
      </c>
      <c r="R329" s="71">
        <v>0</v>
      </c>
      <c r="S329" s="71">
        <v>10.79465007762642</v>
      </c>
      <c r="T329" s="72"/>
      <c r="U329" s="71">
        <v>6914974</v>
      </c>
      <c r="V329" s="71">
        <v>3273</v>
      </c>
      <c r="W329" s="71">
        <v>596</v>
      </c>
      <c r="X329" s="71">
        <v>23741</v>
      </c>
      <c r="Y329" s="71">
        <v>29338</v>
      </c>
      <c r="Z329" s="71">
        <v>54274</v>
      </c>
      <c r="AA329" s="71">
        <v>21844</v>
      </c>
      <c r="AB329" s="71">
        <v>85069</v>
      </c>
      <c r="AC329" s="71">
        <v>0</v>
      </c>
      <c r="AD329" s="71">
        <v>10.79465007762642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5.67</v>
      </c>
      <c r="BI329" s="71">
        <v>0</v>
      </c>
      <c r="BJ329" s="71">
        <v>24.311</v>
      </c>
      <c r="BK329" s="71">
        <v>0</v>
      </c>
      <c r="BL329" s="71">
        <v>23.047000000000001</v>
      </c>
      <c r="BM329" s="71">
        <v>0</v>
      </c>
      <c r="BN329" s="72"/>
      <c r="BO329" s="71">
        <v>1</v>
      </c>
      <c r="BP329" s="71">
        <v>0</v>
      </c>
      <c r="BQ329" s="71">
        <v>4</v>
      </c>
      <c r="BR329" s="71">
        <v>0</v>
      </c>
      <c r="BS329" s="71">
        <v>2</v>
      </c>
      <c r="BT329" s="71">
        <v>0</v>
      </c>
      <c r="BU329"/>
      <c r="BV329" s="70">
        <v>29.981000000000002</v>
      </c>
      <c r="BW329" s="70">
        <v>0</v>
      </c>
      <c r="BX329" s="70">
        <v>23.047000000000001</v>
      </c>
      <c r="BY329" s="70">
        <v>0</v>
      </c>
      <c r="BZ329" s="70">
        <v>0</v>
      </c>
      <c r="CA329" s="70">
        <v>0</v>
      </c>
      <c r="CB329" s="70">
        <v>0</v>
      </c>
      <c r="CC329" s="70">
        <v>0</v>
      </c>
      <c r="CD329" s="70">
        <v>0</v>
      </c>
    </row>
    <row r="330" spans="1:82">
      <c r="A330" s="70" t="s">
        <v>2069</v>
      </c>
      <c r="B330" s="70">
        <v>381</v>
      </c>
      <c r="C330" s="70">
        <v>7</v>
      </c>
      <c r="D330" s="70">
        <v>23</v>
      </c>
      <c r="E330" s="70">
        <v>2010</v>
      </c>
      <c r="F330" s="70" t="s">
        <v>177</v>
      </c>
      <c r="G330" s="1064" t="s">
        <v>2062</v>
      </c>
      <c r="H330" s="70" t="s">
        <v>2063</v>
      </c>
      <c r="I330" s="148"/>
      <c r="J330" s="71">
        <v>228.5160922225096</v>
      </c>
      <c r="K330" s="71">
        <v>5.1804413392181754</v>
      </c>
      <c r="L330" s="71">
        <v>31.286887060880002</v>
      </c>
      <c r="M330" s="71">
        <v>104.86886881516379</v>
      </c>
      <c r="N330" s="71">
        <v>82.329424608197044</v>
      </c>
      <c r="O330" s="71">
        <v>106.7726521683433</v>
      </c>
      <c r="P330" s="71">
        <v>110.164277720087</v>
      </c>
      <c r="Q330" s="71">
        <v>5.12975911317299</v>
      </c>
      <c r="R330" s="71">
        <v>0</v>
      </c>
      <c r="S330" s="71">
        <v>11.86811842818072</v>
      </c>
      <c r="T330" s="72"/>
      <c r="U330" s="71">
        <v>5904100</v>
      </c>
      <c r="V330" s="71">
        <v>3273</v>
      </c>
      <c r="W330" s="71">
        <v>596</v>
      </c>
      <c r="X330" s="71">
        <v>23741</v>
      </c>
      <c r="Y330" s="71">
        <v>29455</v>
      </c>
      <c r="Z330" s="71">
        <v>54227</v>
      </c>
      <c r="AA330" s="71">
        <v>21619</v>
      </c>
      <c r="AB330" s="71">
        <v>84317</v>
      </c>
      <c r="AC330" s="71">
        <v>0</v>
      </c>
      <c r="AD330" s="71">
        <v>11.86811842818072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5.1210000000000004</v>
      </c>
      <c r="BI330" s="71">
        <v>0</v>
      </c>
      <c r="BJ330" s="71">
        <v>24.038</v>
      </c>
      <c r="BK330" s="71">
        <v>0</v>
      </c>
      <c r="BL330" s="71">
        <v>21.951000000000001</v>
      </c>
      <c r="BM330" s="71">
        <v>0</v>
      </c>
      <c r="BN330" s="72"/>
      <c r="BO330" s="71">
        <v>1</v>
      </c>
      <c r="BP330" s="71">
        <v>0</v>
      </c>
      <c r="BQ330" s="71">
        <v>4</v>
      </c>
      <c r="BR330" s="71">
        <v>0</v>
      </c>
      <c r="BS330" s="71">
        <v>2</v>
      </c>
      <c r="BT330" s="71">
        <v>0</v>
      </c>
      <c r="BU330"/>
      <c r="BV330" s="70">
        <v>29.158999999999999</v>
      </c>
      <c r="BW330" s="70">
        <v>0</v>
      </c>
      <c r="BX330" s="70">
        <v>21.951000000000001</v>
      </c>
      <c r="BY330" s="70">
        <v>0</v>
      </c>
      <c r="BZ330" s="70">
        <v>0</v>
      </c>
      <c r="CA330" s="70">
        <v>0</v>
      </c>
      <c r="CB330" s="70">
        <v>0</v>
      </c>
      <c r="CC330" s="70">
        <v>0</v>
      </c>
      <c r="CD330" s="70">
        <v>0</v>
      </c>
    </row>
    <row r="331" spans="1:82">
      <c r="A331" s="70" t="s">
        <v>2070</v>
      </c>
      <c r="B331" s="70">
        <v>382</v>
      </c>
      <c r="C331" s="70">
        <v>8</v>
      </c>
      <c r="D331" s="70">
        <v>23</v>
      </c>
      <c r="E331" s="70">
        <v>2011</v>
      </c>
      <c r="F331" s="70" t="s">
        <v>178</v>
      </c>
      <c r="G331" s="70" t="s">
        <v>2062</v>
      </c>
      <c r="H331" s="70" t="s">
        <v>2063</v>
      </c>
      <c r="I331" s="148"/>
      <c r="J331" s="71">
        <v>200.48873461469989</v>
      </c>
      <c r="K331" s="71">
        <v>8.1778257066543922</v>
      </c>
      <c r="L331" s="71">
        <v>30.50289512941049</v>
      </c>
      <c r="M331" s="71">
        <v>121.49579626160831</v>
      </c>
      <c r="N331" s="71">
        <v>87.100884316448386</v>
      </c>
      <c r="O331" s="71">
        <v>105.25391871066775</v>
      </c>
      <c r="P331" s="71">
        <v>106.1444184842439</v>
      </c>
      <c r="Q331" s="71">
        <v>5.8383088158124599</v>
      </c>
      <c r="R331" s="71">
        <v>0</v>
      </c>
      <c r="S331" s="71">
        <v>5.6017742352073743</v>
      </c>
      <c r="T331" s="72"/>
      <c r="U331" s="71">
        <v>5423102</v>
      </c>
      <c r="V331" s="71">
        <v>3273</v>
      </c>
      <c r="W331" s="71">
        <v>596</v>
      </c>
      <c r="X331" s="71">
        <v>23741</v>
      </c>
      <c r="Y331" s="71">
        <v>29656</v>
      </c>
      <c r="Z331" s="71">
        <v>54617</v>
      </c>
      <c r="AA331" s="71">
        <v>21450</v>
      </c>
      <c r="AB331" s="71">
        <v>83194</v>
      </c>
      <c r="AC331" s="71">
        <v>0</v>
      </c>
      <c r="AD331" s="71">
        <v>5.6017742352073743</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4.5709999999999997</v>
      </c>
      <c r="BI331" s="71">
        <v>0</v>
      </c>
      <c r="BJ331" s="71">
        <v>24.195</v>
      </c>
      <c r="BK331" s="71">
        <v>0</v>
      </c>
      <c r="BL331" s="71">
        <v>0</v>
      </c>
      <c r="BM331" s="71">
        <v>0</v>
      </c>
      <c r="BN331" s="72"/>
      <c r="BO331" s="71">
        <v>1</v>
      </c>
      <c r="BP331" s="71">
        <v>0</v>
      </c>
      <c r="BQ331" s="71">
        <v>4</v>
      </c>
      <c r="BR331" s="71">
        <v>0</v>
      </c>
      <c r="BS331" s="71">
        <v>0</v>
      </c>
      <c r="BT331" s="71">
        <v>0</v>
      </c>
      <c r="BU331"/>
      <c r="BV331" s="70">
        <v>28.765999999999998</v>
      </c>
      <c r="BW331" s="70">
        <v>0</v>
      </c>
      <c r="BX331" s="70">
        <v>0</v>
      </c>
      <c r="BY331" s="70">
        <v>0</v>
      </c>
      <c r="BZ331" s="70">
        <v>0</v>
      </c>
      <c r="CA331" s="70">
        <v>0</v>
      </c>
      <c r="CB331" s="70">
        <v>0</v>
      </c>
      <c r="CC331" s="70">
        <v>0</v>
      </c>
      <c r="CD331" s="70">
        <v>0</v>
      </c>
    </row>
    <row r="332" spans="1:82">
      <c r="A332" s="70" t="s">
        <v>2071</v>
      </c>
      <c r="B332" s="70">
        <v>383</v>
      </c>
      <c r="C332" s="70">
        <v>9</v>
      </c>
      <c r="D332" s="70">
        <v>23</v>
      </c>
      <c r="E332" s="70">
        <v>2012</v>
      </c>
      <c r="F332" s="70" t="s">
        <v>179</v>
      </c>
      <c r="G332" s="70" t="s">
        <v>2062</v>
      </c>
      <c r="H332" s="70" t="s">
        <v>2063</v>
      </c>
      <c r="I332" s="148"/>
      <c r="J332" s="71">
        <v>220.5469602286004</v>
      </c>
      <c r="K332" s="71">
        <v>8.1138268712951565</v>
      </c>
      <c r="L332" s="71">
        <v>30.624624327768689</v>
      </c>
      <c r="M332" s="71">
        <v>135.7718936110648</v>
      </c>
      <c r="N332" s="71">
        <v>97.183144794662667</v>
      </c>
      <c r="O332" s="71">
        <v>105.55562937695579</v>
      </c>
      <c r="P332" s="71">
        <v>106.04662531564077</v>
      </c>
      <c r="Q332" s="71">
        <v>6.3160613312195997</v>
      </c>
      <c r="R332" s="71">
        <v>0</v>
      </c>
      <c r="S332" s="71">
        <v>8.5612976553957996</v>
      </c>
      <c r="T332" s="72"/>
      <c r="U332" s="71">
        <v>5994363</v>
      </c>
      <c r="V332" s="71">
        <v>3273</v>
      </c>
      <c r="W332" s="71">
        <v>596</v>
      </c>
      <c r="X332" s="71">
        <v>23741</v>
      </c>
      <c r="Y332" s="71">
        <v>30099</v>
      </c>
      <c r="Z332" s="71">
        <v>55208</v>
      </c>
      <c r="AA332" s="71">
        <v>21309</v>
      </c>
      <c r="AB332" s="71">
        <v>82838</v>
      </c>
      <c r="AC332" s="71">
        <v>0</v>
      </c>
      <c r="AD332" s="71">
        <v>8.5612976553957996</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6.0460000000000003</v>
      </c>
      <c r="BI332" s="71">
        <v>0</v>
      </c>
      <c r="BJ332" s="71">
        <v>19.669</v>
      </c>
      <c r="BK332" s="71">
        <v>0</v>
      </c>
      <c r="BL332" s="71">
        <v>0</v>
      </c>
      <c r="BM332" s="71">
        <v>0</v>
      </c>
      <c r="BN332" s="72"/>
      <c r="BO332" s="71">
        <v>1</v>
      </c>
      <c r="BP332" s="71">
        <v>0</v>
      </c>
      <c r="BQ332" s="71">
        <v>3</v>
      </c>
      <c r="BR332" s="71">
        <v>0</v>
      </c>
      <c r="BS332" s="71">
        <v>0</v>
      </c>
      <c r="BT332" s="71">
        <v>0</v>
      </c>
      <c r="BU332"/>
      <c r="BV332" s="70">
        <v>25.715</v>
      </c>
      <c r="BW332" s="70">
        <v>0</v>
      </c>
      <c r="BX332" s="70">
        <v>0</v>
      </c>
      <c r="BY332" s="70">
        <v>0</v>
      </c>
      <c r="BZ332" s="70">
        <v>0</v>
      </c>
      <c r="CA332" s="70">
        <v>0</v>
      </c>
      <c r="CB332" s="70">
        <v>0</v>
      </c>
      <c r="CC332" s="70">
        <v>0</v>
      </c>
      <c r="CD332" s="70">
        <v>0</v>
      </c>
    </row>
    <row r="333" spans="1:82">
      <c r="A333" s="70" t="s">
        <v>2072</v>
      </c>
      <c r="B333" s="70">
        <v>384</v>
      </c>
      <c r="C333" s="70">
        <v>10</v>
      </c>
      <c r="D333" s="70">
        <v>23</v>
      </c>
      <c r="E333" s="70">
        <v>2013</v>
      </c>
      <c r="F333" s="70" t="s">
        <v>180</v>
      </c>
      <c r="G333" s="70" t="s">
        <v>2062</v>
      </c>
      <c r="H333" s="70" t="s">
        <v>2063</v>
      </c>
      <c r="I333" s="148"/>
      <c r="J333" s="71">
        <v>234.75729543149239</v>
      </c>
      <c r="K333" s="71">
        <v>7.2317490446446158</v>
      </c>
      <c r="L333" s="71">
        <v>30.632401028054719</v>
      </c>
      <c r="M333" s="71">
        <v>134.61601122070689</v>
      </c>
      <c r="N333" s="71">
        <v>102.6540201675443</v>
      </c>
      <c r="O333" s="71">
        <v>102.01239227137167</v>
      </c>
      <c r="P333" s="71">
        <v>105.2722992477056</v>
      </c>
      <c r="Q333" s="71">
        <v>6.3523838786918798</v>
      </c>
      <c r="R333" s="71">
        <v>0</v>
      </c>
      <c r="S333" s="71">
        <v>11.91717162540494</v>
      </c>
      <c r="T333" s="72"/>
      <c r="U333" s="71">
        <v>6215406</v>
      </c>
      <c r="V333" s="71">
        <v>3273</v>
      </c>
      <c r="W333" s="71">
        <v>596</v>
      </c>
      <c r="X333" s="71">
        <v>23741</v>
      </c>
      <c r="Y333" s="71">
        <v>30251</v>
      </c>
      <c r="Z333" s="71">
        <v>55737</v>
      </c>
      <c r="AA333" s="71">
        <v>21074</v>
      </c>
      <c r="AB333" s="71">
        <v>82120</v>
      </c>
      <c r="AC333" s="71">
        <v>0</v>
      </c>
      <c r="AD333" s="71">
        <v>11.91717162540494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6.7009999999999996</v>
      </c>
      <c r="BI333" s="71">
        <v>0</v>
      </c>
      <c r="BJ333" s="71">
        <v>27.536000000000001</v>
      </c>
      <c r="BK333" s="71">
        <v>0</v>
      </c>
      <c r="BL333" s="71">
        <v>0</v>
      </c>
      <c r="BM333" s="71">
        <v>0</v>
      </c>
      <c r="BN333" s="72"/>
      <c r="BO333" s="71">
        <v>1</v>
      </c>
      <c r="BP333" s="71">
        <v>0</v>
      </c>
      <c r="BQ333" s="71">
        <v>4</v>
      </c>
      <c r="BR333" s="71">
        <v>0</v>
      </c>
      <c r="BS333" s="71">
        <v>0</v>
      </c>
      <c r="BT333" s="71">
        <v>0</v>
      </c>
      <c r="BU333"/>
      <c r="BV333" s="70">
        <v>34.237000000000002</v>
      </c>
      <c r="BW333" s="70">
        <v>0</v>
      </c>
      <c r="BX333" s="70">
        <v>0</v>
      </c>
      <c r="BY333" s="70">
        <v>0</v>
      </c>
      <c r="BZ333" s="70">
        <v>0</v>
      </c>
      <c r="CA333" s="70">
        <v>0</v>
      </c>
      <c r="CB333" s="70">
        <v>0</v>
      </c>
      <c r="CC333" s="70">
        <v>0</v>
      </c>
      <c r="CD333" s="70">
        <v>0</v>
      </c>
    </row>
    <row r="334" spans="1:82">
      <c r="A334" s="70" t="s">
        <v>2073</v>
      </c>
      <c r="B334" s="70">
        <v>385</v>
      </c>
      <c r="C334" s="70">
        <v>11</v>
      </c>
      <c r="D334" s="70">
        <v>23</v>
      </c>
      <c r="E334" s="70">
        <v>2014</v>
      </c>
      <c r="F334" s="70" t="s">
        <v>181</v>
      </c>
      <c r="G334" s="70" t="s">
        <v>2062</v>
      </c>
      <c r="H334" s="70" t="s">
        <v>2063</v>
      </c>
      <c r="I334" s="148"/>
      <c r="J334" s="71">
        <v>221.49632167080671</v>
      </c>
      <c r="K334" s="71">
        <v>6.7782756745724901</v>
      </c>
      <c r="L334" s="71">
        <v>42.1776563822987</v>
      </c>
      <c r="M334" s="71">
        <v>113.37092032245231</v>
      </c>
      <c r="N334" s="71">
        <v>84.694810741470917</v>
      </c>
      <c r="O334" s="71">
        <v>97.747126846254815</v>
      </c>
      <c r="P334" s="71">
        <v>104.92569200862494</v>
      </c>
      <c r="Q334" s="71">
        <v>6.0164345918237601</v>
      </c>
      <c r="R334" s="71">
        <v>0</v>
      </c>
      <c r="S334" s="71">
        <v>9.345930687359056</v>
      </c>
      <c r="T334" s="72"/>
      <c r="U334" s="71">
        <v>6455701</v>
      </c>
      <c r="V334" s="71">
        <v>2835</v>
      </c>
      <c r="W334" s="71">
        <v>736</v>
      </c>
      <c r="X334" s="71">
        <v>21741</v>
      </c>
      <c r="Y334" s="71">
        <v>30338</v>
      </c>
      <c r="Z334" s="71">
        <v>56249</v>
      </c>
      <c r="AA334" s="71">
        <v>20896</v>
      </c>
      <c r="AB334" s="71">
        <v>81065</v>
      </c>
      <c r="AC334" s="71">
        <v>0</v>
      </c>
      <c r="AD334" s="71">
        <v>9.345930687359056</v>
      </c>
      <c r="AE334" s="72"/>
      <c r="AF334" s="71"/>
      <c r="AG334" s="71"/>
      <c r="AH334" s="71"/>
      <c r="AI334" s="71"/>
      <c r="AJ334" s="71"/>
      <c r="AK334" s="71"/>
      <c r="AL334" s="71"/>
      <c r="AM334" s="71"/>
      <c r="AN334" s="71"/>
      <c r="AO334" s="71"/>
      <c r="AP334" s="71"/>
      <c r="AQ334" s="72"/>
      <c r="AR334" s="71">
        <v>1293</v>
      </c>
      <c r="AS334" s="71">
        <v>360</v>
      </c>
      <c r="AT334" s="71">
        <v>0</v>
      </c>
      <c r="AU334" s="71">
        <v>0</v>
      </c>
      <c r="AV334" s="71">
        <v>0</v>
      </c>
      <c r="AW334" s="71">
        <v>0</v>
      </c>
      <c r="AX334" s="71"/>
      <c r="AY334" s="72"/>
      <c r="AZ334" s="71">
        <v>5479.6</v>
      </c>
      <c r="BA334" s="71">
        <v>33486.400000000001</v>
      </c>
      <c r="BB334" s="71">
        <v>0</v>
      </c>
      <c r="BC334" s="71">
        <v>0</v>
      </c>
      <c r="BD334" s="71">
        <v>0</v>
      </c>
      <c r="BE334" s="71">
        <v>0</v>
      </c>
      <c r="BF334" s="71"/>
      <c r="BG334" s="72"/>
      <c r="BH334" s="71">
        <v>6.5730000000000004</v>
      </c>
      <c r="BI334" s="71">
        <v>0</v>
      </c>
      <c r="BJ334" s="71">
        <v>23.58</v>
      </c>
      <c r="BK334" s="71">
        <v>0</v>
      </c>
      <c r="BL334" s="71">
        <v>14.827999999999999</v>
      </c>
      <c r="BM334" s="71">
        <v>0</v>
      </c>
      <c r="BN334" s="72"/>
      <c r="BO334" s="71">
        <v>1</v>
      </c>
      <c r="BP334" s="71">
        <v>0</v>
      </c>
      <c r="BQ334" s="71">
        <v>4</v>
      </c>
      <c r="BR334" s="71">
        <v>0</v>
      </c>
      <c r="BS334" s="71">
        <v>2</v>
      </c>
      <c r="BT334" s="71">
        <v>0</v>
      </c>
      <c r="BU334"/>
      <c r="BV334" s="70">
        <v>30.152999999999999</v>
      </c>
      <c r="BW334" s="70">
        <v>0</v>
      </c>
      <c r="BX334" s="70">
        <v>14.827999999999999</v>
      </c>
      <c r="BY334" s="70">
        <v>0</v>
      </c>
      <c r="BZ334" s="70">
        <v>0</v>
      </c>
      <c r="CA334" s="70">
        <v>0</v>
      </c>
      <c r="CB334" s="70">
        <v>0</v>
      </c>
      <c r="CC334" s="70">
        <v>0</v>
      </c>
      <c r="CD334" s="70">
        <v>0</v>
      </c>
    </row>
    <row r="335" spans="1:82">
      <c r="A335" s="70" t="s">
        <v>2074</v>
      </c>
      <c r="B335" s="70">
        <v>386</v>
      </c>
      <c r="C335" s="70">
        <v>12</v>
      </c>
      <c r="D335" s="70">
        <v>23</v>
      </c>
      <c r="E335" s="70">
        <v>2015</v>
      </c>
      <c r="F335" s="70" t="s">
        <v>182</v>
      </c>
      <c r="G335" s="70" t="s">
        <v>2062</v>
      </c>
      <c r="H335" s="70" t="s">
        <v>2063</v>
      </c>
      <c r="I335" s="148"/>
      <c r="J335" s="71">
        <v>247.507005743902</v>
      </c>
      <c r="K335" s="71">
        <v>6.7313910630363996</v>
      </c>
      <c r="L335" s="71">
        <v>44.304134610320673</v>
      </c>
      <c r="M335" s="71">
        <v>115.1807803928214</v>
      </c>
      <c r="N335" s="71">
        <v>79.255124697102531</v>
      </c>
      <c r="O335" s="71">
        <v>96.417788105171084</v>
      </c>
      <c r="P335" s="71">
        <v>103.8175942368968</v>
      </c>
      <c r="Q335" s="71">
        <v>5.8134149458576703</v>
      </c>
      <c r="R335" s="71">
        <v>0</v>
      </c>
      <c r="S335" s="71">
        <v>13.894752138565989</v>
      </c>
      <c r="T335" s="72"/>
      <c r="U335" s="71">
        <v>7132154</v>
      </c>
      <c r="V335" s="71">
        <v>2835</v>
      </c>
      <c r="W335" s="71">
        <v>736</v>
      </c>
      <c r="X335" s="71">
        <v>21741</v>
      </c>
      <c r="Y335" s="71">
        <v>30545</v>
      </c>
      <c r="Z335" s="71">
        <v>56018</v>
      </c>
      <c r="AA335" s="71">
        <v>20659</v>
      </c>
      <c r="AB335" s="71">
        <v>80015</v>
      </c>
      <c r="AC335" s="71">
        <v>0</v>
      </c>
      <c r="AD335" s="71">
        <v>13.894752138565989</v>
      </c>
      <c r="AE335" s="72"/>
      <c r="AF335" s="71">
        <v>76599336.73805882</v>
      </c>
      <c r="AG335" s="71">
        <v>5792662.2741425978</v>
      </c>
      <c r="AH335" s="71">
        <v>9258354.5477230381</v>
      </c>
      <c r="AI335" s="71">
        <v>163421304.25395361</v>
      </c>
      <c r="AJ335" s="71">
        <v>109325570.71362241</v>
      </c>
      <c r="AK335" s="71">
        <v>0</v>
      </c>
      <c r="AL335" s="71">
        <v>0</v>
      </c>
      <c r="AM335" s="71">
        <v>10965720.09969905</v>
      </c>
      <c r="AN335" s="71">
        <v>0</v>
      </c>
      <c r="AO335" s="71">
        <v>0</v>
      </c>
      <c r="AP335" s="71">
        <v>375362948.62719953</v>
      </c>
      <c r="AQ335" s="72"/>
      <c r="AR335" s="71">
        <v>1415</v>
      </c>
      <c r="AS335" s="71">
        <v>746</v>
      </c>
      <c r="AT335" s="71">
        <v>0</v>
      </c>
      <c r="AU335" s="71">
        <v>0</v>
      </c>
      <c r="AV335" s="71">
        <v>0</v>
      </c>
      <c r="AW335" s="71">
        <v>0</v>
      </c>
      <c r="AX335" s="71"/>
      <c r="AY335" s="72"/>
      <c r="AZ335" s="71">
        <v>6128.5</v>
      </c>
      <c r="BA335" s="71">
        <v>70135.899999999994</v>
      </c>
      <c r="BB335" s="71">
        <v>0</v>
      </c>
      <c r="BC335" s="71">
        <v>0</v>
      </c>
      <c r="BD335" s="71">
        <v>0</v>
      </c>
      <c r="BE335" s="71">
        <v>0</v>
      </c>
      <c r="BF335" s="71"/>
      <c r="BG335" s="72"/>
      <c r="BH335" s="71">
        <v>5.8090000000000002</v>
      </c>
      <c r="BI335" s="71">
        <v>0</v>
      </c>
      <c r="BJ335" s="71">
        <v>23.285</v>
      </c>
      <c r="BK335" s="71">
        <v>0</v>
      </c>
      <c r="BL335" s="71">
        <v>21.486999999999998</v>
      </c>
      <c r="BM335" s="71">
        <v>0</v>
      </c>
      <c r="BN335" s="72"/>
      <c r="BO335" s="71">
        <v>1</v>
      </c>
      <c r="BP335" s="71">
        <v>0</v>
      </c>
      <c r="BQ335" s="71">
        <v>4</v>
      </c>
      <c r="BR335" s="71">
        <v>0</v>
      </c>
      <c r="BS335" s="71">
        <v>2</v>
      </c>
      <c r="BT335" s="71">
        <v>0</v>
      </c>
      <c r="BU335"/>
      <c r="BV335" s="70">
        <v>29.094000000000001</v>
      </c>
      <c r="BW335" s="70">
        <v>0</v>
      </c>
      <c r="BX335" s="70">
        <v>21.486999999999998</v>
      </c>
      <c r="BY335" s="70">
        <v>0</v>
      </c>
      <c r="BZ335" s="70">
        <v>0</v>
      </c>
      <c r="CA335" s="70">
        <v>0</v>
      </c>
      <c r="CB335" s="70">
        <v>0</v>
      </c>
      <c r="CC335" s="70">
        <v>0</v>
      </c>
      <c r="CD335" s="70">
        <v>0</v>
      </c>
    </row>
    <row r="336" spans="1:82">
      <c r="A336" s="70" t="s">
        <v>2075</v>
      </c>
      <c r="B336" s="70">
        <v>387</v>
      </c>
      <c r="C336" s="70">
        <v>13</v>
      </c>
      <c r="D336" s="70">
        <v>23</v>
      </c>
      <c r="E336" s="70">
        <v>2016</v>
      </c>
      <c r="F336" s="70" t="s">
        <v>155</v>
      </c>
      <c r="G336" s="70" t="s">
        <v>2062</v>
      </c>
      <c r="H336" s="70" t="s">
        <v>2063</v>
      </c>
      <c r="I336" s="148"/>
      <c r="J336" s="71">
        <v>287.86406062354575</v>
      </c>
      <c r="K336" s="71">
        <v>6.4870756297363235</v>
      </c>
      <c r="L336" s="71">
        <v>51.533527798055054</v>
      </c>
      <c r="M336" s="71">
        <v>99.058285959180637</v>
      </c>
      <c r="N336" s="71">
        <v>83.543633664163295</v>
      </c>
      <c r="O336" s="71">
        <v>95.331955098288887</v>
      </c>
      <c r="P336" s="71">
        <v>100.9933941213861</v>
      </c>
      <c r="Q336" s="71">
        <v>5.5786588237518568</v>
      </c>
      <c r="R336" s="71">
        <v>0</v>
      </c>
      <c r="S336" s="71">
        <v>11.937612646758128</v>
      </c>
      <c r="T336" s="72"/>
      <c r="U336" s="71">
        <v>7836989</v>
      </c>
      <c r="V336" s="71">
        <v>2835</v>
      </c>
      <c r="W336" s="71">
        <v>736</v>
      </c>
      <c r="X336" s="71">
        <v>21741</v>
      </c>
      <c r="Y336" s="71">
        <v>30722</v>
      </c>
      <c r="Z336" s="71">
        <v>56068</v>
      </c>
      <c r="AA336" s="71">
        <v>20786</v>
      </c>
      <c r="AB336" s="71">
        <v>78982</v>
      </c>
      <c r="AC336" s="71">
        <v>0</v>
      </c>
      <c r="AD336" s="71">
        <v>11.937612646758129</v>
      </c>
      <c r="AE336" s="72"/>
      <c r="AF336" s="71">
        <v>92453704.678205311</v>
      </c>
      <c r="AG336" s="71">
        <v>5519493.03196791</v>
      </c>
      <c r="AH336" s="71">
        <v>8525331.8516335059</v>
      </c>
      <c r="AI336" s="71">
        <v>152072283.0839594</v>
      </c>
      <c r="AJ336" s="71">
        <v>115413872.77841049</v>
      </c>
      <c r="AK336" s="71">
        <v>0</v>
      </c>
      <c r="AL336" s="71">
        <v>0</v>
      </c>
      <c r="AM336" s="71">
        <v>10832561.086850191</v>
      </c>
      <c r="AN336" s="71">
        <v>0</v>
      </c>
      <c r="AO336" s="71">
        <v>0</v>
      </c>
      <c r="AP336" s="71">
        <v>384817246.5110268</v>
      </c>
      <c r="AQ336" s="72"/>
      <c r="AR336" s="71">
        <v>1519</v>
      </c>
      <c r="AS336" s="71">
        <v>988</v>
      </c>
      <c r="AT336" s="71">
        <v>0</v>
      </c>
      <c r="AU336" s="71">
        <v>0</v>
      </c>
      <c r="AV336" s="71">
        <v>0</v>
      </c>
      <c r="AW336" s="71">
        <v>0</v>
      </c>
      <c r="AX336" s="71"/>
      <c r="AY336" s="72"/>
      <c r="AZ336" s="71">
        <v>6701.8</v>
      </c>
      <c r="BA336" s="71">
        <v>97789.7</v>
      </c>
      <c r="BB336" s="71">
        <v>0</v>
      </c>
      <c r="BC336" s="71">
        <v>0</v>
      </c>
      <c r="BD336" s="71">
        <v>0</v>
      </c>
      <c r="BE336" s="71">
        <v>0</v>
      </c>
      <c r="BF336" s="71"/>
      <c r="BG336" s="72"/>
      <c r="BH336" s="71">
        <v>6.2009999999999996</v>
      </c>
      <c r="BI336" s="71">
        <v>0</v>
      </c>
      <c r="BJ336" s="71">
        <v>34.881</v>
      </c>
      <c r="BK336" s="71">
        <v>0</v>
      </c>
      <c r="BL336" s="71">
        <v>17.597999999999999</v>
      </c>
      <c r="BM336" s="71">
        <v>0</v>
      </c>
      <c r="BN336" s="72"/>
      <c r="BO336" s="71">
        <v>1</v>
      </c>
      <c r="BP336" s="71">
        <v>0</v>
      </c>
      <c r="BQ336" s="71">
        <v>6</v>
      </c>
      <c r="BR336" s="71">
        <v>0</v>
      </c>
      <c r="BS336" s="71">
        <v>1</v>
      </c>
      <c r="BT336" s="71">
        <v>0</v>
      </c>
      <c r="BU336"/>
      <c r="BV336" s="70">
        <v>41.082000000000001</v>
      </c>
      <c r="BW336" s="70">
        <v>0</v>
      </c>
      <c r="BX336" s="70">
        <v>17.597999999999999</v>
      </c>
      <c r="BY336" s="70">
        <v>0</v>
      </c>
      <c r="BZ336" s="70">
        <v>0</v>
      </c>
      <c r="CA336" s="70">
        <v>0</v>
      </c>
      <c r="CB336" s="70">
        <v>0</v>
      </c>
      <c r="CC336" s="70">
        <v>0</v>
      </c>
      <c r="CD336" s="70">
        <v>0</v>
      </c>
    </row>
    <row r="337" spans="1:82">
      <c r="A337" s="70" t="s">
        <v>2076</v>
      </c>
      <c r="B337" s="70">
        <v>388</v>
      </c>
      <c r="C337" s="70">
        <v>14</v>
      </c>
      <c r="D337" s="70">
        <v>23</v>
      </c>
      <c r="E337" s="70">
        <v>2017</v>
      </c>
      <c r="F337" s="70" t="s">
        <v>156</v>
      </c>
      <c r="G337" s="70" t="s">
        <v>2062</v>
      </c>
      <c r="H337" s="70" t="s">
        <v>2063</v>
      </c>
      <c r="I337" s="148"/>
      <c r="J337" s="71">
        <v>260.89365867675957</v>
      </c>
      <c r="K337" s="71">
        <v>6.4933852631554423</v>
      </c>
      <c r="L337" s="71">
        <v>47.270161229214658</v>
      </c>
      <c r="M337" s="71">
        <v>100.50605342492754</v>
      </c>
      <c r="N337" s="71">
        <v>92.840921906830843</v>
      </c>
      <c r="O337" s="71">
        <v>93.910168502065162</v>
      </c>
      <c r="P337" s="71">
        <v>99.566682215572825</v>
      </c>
      <c r="Q337" s="71">
        <v>5.3165489197703604</v>
      </c>
      <c r="R337" s="71">
        <v>0</v>
      </c>
      <c r="S337" s="71">
        <v>9.731059189673827</v>
      </c>
      <c r="T337" s="72"/>
      <c r="U337" s="71">
        <v>7566785.0000000009</v>
      </c>
      <c r="V337" s="71">
        <v>2835</v>
      </c>
      <c r="W337" s="71">
        <v>736</v>
      </c>
      <c r="X337" s="71">
        <v>21741</v>
      </c>
      <c r="Y337" s="71">
        <v>30858</v>
      </c>
      <c r="Z337" s="71">
        <v>56148</v>
      </c>
      <c r="AA337" s="71">
        <v>20623</v>
      </c>
      <c r="AB337" s="71">
        <v>77838</v>
      </c>
      <c r="AC337" s="71">
        <v>0</v>
      </c>
      <c r="AD337" s="71">
        <v>9.731059189673827</v>
      </c>
      <c r="AE337" s="72"/>
      <c r="AF337" s="71">
        <v>83694849.906832486</v>
      </c>
      <c r="AG337" s="71">
        <v>5577482.2520846454</v>
      </c>
      <c r="AH337" s="71">
        <v>10482955.990715571</v>
      </c>
      <c r="AI337" s="71">
        <v>161740525.03237709</v>
      </c>
      <c r="AJ337" s="71">
        <v>129981743.65559199</v>
      </c>
      <c r="AK337" s="71">
        <v>0</v>
      </c>
      <c r="AL337" s="71">
        <v>0</v>
      </c>
      <c r="AM337" s="71">
        <v>10692363.374771049</v>
      </c>
      <c r="AN337" s="71">
        <v>0</v>
      </c>
      <c r="AO337" s="71">
        <v>0</v>
      </c>
      <c r="AP337" s="71">
        <v>402169920.21237284</v>
      </c>
      <c r="AQ337" s="72"/>
      <c r="AR337" s="71">
        <v>1613</v>
      </c>
      <c r="AS337" s="71">
        <v>1168</v>
      </c>
      <c r="AT337" s="71">
        <v>0</v>
      </c>
      <c r="AU337" s="71">
        <v>0</v>
      </c>
      <c r="AV337" s="71">
        <v>0</v>
      </c>
      <c r="AW337" s="71">
        <v>0</v>
      </c>
      <c r="AX337" s="71"/>
      <c r="AY337" s="72"/>
      <c r="AZ337" s="71">
        <v>7195.5</v>
      </c>
      <c r="BA337" s="71">
        <v>113100.9</v>
      </c>
      <c r="BB337" s="71">
        <v>0</v>
      </c>
      <c r="BC337" s="71">
        <v>0</v>
      </c>
      <c r="BD337" s="71">
        <v>0</v>
      </c>
      <c r="BE337" s="71">
        <v>0</v>
      </c>
      <c r="BF337" s="71"/>
      <c r="BG337" s="72"/>
      <c r="BH337" s="71">
        <v>6.3040000000000003</v>
      </c>
      <c r="BI337" s="71">
        <v>0</v>
      </c>
      <c r="BJ337" s="71">
        <v>31.420999999999999</v>
      </c>
      <c r="BK337" s="71">
        <v>0</v>
      </c>
      <c r="BL337" s="71">
        <v>15.122</v>
      </c>
      <c r="BM337" s="71">
        <v>0</v>
      </c>
      <c r="BN337" s="72"/>
      <c r="BO337" s="71">
        <v>1</v>
      </c>
      <c r="BP337" s="71">
        <v>0</v>
      </c>
      <c r="BQ337" s="71">
        <v>6</v>
      </c>
      <c r="BR337" s="71">
        <v>0</v>
      </c>
      <c r="BS337" s="71">
        <v>1</v>
      </c>
      <c r="BT337" s="71">
        <v>0</v>
      </c>
      <c r="BU337"/>
      <c r="BV337" s="70">
        <v>37.725000000000001</v>
      </c>
      <c r="BW337" s="70">
        <v>0</v>
      </c>
      <c r="BX337" s="70">
        <v>15.122</v>
      </c>
      <c r="BY337" s="70">
        <v>0</v>
      </c>
      <c r="BZ337" s="70">
        <v>0</v>
      </c>
      <c r="CA337" s="70">
        <v>0</v>
      </c>
      <c r="CB337" s="70">
        <v>0</v>
      </c>
      <c r="CC337" s="70">
        <v>0</v>
      </c>
      <c r="CD337" s="70">
        <v>0</v>
      </c>
    </row>
    <row r="338" spans="1:82">
      <c r="A338" s="70" t="s">
        <v>2077</v>
      </c>
      <c r="B338" s="70">
        <v>389</v>
      </c>
      <c r="C338" s="70">
        <v>15</v>
      </c>
      <c r="D338" s="70">
        <v>23</v>
      </c>
      <c r="E338" s="70">
        <v>2018</v>
      </c>
      <c r="F338" s="70" t="s">
        <v>183</v>
      </c>
      <c r="G338" s="70" t="s">
        <v>2062</v>
      </c>
      <c r="H338" s="70" t="s">
        <v>2063</v>
      </c>
      <c r="I338" s="148"/>
      <c r="J338" s="71">
        <v>233.05140983674573</v>
      </c>
      <c r="K338" s="71">
        <v>6.131420624045818</v>
      </c>
      <c r="L338" s="71">
        <v>44.206852039618873</v>
      </c>
      <c r="M338" s="71">
        <v>102.54200135403512</v>
      </c>
      <c r="N338" s="71">
        <v>78.236619482789024</v>
      </c>
      <c r="O338" s="71">
        <v>92.040769486557636</v>
      </c>
      <c r="P338" s="71">
        <v>98.140602277635622</v>
      </c>
      <c r="Q338" s="71">
        <v>4.8743029911042202</v>
      </c>
      <c r="R338" s="71">
        <v>0</v>
      </c>
      <c r="S338" s="71">
        <v>9.8809546075504482</v>
      </c>
      <c r="T338" s="72"/>
      <c r="U338" s="71">
        <v>7498503</v>
      </c>
      <c r="V338" s="71">
        <v>2835</v>
      </c>
      <c r="W338" s="71">
        <v>736</v>
      </c>
      <c r="X338" s="71">
        <v>21741</v>
      </c>
      <c r="Y338" s="71">
        <v>31053</v>
      </c>
      <c r="Z338" s="71">
        <v>56084</v>
      </c>
      <c r="AA338" s="71">
        <v>20532</v>
      </c>
      <c r="AB338" s="71">
        <v>76905</v>
      </c>
      <c r="AC338" s="71">
        <v>0</v>
      </c>
      <c r="AD338" s="71">
        <v>9.8809546075504482</v>
      </c>
      <c r="AE338" s="72"/>
      <c r="AF338" s="71">
        <v>77195208.806292355</v>
      </c>
      <c r="AG338" s="71">
        <v>5085752.6231195722</v>
      </c>
      <c r="AH338" s="71">
        <v>9900014.4710083827</v>
      </c>
      <c r="AI338" s="71">
        <v>161312567.98265311</v>
      </c>
      <c r="AJ338" s="71">
        <v>117420628.8840099</v>
      </c>
      <c r="AK338" s="71">
        <v>0</v>
      </c>
      <c r="AL338" s="71">
        <v>0</v>
      </c>
      <c r="AM338" s="71">
        <v>10586058.669279359</v>
      </c>
      <c r="AN338" s="71">
        <v>0</v>
      </c>
      <c r="AO338" s="71">
        <v>0</v>
      </c>
      <c r="AP338" s="71">
        <v>381500231.43636262</v>
      </c>
      <c r="AQ338" s="72"/>
      <c r="AR338" s="71">
        <v>1697</v>
      </c>
      <c r="AS338" s="71">
        <v>1310</v>
      </c>
      <c r="AT338" s="71">
        <v>0</v>
      </c>
      <c r="AU338" s="71">
        <v>0</v>
      </c>
      <c r="AV338" s="71">
        <v>0</v>
      </c>
      <c r="AW338" s="71">
        <v>0</v>
      </c>
      <c r="AX338" s="71"/>
      <c r="AY338" s="72"/>
      <c r="AZ338" s="71">
        <v>7672.2</v>
      </c>
      <c r="BA338" s="71">
        <v>124213.9</v>
      </c>
      <c r="BB338" s="71">
        <v>0</v>
      </c>
      <c r="BC338" s="71">
        <v>0</v>
      </c>
      <c r="BD338" s="71">
        <v>0</v>
      </c>
      <c r="BE338" s="71">
        <v>0</v>
      </c>
      <c r="BF338" s="71"/>
      <c r="BG338" s="72"/>
      <c r="BH338" s="71">
        <v>6.0129999999999999</v>
      </c>
      <c r="BI338" s="71">
        <v>0</v>
      </c>
      <c r="BJ338" s="71">
        <v>34.429000000000002</v>
      </c>
      <c r="BK338" s="71">
        <v>0</v>
      </c>
      <c r="BL338" s="71">
        <v>14.548999999999999</v>
      </c>
      <c r="BM338" s="71">
        <v>0</v>
      </c>
      <c r="BN338" s="72"/>
      <c r="BO338" s="71">
        <v>1</v>
      </c>
      <c r="BP338" s="71">
        <v>0</v>
      </c>
      <c r="BQ338" s="71">
        <v>6</v>
      </c>
      <c r="BR338" s="71">
        <v>0</v>
      </c>
      <c r="BS338" s="71">
        <v>1</v>
      </c>
      <c r="BT338" s="71">
        <v>0</v>
      </c>
      <c r="BU338"/>
      <c r="BV338" s="70">
        <v>40.442</v>
      </c>
      <c r="BW338" s="70">
        <v>0</v>
      </c>
      <c r="BX338" s="70">
        <v>14.548999999999999</v>
      </c>
      <c r="BY338" s="70">
        <v>0</v>
      </c>
      <c r="BZ338" s="70">
        <v>0</v>
      </c>
      <c r="CA338" s="70">
        <v>0</v>
      </c>
      <c r="CB338" s="70">
        <v>0</v>
      </c>
      <c r="CC338" s="70">
        <v>0</v>
      </c>
      <c r="CD338" s="70">
        <v>0</v>
      </c>
    </row>
    <row r="339" spans="1:82">
      <c r="A339" s="70" t="s">
        <v>2078</v>
      </c>
      <c r="B339" s="70">
        <v>390</v>
      </c>
      <c r="C339" s="70">
        <v>16</v>
      </c>
      <c r="D339" s="70">
        <v>23</v>
      </c>
      <c r="E339" s="70">
        <v>2019</v>
      </c>
      <c r="F339" s="70" t="s">
        <v>158</v>
      </c>
      <c r="G339" s="70" t="s">
        <v>2062</v>
      </c>
      <c r="H339" s="70" t="s">
        <v>2063</v>
      </c>
      <c r="I339" s="148"/>
      <c r="J339" s="71">
        <v>225.97150422367002</v>
      </c>
      <c r="K339" s="71">
        <v>5.5874819185812843</v>
      </c>
      <c r="L339" s="71">
        <v>44.574302962231855</v>
      </c>
      <c r="M339" s="71">
        <v>93.60693649115936</v>
      </c>
      <c r="N339" s="71">
        <v>74.589306146013612</v>
      </c>
      <c r="O339" s="71">
        <v>89.311525302993999</v>
      </c>
      <c r="P339" s="71">
        <v>97.248130276147577</v>
      </c>
      <c r="Q339" s="71">
        <v>4.6614665639127297</v>
      </c>
      <c r="R339" s="71">
        <v>0</v>
      </c>
      <c r="S339" s="71">
        <v>8.5270370050279229</v>
      </c>
      <c r="T339" s="72"/>
      <c r="U339" s="71">
        <v>7299216</v>
      </c>
      <c r="V339" s="71">
        <v>2835</v>
      </c>
      <c r="W339" s="71">
        <v>736</v>
      </c>
      <c r="X339" s="71">
        <v>21741</v>
      </c>
      <c r="Y339" s="71">
        <v>31128</v>
      </c>
      <c r="Z339" s="71">
        <v>55915</v>
      </c>
      <c r="AA339" s="71">
        <v>20193</v>
      </c>
      <c r="AB339" s="71">
        <v>75538</v>
      </c>
      <c r="AC339" s="71">
        <v>0</v>
      </c>
      <c r="AD339" s="71">
        <v>8.5270370050279229</v>
      </c>
      <c r="AE339" s="72"/>
      <c r="AF339" s="71">
        <v>75748291.855976447</v>
      </c>
      <c r="AG339" s="71">
        <v>4912083.8478087476</v>
      </c>
      <c r="AH339" s="71">
        <v>10317092.78524602</v>
      </c>
      <c r="AI339" s="71">
        <v>153237517.57760051</v>
      </c>
      <c r="AJ339" s="71">
        <v>111305042.63330591</v>
      </c>
      <c r="AK339" s="71">
        <v>0</v>
      </c>
      <c r="AL339" s="71">
        <v>0</v>
      </c>
      <c r="AM339" s="71">
        <v>10287706.950240454</v>
      </c>
      <c r="AN339" s="71">
        <v>0</v>
      </c>
      <c r="AO339" s="71">
        <v>0</v>
      </c>
      <c r="AP339" s="71">
        <v>365807735.65017807</v>
      </c>
      <c r="AQ339" s="72"/>
      <c r="AR339" s="71">
        <v>1792</v>
      </c>
      <c r="AS339" s="71">
        <v>1415</v>
      </c>
      <c r="AT339" s="71">
        <v>0</v>
      </c>
      <c r="AU339" s="71">
        <v>0</v>
      </c>
      <c r="AV339" s="71">
        <v>0</v>
      </c>
      <c r="AW339" s="71">
        <v>0</v>
      </c>
      <c r="AX339" s="71"/>
      <c r="AY339" s="72"/>
      <c r="AZ339" s="71">
        <v>8196.8999999999942</v>
      </c>
      <c r="BA339" s="71">
        <v>142422.29999999999</v>
      </c>
      <c r="BB339" s="71">
        <v>0</v>
      </c>
      <c r="BC339" s="71">
        <v>0</v>
      </c>
      <c r="BD339" s="71">
        <v>0</v>
      </c>
      <c r="BE339" s="71">
        <v>0</v>
      </c>
      <c r="BF339" s="71"/>
      <c r="BG339" s="72"/>
      <c r="BH339" s="71">
        <v>5.3579999999999997</v>
      </c>
      <c r="BI339" s="71">
        <v>0</v>
      </c>
      <c r="BJ339" s="71">
        <v>33.360999999999997</v>
      </c>
      <c r="BK339" s="71">
        <v>0</v>
      </c>
      <c r="BL339" s="71">
        <v>14.462</v>
      </c>
      <c r="BM339" s="71">
        <v>0</v>
      </c>
      <c r="BN339" s="72"/>
      <c r="BO339" s="71">
        <v>1</v>
      </c>
      <c r="BP339" s="71">
        <v>0</v>
      </c>
      <c r="BQ339" s="71">
        <v>6</v>
      </c>
      <c r="BR339" s="71">
        <v>0</v>
      </c>
      <c r="BS339" s="71">
        <v>1</v>
      </c>
      <c r="BT339" s="71">
        <v>0</v>
      </c>
      <c r="BU339"/>
      <c r="BV339" s="70">
        <v>38.719000000000001</v>
      </c>
      <c r="BW339" s="70">
        <v>0</v>
      </c>
      <c r="BX339" s="70">
        <v>14.462</v>
      </c>
      <c r="BY339" s="70">
        <v>0</v>
      </c>
      <c r="BZ339" s="70">
        <v>0</v>
      </c>
      <c r="CA339" s="70">
        <v>0</v>
      </c>
      <c r="CB339" s="70">
        <v>0</v>
      </c>
      <c r="CC339" s="70">
        <v>0</v>
      </c>
      <c r="CD339" s="70">
        <v>0</v>
      </c>
    </row>
    <row r="340" spans="1:82">
      <c r="A340" s="70" t="s">
        <v>2079</v>
      </c>
      <c r="B340" s="70">
        <v>391</v>
      </c>
      <c r="C340" s="70">
        <v>17</v>
      </c>
      <c r="D340" s="70">
        <v>23</v>
      </c>
      <c r="E340" s="70">
        <v>2020</v>
      </c>
      <c r="F340" s="70" t="s">
        <v>159</v>
      </c>
      <c r="G340" s="70" t="s">
        <v>2062</v>
      </c>
      <c r="H340" s="70" t="s">
        <v>2063</v>
      </c>
      <c r="I340" s="148"/>
      <c r="J340" s="71">
        <v>214.8716293569222</v>
      </c>
      <c r="K340" s="71">
        <v>5.0566056235602534</v>
      </c>
      <c r="L340" s="71">
        <v>77.613026248457501</v>
      </c>
      <c r="M340" s="71">
        <v>83.652706017035996</v>
      </c>
      <c r="N340" s="71">
        <v>72.982387162974689</v>
      </c>
      <c r="O340" s="71">
        <v>77.665958040917616</v>
      </c>
      <c r="P340" s="71">
        <v>91.054163326462188</v>
      </c>
      <c r="Q340" s="71">
        <v>4.38255057024171</v>
      </c>
      <c r="R340" s="71">
        <v>0</v>
      </c>
      <c r="S340" s="71">
        <v>7.3787835877295871</v>
      </c>
      <c r="T340" s="72"/>
      <c r="U340" s="71">
        <v>7372678</v>
      </c>
      <c r="V340" s="71">
        <v>2408</v>
      </c>
      <c r="W340" s="71">
        <v>1362</v>
      </c>
      <c r="X340" s="71">
        <v>20387</v>
      </c>
      <c r="Y340" s="71">
        <v>31156</v>
      </c>
      <c r="Z340" s="71">
        <v>55498</v>
      </c>
      <c r="AA340" s="71">
        <v>20096</v>
      </c>
      <c r="AB340" s="71">
        <v>74330</v>
      </c>
      <c r="AC340" s="71">
        <v>0</v>
      </c>
      <c r="AD340" s="71">
        <v>7.3787835877295871</v>
      </c>
      <c r="AE340" s="72"/>
      <c r="AF340" s="71">
        <v>74875127.059783697</v>
      </c>
      <c r="AG340" s="71">
        <v>4065436.2905577859</v>
      </c>
      <c r="AH340" s="71">
        <v>19005514.373258572</v>
      </c>
      <c r="AI340" s="71">
        <v>140050765.42355403</v>
      </c>
      <c r="AJ340" s="71">
        <v>112103451.32815351</v>
      </c>
      <c r="AK340" s="71"/>
      <c r="AL340" s="71"/>
      <c r="AM340" s="71">
        <v>9700890.8235242404</v>
      </c>
      <c r="AN340" s="71"/>
      <c r="AO340" s="71"/>
      <c r="AP340" s="71">
        <v>359801185.29883182</v>
      </c>
      <c r="AQ340" s="72"/>
      <c r="AR340" s="71">
        <v>1874</v>
      </c>
      <c r="AS340" s="71">
        <v>1515</v>
      </c>
      <c r="AT340" s="71">
        <v>0</v>
      </c>
      <c r="AU340" s="71">
        <v>0</v>
      </c>
      <c r="AV340" s="71">
        <v>0</v>
      </c>
      <c r="AW340" s="71">
        <v>0</v>
      </c>
      <c r="AX340" s="71"/>
      <c r="AY340" s="72"/>
      <c r="AZ340" s="71">
        <v>8703.1999999999862</v>
      </c>
      <c r="BA340" s="71">
        <v>151508.1000000003</v>
      </c>
      <c r="BB340" s="71">
        <v>0</v>
      </c>
      <c r="BC340" s="71">
        <v>0</v>
      </c>
      <c r="BD340" s="71">
        <v>0</v>
      </c>
      <c r="BE340" s="71">
        <v>0</v>
      </c>
      <c r="BF340" s="71"/>
      <c r="BG340" s="72"/>
      <c r="BH340" s="71">
        <v>4.5590000000000002</v>
      </c>
      <c r="BI340" s="71">
        <v>0</v>
      </c>
      <c r="BJ340" s="71">
        <v>34.023000000000003</v>
      </c>
      <c r="BK340" s="71">
        <v>0</v>
      </c>
      <c r="BL340" s="71">
        <v>10.141</v>
      </c>
      <c r="BM340" s="71">
        <v>0</v>
      </c>
      <c r="BN340" s="72"/>
      <c r="BO340" s="71">
        <v>1</v>
      </c>
      <c r="BP340" s="71">
        <v>0</v>
      </c>
      <c r="BQ340" s="71">
        <v>6</v>
      </c>
      <c r="BR340" s="71">
        <v>0</v>
      </c>
      <c r="BS340" s="71">
        <v>1</v>
      </c>
      <c r="BT340" s="71">
        <v>0</v>
      </c>
      <c r="BU340"/>
      <c r="BV340" s="70">
        <v>38.582000000000001</v>
      </c>
      <c r="BW340" s="70">
        <v>0</v>
      </c>
      <c r="BX340" s="70">
        <v>10.141</v>
      </c>
      <c r="BY340" s="70">
        <v>0</v>
      </c>
      <c r="BZ340" s="70">
        <v>0</v>
      </c>
      <c r="CA340" s="70">
        <v>0</v>
      </c>
      <c r="CB340" s="70">
        <v>0</v>
      </c>
      <c r="CC340" s="70">
        <v>0</v>
      </c>
      <c r="CD340" s="70">
        <v>0</v>
      </c>
    </row>
    <row r="341" spans="1:82">
      <c r="A341" s="70" t="s">
        <v>2080</v>
      </c>
      <c r="B341" s="70">
        <v>391</v>
      </c>
      <c r="C341" s="70">
        <v>18</v>
      </c>
      <c r="D341" s="70">
        <v>23</v>
      </c>
      <c r="E341" s="70">
        <v>2021</v>
      </c>
      <c r="F341" s="70" t="s">
        <v>160</v>
      </c>
      <c r="G341" s="70" t="s">
        <v>2062</v>
      </c>
      <c r="H341" s="70" t="s">
        <v>2063</v>
      </c>
      <c r="I341" s="148"/>
      <c r="J341" s="71">
        <v>240.82608768316965</v>
      </c>
      <c r="K341" s="71">
        <v>5.5019974975903194</v>
      </c>
      <c r="L341" s="71">
        <v>72.104301285775435</v>
      </c>
      <c r="M341" s="71">
        <v>92.238363996840647</v>
      </c>
      <c r="N341" s="71">
        <v>74.768356146515529</v>
      </c>
      <c r="O341" s="71">
        <v>74.965845998378512</v>
      </c>
      <c r="P341" s="71">
        <v>92.746333636493816</v>
      </c>
      <c r="Q341" s="71">
        <v>4.2697907768671</v>
      </c>
      <c r="R341" s="71">
        <v>0</v>
      </c>
      <c r="S341" s="71">
        <v>7.8558879146108413</v>
      </c>
      <c r="T341" s="72"/>
      <c r="U341" s="71">
        <v>8007975</v>
      </c>
      <c r="V341" s="71">
        <v>2408</v>
      </c>
      <c r="W341" s="71">
        <v>1362</v>
      </c>
      <c r="X341" s="71">
        <v>20387</v>
      </c>
      <c r="Y341" s="71">
        <v>31080</v>
      </c>
      <c r="Z341" s="71">
        <v>55157</v>
      </c>
      <c r="AA341" s="71">
        <v>19960</v>
      </c>
      <c r="AB341" s="71">
        <v>73129</v>
      </c>
      <c r="AC341" s="71">
        <v>0</v>
      </c>
      <c r="AD341" s="71">
        <v>7.8558879146108413</v>
      </c>
      <c r="AE341" s="72"/>
      <c r="AF341" s="71">
        <v>80065968.096882403</v>
      </c>
      <c r="AG341" s="71">
        <v>4411591.2846150743</v>
      </c>
      <c r="AH341" s="71">
        <v>15497783.765838277</v>
      </c>
      <c r="AI341" s="71">
        <v>153066921.74499705</v>
      </c>
      <c r="AJ341" s="71">
        <v>112061559.4482055</v>
      </c>
      <c r="AK341" s="71">
        <v>0</v>
      </c>
      <c r="AL341" s="71">
        <v>0</v>
      </c>
      <c r="AM341" s="71">
        <v>9599196.8514968213</v>
      </c>
      <c r="AN341" s="71">
        <v>0</v>
      </c>
      <c r="AO341" s="71">
        <v>0</v>
      </c>
      <c r="AP341" s="71">
        <v>374703021.19203508</v>
      </c>
      <c r="AQ341" s="72"/>
      <c r="AR341" s="71">
        <v>1960</v>
      </c>
      <c r="AS341" s="71">
        <v>1662</v>
      </c>
      <c r="AT341" s="71">
        <v>0</v>
      </c>
      <c r="AU341" s="71">
        <v>0</v>
      </c>
      <c r="AV341" s="71">
        <v>0</v>
      </c>
      <c r="AW341" s="71">
        <v>0</v>
      </c>
      <c r="AX341" s="71"/>
      <c r="AY341" s="72"/>
      <c r="AZ341" s="71">
        <v>9225.7999999999811</v>
      </c>
      <c r="BA341" s="71">
        <v>161542.60000000059</v>
      </c>
      <c r="BB341" s="71">
        <v>0</v>
      </c>
      <c r="BC341" s="71">
        <v>0</v>
      </c>
      <c r="BD341" s="71">
        <v>0</v>
      </c>
      <c r="BE341" s="71">
        <v>0</v>
      </c>
      <c r="BF341" s="71"/>
      <c r="BG341" s="72"/>
      <c r="BH341" s="71">
        <v>4.9720000000000004</v>
      </c>
      <c r="BI341" s="71">
        <v>0</v>
      </c>
      <c r="BJ341" s="71">
        <v>37.331000000000003</v>
      </c>
      <c r="BK341" s="71">
        <v>0</v>
      </c>
      <c r="BL341" s="71">
        <v>13.747999999999999</v>
      </c>
      <c r="BM341" s="71">
        <v>0</v>
      </c>
      <c r="BN341" s="72"/>
      <c r="BO341" s="71">
        <v>1</v>
      </c>
      <c r="BP341" s="71">
        <v>0</v>
      </c>
      <c r="BQ341" s="71">
        <v>7</v>
      </c>
      <c r="BR341" s="71">
        <v>0</v>
      </c>
      <c r="BS341" s="71">
        <v>1</v>
      </c>
      <c r="BT341" s="71">
        <v>0</v>
      </c>
      <c r="BU341"/>
      <c r="BV341" s="70">
        <v>42.302999999999997</v>
      </c>
      <c r="BW341" s="70">
        <v>0</v>
      </c>
      <c r="BX341" s="70">
        <v>13.747999999999999</v>
      </c>
      <c r="BY341" s="70">
        <v>0</v>
      </c>
      <c r="BZ341" s="70">
        <v>0</v>
      </c>
      <c r="CA341" s="70">
        <v>0</v>
      </c>
      <c r="CB341" s="70">
        <v>0</v>
      </c>
      <c r="CC341" s="70">
        <v>0</v>
      </c>
      <c r="CD341" s="70">
        <v>0</v>
      </c>
    </row>
    <row r="342" spans="1:82">
      <c r="A342" s="70" t="s">
        <v>2081</v>
      </c>
      <c r="B342" s="70">
        <v>391</v>
      </c>
      <c r="C342" s="70">
        <v>19</v>
      </c>
      <c r="D342" s="70">
        <v>23</v>
      </c>
      <c r="E342" s="70">
        <v>2022</v>
      </c>
      <c r="F342" s="70" t="s">
        <v>161</v>
      </c>
      <c r="G342" s="70" t="s">
        <v>2062</v>
      </c>
      <c r="H342" s="70" t="s">
        <v>2063</v>
      </c>
      <c r="I342" s="148"/>
      <c r="J342" s="71">
        <v>185.50150805121893</v>
      </c>
      <c r="K342" s="71">
        <v>5.2757846062168383</v>
      </c>
      <c r="L342" s="71">
        <v>60.974093800080944</v>
      </c>
      <c r="M342" s="71">
        <v>91.093930153586243</v>
      </c>
      <c r="N342" s="71">
        <v>80.423592209983013</v>
      </c>
      <c r="O342" s="71">
        <v>78.241564270116228</v>
      </c>
      <c r="P342" s="71">
        <v>91.527619230448451</v>
      </c>
      <c r="Q342" s="71">
        <v>4.230857841299132</v>
      </c>
      <c r="R342" s="71">
        <v>0</v>
      </c>
      <c r="S342" s="71">
        <v>5.4871679888435052</v>
      </c>
      <c r="T342" s="72"/>
      <c r="U342" s="71">
        <v>8316466</v>
      </c>
      <c r="V342" s="71">
        <v>2408</v>
      </c>
      <c r="W342" s="71">
        <v>1362</v>
      </c>
      <c r="X342" s="71">
        <v>20387</v>
      </c>
      <c r="Y342" s="71">
        <v>31226</v>
      </c>
      <c r="Z342" s="71">
        <v>54695</v>
      </c>
      <c r="AA342" s="71">
        <v>19998</v>
      </c>
      <c r="AB342" s="71">
        <v>71868</v>
      </c>
      <c r="AC342" s="71">
        <v>0</v>
      </c>
      <c r="AD342" s="71">
        <v>5.4871679888435052</v>
      </c>
      <c r="AE342" s="72"/>
      <c r="AF342" s="71">
        <v>65230416.017595619</v>
      </c>
      <c r="AG342" s="71">
        <v>4355809.9812563881</v>
      </c>
      <c r="AH342" s="71">
        <v>15493394.826653304</v>
      </c>
      <c r="AI342" s="71">
        <v>148659905.75294262</v>
      </c>
      <c r="AJ342" s="71">
        <v>127052712.33387521</v>
      </c>
      <c r="AK342" s="71">
        <v>0</v>
      </c>
      <c r="AL342" s="71">
        <v>0</v>
      </c>
      <c r="AM342" s="71">
        <v>9280120.3944505807</v>
      </c>
      <c r="AN342" s="71">
        <v>0</v>
      </c>
      <c r="AO342" s="71">
        <v>0</v>
      </c>
      <c r="AP342" s="71">
        <v>370072359.30677372</v>
      </c>
      <c r="AQ342" s="72"/>
      <c r="AR342" s="71">
        <v>2060</v>
      </c>
      <c r="AS342" s="71">
        <v>1745</v>
      </c>
      <c r="AT342" s="71">
        <v>0</v>
      </c>
      <c r="AU342" s="71">
        <v>0</v>
      </c>
      <c r="AV342" s="71">
        <v>0</v>
      </c>
      <c r="AW342" s="71">
        <v>0</v>
      </c>
      <c r="AX342" s="71"/>
      <c r="AY342" s="72"/>
      <c r="AZ342" s="71">
        <v>9888.0999999999749</v>
      </c>
      <c r="BA342" s="71">
        <v>167422.50000000052</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2082</v>
      </c>
      <c r="B343" s="70">
        <v>391</v>
      </c>
      <c r="C343" s="70">
        <v>20</v>
      </c>
      <c r="D343" s="70">
        <v>23</v>
      </c>
      <c r="E343" s="70">
        <v>2023</v>
      </c>
      <c r="F343" s="70" t="s">
        <v>1539</v>
      </c>
      <c r="G343" s="70" t="s">
        <v>2062</v>
      </c>
      <c r="H343" s="70" t="s">
        <v>2063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2179</v>
      </c>
      <c r="AS343" s="71">
        <v>1773</v>
      </c>
      <c r="AT343" s="71">
        <v>0</v>
      </c>
      <c r="AU343" s="71">
        <v>0</v>
      </c>
      <c r="AV343" s="71">
        <v>0</v>
      </c>
      <c r="AW343" s="71">
        <v>0</v>
      </c>
      <c r="AX343" s="71"/>
      <c r="AY343" s="72"/>
      <c r="AZ343" s="71">
        <v>10704.699999999957</v>
      </c>
      <c r="BA343" s="71">
        <v>169885.90000000058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2083</v>
      </c>
      <c r="B344" s="70">
        <v>391</v>
      </c>
      <c r="C344" s="70">
        <v>21</v>
      </c>
      <c r="D344" s="70">
        <v>23</v>
      </c>
      <c r="E344" s="70">
        <v>2024</v>
      </c>
      <c r="F344" s="70" t="s">
        <v>1554</v>
      </c>
      <c r="G344" s="70" t="s">
        <v>2062</v>
      </c>
      <c r="H344" s="70" t="s">
        <v>2063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2084</v>
      </c>
      <c r="B345" s="70">
        <v>154</v>
      </c>
      <c r="C345" s="70">
        <v>1</v>
      </c>
      <c r="D345" s="70">
        <v>10</v>
      </c>
      <c r="E345" s="70">
        <v>1990</v>
      </c>
      <c r="F345" s="70" t="s">
        <v>787</v>
      </c>
      <c r="G345" s="70" t="s">
        <v>2085</v>
      </c>
      <c r="H345" s="70" t="s">
        <v>2086</v>
      </c>
      <c r="I345" s="148"/>
      <c r="J345" s="71">
        <v>116.4965719126382</v>
      </c>
      <c r="K345" s="71">
        <v>2.3774948999490451</v>
      </c>
      <c r="L345" s="71">
        <v>1.883835532007569</v>
      </c>
      <c r="M345" s="71">
        <v>17.100755182524988</v>
      </c>
      <c r="N345" s="71">
        <v>31.15788726444859</v>
      </c>
      <c r="O345" s="71">
        <v>26.045940737881779</v>
      </c>
      <c r="P345" s="71">
        <v>17.836911563918228</v>
      </c>
      <c r="Q345" s="71">
        <v>2.2435104645358401</v>
      </c>
      <c r="R345" s="71">
        <v>0</v>
      </c>
      <c r="S345" s="71">
        <v>2.1869117366806989</v>
      </c>
      <c r="T345" s="72"/>
      <c r="U345" s="71">
        <v>4915363</v>
      </c>
      <c r="V345" s="71">
        <v>841</v>
      </c>
      <c r="W345" s="71">
        <v>20</v>
      </c>
      <c r="X345" s="71">
        <v>6115</v>
      </c>
      <c r="Y345" s="71">
        <v>10276</v>
      </c>
      <c r="Z345" s="71">
        <v>10713</v>
      </c>
      <c r="AA345" s="71">
        <v>4331</v>
      </c>
      <c r="AB345" s="71">
        <v>36427</v>
      </c>
      <c r="AC345" s="71">
        <v>0</v>
      </c>
      <c r="AD345" s="71">
        <v>2.1869117366806989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2087</v>
      </c>
      <c r="B346" s="70">
        <v>155</v>
      </c>
      <c r="C346" s="70">
        <v>2</v>
      </c>
      <c r="D346" s="70">
        <v>10</v>
      </c>
      <c r="E346" s="70">
        <v>2005</v>
      </c>
      <c r="F346" s="70" t="s">
        <v>789</v>
      </c>
      <c r="G346" s="70" t="s">
        <v>2085</v>
      </c>
      <c r="H346" s="70" t="s">
        <v>2086</v>
      </c>
      <c r="I346" s="148"/>
      <c r="J346" s="71">
        <v>465.9080698604634</v>
      </c>
      <c r="K346" s="71">
        <v>2.2897106441998032</v>
      </c>
      <c r="L346" s="71">
        <v>4.6730228519159924</v>
      </c>
      <c r="M346" s="71">
        <v>70.116583377790406</v>
      </c>
      <c r="N346" s="71">
        <v>70.62181885442206</v>
      </c>
      <c r="O346" s="71">
        <v>58.81091672988974</v>
      </c>
      <c r="P346" s="71">
        <v>26.34013945508325</v>
      </c>
      <c r="Q346" s="71">
        <v>3.2299185119447</v>
      </c>
      <c r="R346" s="71">
        <v>0</v>
      </c>
      <c r="S346" s="71">
        <v>3.1392930394645999</v>
      </c>
      <c r="T346" s="72"/>
      <c r="U346" s="71">
        <v>20567091</v>
      </c>
      <c r="V346" s="71">
        <v>1039</v>
      </c>
      <c r="W346" s="71">
        <v>56</v>
      </c>
      <c r="X346" s="71">
        <v>11793</v>
      </c>
      <c r="Y346" s="71">
        <v>19070</v>
      </c>
      <c r="Z346" s="71">
        <v>27992</v>
      </c>
      <c r="AA346" s="71">
        <v>5238</v>
      </c>
      <c r="AB346" s="71">
        <v>54824</v>
      </c>
      <c r="AC346" s="71">
        <v>0</v>
      </c>
      <c r="AD346" s="71">
        <v>3.1392930394645999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2088</v>
      </c>
      <c r="B347" s="70">
        <v>156</v>
      </c>
      <c r="C347" s="70">
        <v>3</v>
      </c>
      <c r="D347" s="70">
        <v>10</v>
      </c>
      <c r="E347" s="70">
        <v>2006</v>
      </c>
      <c r="F347" s="70" t="s">
        <v>790</v>
      </c>
      <c r="G347" s="70" t="s">
        <v>2085</v>
      </c>
      <c r="H347" s="70" t="s">
        <v>2086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2089</v>
      </c>
      <c r="B348" s="70">
        <v>157</v>
      </c>
      <c r="C348" s="70">
        <v>4</v>
      </c>
      <c r="D348" s="70">
        <v>10</v>
      </c>
      <c r="E348" s="70">
        <v>2007</v>
      </c>
      <c r="F348" s="70" t="s">
        <v>791</v>
      </c>
      <c r="G348" s="70" t="s">
        <v>2085</v>
      </c>
      <c r="H348" s="70" t="s">
        <v>2086</v>
      </c>
      <c r="I348" s="148"/>
      <c r="J348" s="71">
        <v>438.27233050545698</v>
      </c>
      <c r="K348" s="71">
        <v>2.500094728616193</v>
      </c>
      <c r="L348" s="71">
        <v>2.387671092036439</v>
      </c>
      <c r="M348" s="71">
        <v>70.813459385182782</v>
      </c>
      <c r="N348" s="71">
        <v>78.250325503993039</v>
      </c>
      <c r="O348" s="71">
        <v>59.245183149731332</v>
      </c>
      <c r="P348" s="71">
        <v>26.10954171131274</v>
      </c>
      <c r="Q348" s="71">
        <v>3.6173274416433299</v>
      </c>
      <c r="R348" s="71">
        <v>0</v>
      </c>
      <c r="S348" s="71">
        <v>4.022926452591344</v>
      </c>
      <c r="T348" s="72"/>
      <c r="U348" s="71">
        <v>21514545</v>
      </c>
      <c r="V348" s="71">
        <v>1056</v>
      </c>
      <c r="W348" s="71">
        <v>28</v>
      </c>
      <c r="X348" s="71">
        <v>14395</v>
      </c>
      <c r="Y348" s="71">
        <v>20760</v>
      </c>
      <c r="Z348" s="71">
        <v>29314</v>
      </c>
      <c r="AA348" s="71">
        <v>5113</v>
      </c>
      <c r="AB348" s="71">
        <v>58153</v>
      </c>
      <c r="AC348" s="71">
        <v>0</v>
      </c>
      <c r="AD348" s="71">
        <v>4.022926452591344</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2090</v>
      </c>
      <c r="B349" s="70">
        <v>158</v>
      </c>
      <c r="C349" s="70">
        <v>5</v>
      </c>
      <c r="D349" s="70">
        <v>10</v>
      </c>
      <c r="E349" s="70">
        <v>2008</v>
      </c>
      <c r="F349" s="70" t="s">
        <v>792</v>
      </c>
      <c r="G349" s="1064" t="s">
        <v>2085</v>
      </c>
      <c r="H349" s="70" t="s">
        <v>2086</v>
      </c>
      <c r="I349" s="148"/>
      <c r="J349" s="71">
        <v>416.33523636889839</v>
      </c>
      <c r="K349" s="71">
        <v>1.876187389928843</v>
      </c>
      <c r="L349" s="71">
        <v>2.13389957925249</v>
      </c>
      <c r="M349" s="71">
        <v>73.024583709558257</v>
      </c>
      <c r="N349" s="71">
        <v>79.67867617738807</v>
      </c>
      <c r="O349" s="71">
        <v>58.64796456769912</v>
      </c>
      <c r="P349" s="71">
        <v>25.789047161393029</v>
      </c>
      <c r="Q349" s="71">
        <v>3.6631338827932698</v>
      </c>
      <c r="R349" s="71">
        <v>0</v>
      </c>
      <c r="S349" s="71">
        <v>3.205893782656676</v>
      </c>
      <c r="T349" s="72"/>
      <c r="U349" s="71">
        <v>21424034</v>
      </c>
      <c r="V349" s="71">
        <v>1056</v>
      </c>
      <c r="W349" s="71">
        <v>28</v>
      </c>
      <c r="X349" s="71">
        <v>14395</v>
      </c>
      <c r="Y349" s="71">
        <v>21735</v>
      </c>
      <c r="Z349" s="71">
        <v>30037</v>
      </c>
      <c r="AA349" s="71">
        <v>5056</v>
      </c>
      <c r="AB349" s="71">
        <v>59858</v>
      </c>
      <c r="AC349" s="71">
        <v>0</v>
      </c>
      <c r="AD349" s="71">
        <v>3.205893782656676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2091</v>
      </c>
      <c r="B350" s="70">
        <v>159</v>
      </c>
      <c r="C350" s="70">
        <v>6</v>
      </c>
      <c r="D350" s="70">
        <v>10</v>
      </c>
      <c r="E350" s="70">
        <v>2009</v>
      </c>
      <c r="F350" s="70" t="s">
        <v>176</v>
      </c>
      <c r="G350" s="1064" t="s">
        <v>2085</v>
      </c>
      <c r="H350" s="70" t="s">
        <v>2086</v>
      </c>
      <c r="I350" s="148"/>
      <c r="J350" s="71">
        <v>483.27876387454211</v>
      </c>
      <c r="K350" s="71">
        <v>2.1149549406590649</v>
      </c>
      <c r="L350" s="71">
        <v>1.3228086700868389</v>
      </c>
      <c r="M350" s="71">
        <v>77.130833258226161</v>
      </c>
      <c r="N350" s="71">
        <v>71.494863681889854</v>
      </c>
      <c r="O350" s="71">
        <v>61.476752693149962</v>
      </c>
      <c r="P350" s="71">
        <v>24.911842788192171</v>
      </c>
      <c r="Q350" s="71">
        <v>3.58826070420674</v>
      </c>
      <c r="R350" s="71">
        <v>0</v>
      </c>
      <c r="S350" s="71">
        <v>4.4309754884225248</v>
      </c>
      <c r="T350" s="72"/>
      <c r="U350" s="71">
        <v>21702679</v>
      </c>
      <c r="V350" s="71">
        <v>1310</v>
      </c>
      <c r="W350" s="71">
        <v>27</v>
      </c>
      <c r="X350" s="71">
        <v>16470</v>
      </c>
      <c r="Y350" s="71">
        <v>22595</v>
      </c>
      <c r="Z350" s="71">
        <v>31078</v>
      </c>
      <c r="AA350" s="71">
        <v>5014</v>
      </c>
      <c r="AB350" s="71">
        <v>61551</v>
      </c>
      <c r="AC350" s="71">
        <v>0</v>
      </c>
      <c r="AD350" s="71">
        <v>4.4309754884225248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95.132999999999996</v>
      </c>
      <c r="BK350" s="71">
        <v>0</v>
      </c>
      <c r="BL350" s="71">
        <v>12.158999999999999</v>
      </c>
      <c r="BM350" s="71">
        <v>0</v>
      </c>
      <c r="BN350" s="72"/>
      <c r="BO350" s="71">
        <v>0</v>
      </c>
      <c r="BP350" s="71">
        <v>0</v>
      </c>
      <c r="BQ350" s="71">
        <v>6</v>
      </c>
      <c r="BR350" s="71">
        <v>0</v>
      </c>
      <c r="BS350" s="71">
        <v>3</v>
      </c>
      <c r="BT350" s="71">
        <v>0</v>
      </c>
      <c r="BU350"/>
      <c r="BV350" s="70">
        <v>103.24299999999999</v>
      </c>
      <c r="BW350" s="70">
        <v>0</v>
      </c>
      <c r="BX350" s="70">
        <v>4.0490000000000004</v>
      </c>
      <c r="BY350" s="70">
        <v>0</v>
      </c>
      <c r="BZ350" s="70">
        <v>0</v>
      </c>
      <c r="CA350" s="70">
        <v>0</v>
      </c>
      <c r="CB350" s="70">
        <v>0</v>
      </c>
      <c r="CC350" s="70">
        <v>0</v>
      </c>
      <c r="CD350" s="70">
        <v>0</v>
      </c>
    </row>
    <row r="351" spans="1:82">
      <c r="A351" s="70" t="s">
        <v>2092</v>
      </c>
      <c r="B351" s="70">
        <v>160</v>
      </c>
      <c r="C351" s="70">
        <v>7</v>
      </c>
      <c r="D351" s="70">
        <v>10</v>
      </c>
      <c r="E351" s="70">
        <v>2010</v>
      </c>
      <c r="F351" s="70" t="s">
        <v>177</v>
      </c>
      <c r="G351" s="70" t="s">
        <v>2085</v>
      </c>
      <c r="H351" s="70" t="s">
        <v>2086</v>
      </c>
      <c r="I351" s="148"/>
      <c r="J351" s="71">
        <v>455.21514328317181</v>
      </c>
      <c r="K351" s="71">
        <v>2.2647200888653769</v>
      </c>
      <c r="L351" s="71">
        <v>1.270426264369857</v>
      </c>
      <c r="M351" s="71">
        <v>73.790772735807678</v>
      </c>
      <c r="N351" s="71">
        <v>81.711955668704931</v>
      </c>
      <c r="O351" s="71">
        <v>62.482095104985312</v>
      </c>
      <c r="P351" s="71">
        <v>25.320611313710739</v>
      </c>
      <c r="Q351" s="71">
        <v>3.8127780118191001</v>
      </c>
      <c r="R351" s="71">
        <v>0</v>
      </c>
      <c r="S351" s="71">
        <v>5.3141038662255138</v>
      </c>
      <c r="T351" s="72"/>
      <c r="U351" s="71">
        <v>22328276</v>
      </c>
      <c r="V351" s="71">
        <v>1310</v>
      </c>
      <c r="W351" s="71">
        <v>27</v>
      </c>
      <c r="X351" s="71">
        <v>16470</v>
      </c>
      <c r="Y351" s="71">
        <v>23211</v>
      </c>
      <c r="Z351" s="71">
        <v>31733</v>
      </c>
      <c r="AA351" s="71">
        <v>4969</v>
      </c>
      <c r="AB351" s="71">
        <v>62670</v>
      </c>
      <c r="AC351" s="71">
        <v>0</v>
      </c>
      <c r="AD351" s="71">
        <v>5.3141038662255138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34.966000000000001</v>
      </c>
      <c r="BK351" s="71">
        <v>0</v>
      </c>
      <c r="BL351" s="71">
        <v>13.058999999999999</v>
      </c>
      <c r="BM351" s="71">
        <v>0</v>
      </c>
      <c r="BN351" s="72"/>
      <c r="BO351" s="71">
        <v>0</v>
      </c>
      <c r="BP351" s="71">
        <v>0</v>
      </c>
      <c r="BQ351" s="71">
        <v>5</v>
      </c>
      <c r="BR351" s="71">
        <v>0</v>
      </c>
      <c r="BS351" s="71">
        <v>3</v>
      </c>
      <c r="BT351" s="71">
        <v>0</v>
      </c>
      <c r="BU351"/>
      <c r="BV351" s="70">
        <v>48.024999999999999</v>
      </c>
      <c r="BW351" s="70">
        <v>0</v>
      </c>
      <c r="BX351" s="70">
        <v>0</v>
      </c>
      <c r="BY351" s="70">
        <v>0</v>
      </c>
      <c r="BZ351" s="70">
        <v>0</v>
      </c>
      <c r="CA351" s="70">
        <v>0</v>
      </c>
      <c r="CB351" s="70">
        <v>0</v>
      </c>
      <c r="CC351" s="70">
        <v>0</v>
      </c>
      <c r="CD351" s="70">
        <v>0</v>
      </c>
    </row>
    <row r="352" spans="1:82">
      <c r="A352" s="70" t="s">
        <v>2093</v>
      </c>
      <c r="B352" s="70">
        <v>161</v>
      </c>
      <c r="C352" s="70">
        <v>8</v>
      </c>
      <c r="D352" s="70">
        <v>10</v>
      </c>
      <c r="E352" s="70">
        <v>2011</v>
      </c>
      <c r="F352" s="70" t="s">
        <v>178</v>
      </c>
      <c r="G352" s="70" t="s">
        <v>2085</v>
      </c>
      <c r="H352" s="70" t="s">
        <v>2086</v>
      </c>
      <c r="I352" s="148"/>
      <c r="J352" s="71">
        <v>553.3054596151951</v>
      </c>
      <c r="K352" s="71">
        <v>3.252211185890403</v>
      </c>
      <c r="L352" s="71">
        <v>1.3536115069549319</v>
      </c>
      <c r="M352" s="71">
        <v>89.836121724057591</v>
      </c>
      <c r="N352" s="71">
        <v>88.755462296898429</v>
      </c>
      <c r="O352" s="71">
        <v>62.36762493790102</v>
      </c>
      <c r="P352" s="71">
        <v>24.430535853459773</v>
      </c>
      <c r="Q352" s="71">
        <v>4.4083112349795801</v>
      </c>
      <c r="R352" s="71">
        <v>0</v>
      </c>
      <c r="S352" s="71">
        <v>6.4907107252169887</v>
      </c>
      <c r="T352" s="72"/>
      <c r="U352" s="71">
        <v>25173137</v>
      </c>
      <c r="V352" s="71">
        <v>1310</v>
      </c>
      <c r="W352" s="71">
        <v>27</v>
      </c>
      <c r="X352" s="71">
        <v>16470</v>
      </c>
      <c r="Y352" s="71">
        <v>23584</v>
      </c>
      <c r="Z352" s="71">
        <v>32363</v>
      </c>
      <c r="AA352" s="71">
        <v>4937</v>
      </c>
      <c r="AB352" s="71">
        <v>62817</v>
      </c>
      <c r="AC352" s="71">
        <v>0</v>
      </c>
      <c r="AD352" s="71">
        <v>6.4907107252169887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83.738</v>
      </c>
      <c r="BK352" s="71">
        <v>0</v>
      </c>
      <c r="BL352" s="71">
        <v>12.54</v>
      </c>
      <c r="BM352" s="71">
        <v>0</v>
      </c>
      <c r="BN352" s="72"/>
      <c r="BO352" s="71">
        <v>0</v>
      </c>
      <c r="BP352" s="71">
        <v>0</v>
      </c>
      <c r="BQ352" s="71">
        <v>6</v>
      </c>
      <c r="BR352" s="71">
        <v>0</v>
      </c>
      <c r="BS352" s="71">
        <v>3</v>
      </c>
      <c r="BT352" s="71">
        <v>0</v>
      </c>
      <c r="BU352"/>
      <c r="BV352" s="70">
        <v>96.278000000000006</v>
      </c>
      <c r="BW352" s="70">
        <v>0</v>
      </c>
      <c r="BX352" s="70">
        <v>0</v>
      </c>
      <c r="BY352" s="70">
        <v>0</v>
      </c>
      <c r="BZ352" s="70">
        <v>0</v>
      </c>
      <c r="CA352" s="70">
        <v>0</v>
      </c>
      <c r="CB352" s="70">
        <v>0</v>
      </c>
      <c r="CC352" s="70">
        <v>0</v>
      </c>
      <c r="CD352" s="70">
        <v>0</v>
      </c>
    </row>
    <row r="353" spans="1:82">
      <c r="A353" s="70" t="s">
        <v>2094</v>
      </c>
      <c r="B353" s="70">
        <v>162</v>
      </c>
      <c r="C353" s="70">
        <v>9</v>
      </c>
      <c r="D353" s="70">
        <v>10</v>
      </c>
      <c r="E353" s="70">
        <v>2012</v>
      </c>
      <c r="F353" s="70" t="s">
        <v>179</v>
      </c>
      <c r="G353" s="70" t="s">
        <v>2085</v>
      </c>
      <c r="H353" s="70" t="s">
        <v>2086</v>
      </c>
      <c r="I353" s="148"/>
      <c r="J353" s="71">
        <v>553.2458565237356</v>
      </c>
      <c r="K353" s="71">
        <v>3.0816512963215841</v>
      </c>
      <c r="L353" s="71">
        <v>1.3563202556705409</v>
      </c>
      <c r="M353" s="71">
        <v>98.210402232689248</v>
      </c>
      <c r="N353" s="71">
        <v>99.671617241623565</v>
      </c>
      <c r="O353" s="71">
        <v>63.17315516309224</v>
      </c>
      <c r="P353" s="71">
        <v>24.693948792351094</v>
      </c>
      <c r="Q353" s="71">
        <v>4.8736406032443602</v>
      </c>
      <c r="R353" s="71">
        <v>0</v>
      </c>
      <c r="S353" s="71">
        <v>6.7021457311497112</v>
      </c>
      <c r="T353" s="72"/>
      <c r="U353" s="71">
        <v>24690350</v>
      </c>
      <c r="V353" s="71">
        <v>1310</v>
      </c>
      <c r="W353" s="71">
        <v>27</v>
      </c>
      <c r="X353" s="71">
        <v>16470</v>
      </c>
      <c r="Y353" s="71">
        <v>24253</v>
      </c>
      <c r="Z353" s="71">
        <v>33041</v>
      </c>
      <c r="AA353" s="71">
        <v>4962</v>
      </c>
      <c r="AB353" s="71">
        <v>63920</v>
      </c>
      <c r="AC353" s="71">
        <v>0</v>
      </c>
      <c r="AD353" s="71">
        <v>6.7021457311497112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107.405</v>
      </c>
      <c r="BK353" s="71">
        <v>0</v>
      </c>
      <c r="BL353" s="71">
        <v>13.509</v>
      </c>
      <c r="BM353" s="71">
        <v>0</v>
      </c>
      <c r="BN353" s="72"/>
      <c r="BO353" s="71">
        <v>0</v>
      </c>
      <c r="BP353" s="71">
        <v>0</v>
      </c>
      <c r="BQ353" s="71">
        <v>6</v>
      </c>
      <c r="BR353" s="71">
        <v>0</v>
      </c>
      <c r="BS353" s="71">
        <v>3</v>
      </c>
      <c r="BT353" s="71">
        <v>0</v>
      </c>
      <c r="BU353"/>
      <c r="BV353" s="70">
        <v>120.914</v>
      </c>
      <c r="BW353" s="70">
        <v>0</v>
      </c>
      <c r="BX353" s="70">
        <v>0</v>
      </c>
      <c r="BY353" s="70">
        <v>0</v>
      </c>
      <c r="BZ353" s="70">
        <v>0</v>
      </c>
      <c r="CA353" s="70">
        <v>0</v>
      </c>
      <c r="CB353" s="70">
        <v>0</v>
      </c>
      <c r="CC353" s="70">
        <v>0</v>
      </c>
      <c r="CD353" s="70">
        <v>0</v>
      </c>
    </row>
    <row r="354" spans="1:82">
      <c r="A354" s="70" t="s">
        <v>2095</v>
      </c>
      <c r="B354" s="70">
        <v>163</v>
      </c>
      <c r="C354" s="70">
        <v>10</v>
      </c>
      <c r="D354" s="70">
        <v>10</v>
      </c>
      <c r="E354" s="70">
        <v>2013</v>
      </c>
      <c r="F354" s="70" t="s">
        <v>180</v>
      </c>
      <c r="G354" s="70" t="s">
        <v>2085</v>
      </c>
      <c r="H354" s="70" t="s">
        <v>2086</v>
      </c>
      <c r="I354" s="148"/>
      <c r="J354" s="71">
        <v>575.22914610363114</v>
      </c>
      <c r="K354" s="71">
        <v>2.7475844836590548</v>
      </c>
      <c r="L354" s="71">
        <v>1.301462623525159</v>
      </c>
      <c r="M354" s="71">
        <v>95.853111917065675</v>
      </c>
      <c r="N354" s="71">
        <v>99.765441706080864</v>
      </c>
      <c r="O354" s="71">
        <v>61.377282143288092</v>
      </c>
      <c r="P354" s="71">
        <v>24.767014314801386</v>
      </c>
      <c r="Q354" s="71">
        <v>4.9775553512200004</v>
      </c>
      <c r="R354" s="71">
        <v>0</v>
      </c>
      <c r="S354" s="71">
        <v>7.6774194012731112</v>
      </c>
      <c r="T354" s="72"/>
      <c r="U354" s="71">
        <v>24055838</v>
      </c>
      <c r="V354" s="71">
        <v>1310</v>
      </c>
      <c r="W354" s="71">
        <v>27</v>
      </c>
      <c r="X354" s="71">
        <v>16470</v>
      </c>
      <c r="Y354" s="71">
        <v>24561</v>
      </c>
      <c r="Z354" s="71">
        <v>33535</v>
      </c>
      <c r="AA354" s="71">
        <v>4958</v>
      </c>
      <c r="AB354" s="71">
        <v>64347</v>
      </c>
      <c r="AC354" s="71">
        <v>0</v>
      </c>
      <c r="AD354" s="71">
        <v>7.6774194012731112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107.44199999999999</v>
      </c>
      <c r="BK354" s="71">
        <v>0</v>
      </c>
      <c r="BL354" s="71">
        <v>14.823</v>
      </c>
      <c r="BM354" s="71">
        <v>0</v>
      </c>
      <c r="BN354" s="72"/>
      <c r="BO354" s="71">
        <v>0</v>
      </c>
      <c r="BP354" s="71">
        <v>0</v>
      </c>
      <c r="BQ354" s="71">
        <v>6</v>
      </c>
      <c r="BR354" s="71">
        <v>0</v>
      </c>
      <c r="BS354" s="71">
        <v>3</v>
      </c>
      <c r="BT354" s="71">
        <v>0</v>
      </c>
      <c r="BU354"/>
      <c r="BV354" s="70">
        <v>122.265</v>
      </c>
      <c r="BW354" s="70">
        <v>0</v>
      </c>
      <c r="BX354" s="70">
        <v>0</v>
      </c>
      <c r="BY354" s="70">
        <v>0</v>
      </c>
      <c r="BZ354" s="70">
        <v>0</v>
      </c>
      <c r="CA354" s="70">
        <v>0</v>
      </c>
      <c r="CB354" s="70">
        <v>0</v>
      </c>
      <c r="CC354" s="70">
        <v>0</v>
      </c>
      <c r="CD354" s="70">
        <v>0</v>
      </c>
    </row>
    <row r="355" spans="1:82">
      <c r="A355" s="70" t="s">
        <v>2096</v>
      </c>
      <c r="B355" s="70">
        <v>164</v>
      </c>
      <c r="C355" s="70">
        <v>11</v>
      </c>
      <c r="D355" s="70">
        <v>10</v>
      </c>
      <c r="E355" s="70">
        <v>2014</v>
      </c>
      <c r="F355" s="70" t="s">
        <v>181</v>
      </c>
      <c r="G355" s="70" t="s">
        <v>2085</v>
      </c>
      <c r="H355" s="70" t="s">
        <v>2086</v>
      </c>
      <c r="I355" s="148"/>
      <c r="J355" s="71">
        <v>565.664864956109</v>
      </c>
      <c r="K355" s="71">
        <v>2.943495368372024</v>
      </c>
      <c r="L355" s="71">
        <v>1.252014011434498</v>
      </c>
      <c r="M355" s="71">
        <v>104.3784104142659</v>
      </c>
      <c r="N355" s="71">
        <v>98.502954085415041</v>
      </c>
      <c r="O355" s="71">
        <v>59.511246528415484</v>
      </c>
      <c r="P355" s="71">
        <v>25.337626429724416</v>
      </c>
      <c r="Q355" s="71">
        <v>4.8162648048086201</v>
      </c>
      <c r="R355" s="71">
        <v>0</v>
      </c>
      <c r="S355" s="71">
        <v>7.808700243755994</v>
      </c>
      <c r="T355" s="72"/>
      <c r="U355" s="71">
        <v>26294847</v>
      </c>
      <c r="V355" s="71">
        <v>1215</v>
      </c>
      <c r="W355" s="71">
        <v>22</v>
      </c>
      <c r="X355" s="71">
        <v>18515</v>
      </c>
      <c r="Y355" s="71">
        <v>24974</v>
      </c>
      <c r="Z355" s="71">
        <v>34246</v>
      </c>
      <c r="AA355" s="71">
        <v>5046</v>
      </c>
      <c r="AB355" s="71">
        <v>64894</v>
      </c>
      <c r="AC355" s="71">
        <v>0</v>
      </c>
      <c r="AD355" s="71">
        <v>7.808700243755994</v>
      </c>
      <c r="AE355" s="72"/>
      <c r="AF355" s="71"/>
      <c r="AG355" s="71"/>
      <c r="AH355" s="71"/>
      <c r="AI355" s="71"/>
      <c r="AJ355" s="71"/>
      <c r="AK355" s="71"/>
      <c r="AL355" s="71"/>
      <c r="AM355" s="71"/>
      <c r="AN355" s="71"/>
      <c r="AO355" s="71"/>
      <c r="AP355" s="71"/>
      <c r="AQ355" s="72"/>
      <c r="AR355" s="71">
        <v>1536</v>
      </c>
      <c r="AS355" s="71">
        <v>78</v>
      </c>
      <c r="AT355" s="71">
        <v>0</v>
      </c>
      <c r="AU355" s="71">
        <v>0</v>
      </c>
      <c r="AV355" s="71">
        <v>0</v>
      </c>
      <c r="AW355" s="71">
        <v>1</v>
      </c>
      <c r="AX355" s="71"/>
      <c r="AY355" s="72"/>
      <c r="AZ355" s="71">
        <v>5800.6</v>
      </c>
      <c r="BA355" s="71">
        <v>1967</v>
      </c>
      <c r="BB355" s="71">
        <v>0</v>
      </c>
      <c r="BC355" s="71">
        <v>0</v>
      </c>
      <c r="BD355" s="71">
        <v>0</v>
      </c>
      <c r="BE355" s="71">
        <v>1740</v>
      </c>
      <c r="BF355" s="71"/>
      <c r="BG355" s="72"/>
      <c r="BH355" s="71">
        <v>0</v>
      </c>
      <c r="BI355" s="71">
        <v>0</v>
      </c>
      <c r="BJ355" s="71">
        <v>108.157</v>
      </c>
      <c r="BK355" s="71">
        <v>0</v>
      </c>
      <c r="BL355" s="71">
        <v>13.847000000000001</v>
      </c>
      <c r="BM355" s="71">
        <v>0</v>
      </c>
      <c r="BN355" s="72"/>
      <c r="BO355" s="71">
        <v>0</v>
      </c>
      <c r="BP355" s="71">
        <v>0</v>
      </c>
      <c r="BQ355" s="71">
        <v>6</v>
      </c>
      <c r="BR355" s="71">
        <v>0</v>
      </c>
      <c r="BS355" s="71">
        <v>3</v>
      </c>
      <c r="BT355" s="71">
        <v>0</v>
      </c>
      <c r="BU355"/>
      <c r="BV355" s="70">
        <v>122.004</v>
      </c>
      <c r="BW355" s="70">
        <v>0</v>
      </c>
      <c r="BX355" s="70">
        <v>0</v>
      </c>
      <c r="BY355" s="70">
        <v>0</v>
      </c>
      <c r="BZ355" s="70">
        <v>0</v>
      </c>
      <c r="CA355" s="70">
        <v>0</v>
      </c>
      <c r="CB355" s="70">
        <v>0</v>
      </c>
      <c r="CC355" s="70">
        <v>0</v>
      </c>
      <c r="CD355" s="70">
        <v>0</v>
      </c>
    </row>
    <row r="356" spans="1:82">
      <c r="A356" s="70" t="s">
        <v>2097</v>
      </c>
      <c r="B356" s="70">
        <v>165</v>
      </c>
      <c r="C356" s="70">
        <v>12</v>
      </c>
      <c r="D356" s="70">
        <v>10</v>
      </c>
      <c r="E356" s="70">
        <v>2015</v>
      </c>
      <c r="F356" s="70" t="s">
        <v>182</v>
      </c>
      <c r="G356" s="70" t="s">
        <v>2085</v>
      </c>
      <c r="H356" s="70" t="s">
        <v>2086</v>
      </c>
      <c r="I356" s="148"/>
      <c r="J356" s="71">
        <v>571.08843448120649</v>
      </c>
      <c r="K356" s="71">
        <v>2.816372176356428</v>
      </c>
      <c r="L356" s="71">
        <v>1.260744638711043</v>
      </c>
      <c r="M356" s="71">
        <v>116.1407304455508</v>
      </c>
      <c r="N356" s="71">
        <v>94.556527668752253</v>
      </c>
      <c r="O356" s="71">
        <v>60.159136881929733</v>
      </c>
      <c r="P356" s="71">
        <v>24.990798012492753</v>
      </c>
      <c r="Q356" s="71">
        <v>4.7525203006109802</v>
      </c>
      <c r="R356" s="71">
        <v>0</v>
      </c>
      <c r="S356" s="71">
        <v>7.6727743189785622</v>
      </c>
      <c r="T356" s="72"/>
      <c r="U356" s="71">
        <v>29660526</v>
      </c>
      <c r="V356" s="71">
        <v>1215</v>
      </c>
      <c r="W356" s="71">
        <v>22</v>
      </c>
      <c r="X356" s="71">
        <v>18515</v>
      </c>
      <c r="Y356" s="71">
        <v>25418</v>
      </c>
      <c r="Z356" s="71">
        <v>34952</v>
      </c>
      <c r="AA356" s="71">
        <v>4973</v>
      </c>
      <c r="AB356" s="71">
        <v>65413</v>
      </c>
      <c r="AC356" s="71">
        <v>0</v>
      </c>
      <c r="AD356" s="71">
        <v>7.6727743189785622</v>
      </c>
      <c r="AE356" s="72"/>
      <c r="AF356" s="71">
        <v>320482947.51556993</v>
      </c>
      <c r="AG356" s="71">
        <v>2206441.5852338611</v>
      </c>
      <c r="AH356" s="71">
        <v>241314.06792949999</v>
      </c>
      <c r="AI356" s="71">
        <v>142003916.5588581</v>
      </c>
      <c r="AJ356" s="71">
        <v>139351731.17423841</v>
      </c>
      <c r="AK356" s="71">
        <v>0</v>
      </c>
      <c r="AL356" s="71">
        <v>0</v>
      </c>
      <c r="AM356" s="71">
        <v>8964577.2527852766</v>
      </c>
      <c r="AN356" s="71">
        <v>0</v>
      </c>
      <c r="AO356" s="71">
        <v>0</v>
      </c>
      <c r="AP356" s="71">
        <v>613250928.15461516</v>
      </c>
      <c r="AQ356" s="72"/>
      <c r="AR356" s="71">
        <v>1742</v>
      </c>
      <c r="AS356" s="71">
        <v>130</v>
      </c>
      <c r="AT356" s="71">
        <v>0</v>
      </c>
      <c r="AU356" s="71">
        <v>0</v>
      </c>
      <c r="AV356" s="71">
        <v>0</v>
      </c>
      <c r="AW356" s="71">
        <v>2</v>
      </c>
      <c r="AX356" s="71"/>
      <c r="AY356" s="72"/>
      <c r="AZ356" s="71">
        <v>6676.6</v>
      </c>
      <c r="BA356" s="71">
        <v>3775.2</v>
      </c>
      <c r="BB356" s="71">
        <v>0</v>
      </c>
      <c r="BC356" s="71">
        <v>0</v>
      </c>
      <c r="BD356" s="71">
        <v>0</v>
      </c>
      <c r="BE356" s="71">
        <v>1915</v>
      </c>
      <c r="BF356" s="71"/>
      <c r="BG356" s="72"/>
      <c r="BH356" s="71">
        <v>0</v>
      </c>
      <c r="BI356" s="71">
        <v>0</v>
      </c>
      <c r="BJ356" s="71">
        <v>105.54300000000001</v>
      </c>
      <c r="BK356" s="71">
        <v>0</v>
      </c>
      <c r="BL356" s="71">
        <v>11.585000000000001</v>
      </c>
      <c r="BM356" s="71">
        <v>0</v>
      </c>
      <c r="BN356" s="72"/>
      <c r="BO356" s="71">
        <v>0</v>
      </c>
      <c r="BP356" s="71">
        <v>0</v>
      </c>
      <c r="BQ356" s="71">
        <v>6</v>
      </c>
      <c r="BR356" s="71">
        <v>0</v>
      </c>
      <c r="BS356" s="71">
        <v>2</v>
      </c>
      <c r="BT356" s="71">
        <v>0</v>
      </c>
      <c r="BU356"/>
      <c r="BV356" s="70">
        <v>117.128</v>
      </c>
      <c r="BW356" s="70">
        <v>0</v>
      </c>
      <c r="BX356" s="70">
        <v>0</v>
      </c>
      <c r="BY356" s="70">
        <v>0</v>
      </c>
      <c r="BZ356" s="70">
        <v>0</v>
      </c>
      <c r="CA356" s="70">
        <v>0</v>
      </c>
      <c r="CB356" s="70">
        <v>0</v>
      </c>
      <c r="CC356" s="70">
        <v>0</v>
      </c>
      <c r="CD356" s="70">
        <v>0</v>
      </c>
    </row>
    <row r="357" spans="1:82">
      <c r="A357" s="70" t="s">
        <v>2098</v>
      </c>
      <c r="B357" s="70">
        <v>166</v>
      </c>
      <c r="C357" s="70">
        <v>13</v>
      </c>
      <c r="D357" s="70">
        <v>10</v>
      </c>
      <c r="E357" s="70">
        <v>2016</v>
      </c>
      <c r="F357" s="70" t="s">
        <v>155</v>
      </c>
      <c r="G357" s="70" t="s">
        <v>2085</v>
      </c>
      <c r="H357" s="70" t="s">
        <v>2086</v>
      </c>
      <c r="I357" s="148"/>
      <c r="J357" s="71">
        <v>618.37119279301407</v>
      </c>
      <c r="K357" s="71">
        <v>2.6164135253048628</v>
      </c>
      <c r="L357" s="71">
        <v>1.2518712643832297</v>
      </c>
      <c r="M357" s="71">
        <v>84.953945992282243</v>
      </c>
      <c r="N357" s="71">
        <v>85.4299272200156</v>
      </c>
      <c r="O357" s="71">
        <v>60.518482517896075</v>
      </c>
      <c r="P357" s="71">
        <v>23.934064247183098</v>
      </c>
      <c r="Q357" s="71">
        <v>4.6794424771768792</v>
      </c>
      <c r="R357" s="71">
        <v>0</v>
      </c>
      <c r="S357" s="71">
        <v>7.4391099990205074</v>
      </c>
      <c r="T357" s="72"/>
      <c r="U357" s="71">
        <v>28940727</v>
      </c>
      <c r="V357" s="71">
        <v>1215</v>
      </c>
      <c r="W357" s="71">
        <v>22</v>
      </c>
      <c r="X357" s="71">
        <v>18515</v>
      </c>
      <c r="Y357" s="71">
        <v>26083</v>
      </c>
      <c r="Z357" s="71">
        <v>35593</v>
      </c>
      <c r="AA357" s="71">
        <v>4926</v>
      </c>
      <c r="AB357" s="71">
        <v>66251</v>
      </c>
      <c r="AC357" s="71">
        <v>0</v>
      </c>
      <c r="AD357" s="71">
        <v>7.4391099990205074</v>
      </c>
      <c r="AE357" s="72"/>
      <c r="AF357" s="71">
        <v>347593689.9291895</v>
      </c>
      <c r="AG357" s="71">
        <v>1967174.0936061861</v>
      </c>
      <c r="AH357" s="71">
        <v>216386.90379621621</v>
      </c>
      <c r="AI357" s="71">
        <v>132155111.737352</v>
      </c>
      <c r="AJ357" s="71">
        <v>122747435.1913967</v>
      </c>
      <c r="AK357" s="71">
        <v>0</v>
      </c>
      <c r="AL357" s="71">
        <v>0</v>
      </c>
      <c r="AM357" s="71">
        <v>9086475.4572549686</v>
      </c>
      <c r="AN357" s="71">
        <v>0</v>
      </c>
      <c r="AO357" s="71">
        <v>0</v>
      </c>
      <c r="AP357" s="71">
        <v>613766273.31259561</v>
      </c>
      <c r="AQ357" s="72"/>
      <c r="AR357" s="71">
        <v>1923</v>
      </c>
      <c r="AS357" s="71">
        <v>165</v>
      </c>
      <c r="AT357" s="71">
        <v>0</v>
      </c>
      <c r="AU357" s="71">
        <v>0</v>
      </c>
      <c r="AV357" s="71">
        <v>0</v>
      </c>
      <c r="AW357" s="71">
        <v>2</v>
      </c>
      <c r="AX357" s="71"/>
      <c r="AY357" s="72"/>
      <c r="AZ357" s="71">
        <v>7461.5999999999995</v>
      </c>
      <c r="BA357" s="71">
        <v>4626</v>
      </c>
      <c r="BB357" s="71">
        <v>0</v>
      </c>
      <c r="BC357" s="71">
        <v>0</v>
      </c>
      <c r="BD357" s="71">
        <v>0</v>
      </c>
      <c r="BE357" s="71">
        <v>1915</v>
      </c>
      <c r="BF357" s="71"/>
      <c r="BG357" s="72"/>
      <c r="BH357" s="71">
        <v>0</v>
      </c>
      <c r="BI357" s="71">
        <v>0</v>
      </c>
      <c r="BJ357" s="71">
        <v>106.699</v>
      </c>
      <c r="BK357" s="71">
        <v>0</v>
      </c>
      <c r="BL357" s="71">
        <v>40.340000000000003</v>
      </c>
      <c r="BM357" s="71">
        <v>0</v>
      </c>
      <c r="BN357" s="72"/>
      <c r="BO357" s="71">
        <v>0</v>
      </c>
      <c r="BP357" s="71">
        <v>0</v>
      </c>
      <c r="BQ357" s="71">
        <v>6</v>
      </c>
      <c r="BR357" s="71">
        <v>0</v>
      </c>
      <c r="BS357" s="71">
        <v>3</v>
      </c>
      <c r="BT357" s="71">
        <v>0</v>
      </c>
      <c r="BU357"/>
      <c r="BV357" s="70">
        <v>122.125</v>
      </c>
      <c r="BW357" s="70">
        <v>0</v>
      </c>
      <c r="BX357" s="70">
        <v>23.834</v>
      </c>
      <c r="BY357" s="70">
        <v>2E-3</v>
      </c>
      <c r="BZ357" s="70">
        <v>1.0780000000000001</v>
      </c>
      <c r="CA357" s="70">
        <v>0</v>
      </c>
      <c r="CB357" s="70">
        <v>0</v>
      </c>
      <c r="CC357" s="70">
        <v>0</v>
      </c>
      <c r="CD357" s="70">
        <v>0</v>
      </c>
    </row>
    <row r="358" spans="1:82">
      <c r="A358" s="70" t="s">
        <v>2099</v>
      </c>
      <c r="B358" s="70">
        <v>167</v>
      </c>
      <c r="C358" s="70">
        <v>14</v>
      </c>
      <c r="D358" s="70">
        <v>10</v>
      </c>
      <c r="E358" s="70">
        <v>2017</v>
      </c>
      <c r="F358" s="70" t="s">
        <v>156</v>
      </c>
      <c r="G358" s="70" t="s">
        <v>2085</v>
      </c>
      <c r="H358" s="70" t="s">
        <v>2086</v>
      </c>
      <c r="I358" s="148"/>
      <c r="J358" s="71">
        <v>523.92482928162281</v>
      </c>
      <c r="K358" s="71">
        <v>2.6050146372306835</v>
      </c>
      <c r="L358" s="71">
        <v>1.2466047280431038</v>
      </c>
      <c r="M358" s="71">
        <v>77.262779260209257</v>
      </c>
      <c r="N358" s="71">
        <v>94.110738394867198</v>
      </c>
      <c r="O358" s="71">
        <v>60.832206642954553</v>
      </c>
      <c r="P358" s="71">
        <v>23.598988637430054</v>
      </c>
      <c r="Q358" s="71">
        <v>4.5709561757608403</v>
      </c>
      <c r="R358" s="71">
        <v>0</v>
      </c>
      <c r="S358" s="71">
        <v>5.1395112645045495</v>
      </c>
      <c r="T358" s="72"/>
      <c r="U358" s="71">
        <v>28930149</v>
      </c>
      <c r="V358" s="71">
        <v>1215</v>
      </c>
      <c r="W358" s="71">
        <v>22</v>
      </c>
      <c r="X358" s="71">
        <v>18515</v>
      </c>
      <c r="Y358" s="71">
        <v>26663</v>
      </c>
      <c r="Z358" s="71">
        <v>36371</v>
      </c>
      <c r="AA358" s="71">
        <v>4888</v>
      </c>
      <c r="AB358" s="71">
        <v>66922</v>
      </c>
      <c r="AC358" s="71">
        <v>0</v>
      </c>
      <c r="AD358" s="71">
        <v>5.1395112645045504</v>
      </c>
      <c r="AE358" s="72"/>
      <c r="AF358" s="71">
        <v>324135491.80639052</v>
      </c>
      <c r="AG358" s="71">
        <v>1982303.173927834</v>
      </c>
      <c r="AH358" s="71">
        <v>259006.67621720259</v>
      </c>
      <c r="AI358" s="71">
        <v>125056922.70326629</v>
      </c>
      <c r="AJ358" s="71">
        <v>138494192.73902279</v>
      </c>
      <c r="AK358" s="71">
        <v>0</v>
      </c>
      <c r="AL358" s="71">
        <v>0</v>
      </c>
      <c r="AM358" s="71">
        <v>9192866.4889440667</v>
      </c>
      <c r="AN358" s="71">
        <v>0</v>
      </c>
      <c r="AO358" s="71">
        <v>0</v>
      </c>
      <c r="AP358" s="71">
        <v>599120783.58776879</v>
      </c>
      <c r="AQ358" s="72"/>
      <c r="AR358" s="71">
        <v>2083</v>
      </c>
      <c r="AS358" s="71">
        <v>183</v>
      </c>
      <c r="AT358" s="71">
        <v>0</v>
      </c>
      <c r="AU358" s="71">
        <v>0</v>
      </c>
      <c r="AV358" s="71">
        <v>0</v>
      </c>
      <c r="AW358" s="71">
        <v>2</v>
      </c>
      <c r="AX358" s="71"/>
      <c r="AY358" s="72"/>
      <c r="AZ358" s="71">
        <v>8107.5999999999995</v>
      </c>
      <c r="BA358" s="71">
        <v>5228.5000000000009</v>
      </c>
      <c r="BB358" s="71">
        <v>0</v>
      </c>
      <c r="BC358" s="71">
        <v>0</v>
      </c>
      <c r="BD358" s="71">
        <v>0</v>
      </c>
      <c r="BE358" s="71">
        <v>1915</v>
      </c>
      <c r="BF358" s="71"/>
      <c r="BG358" s="72"/>
      <c r="BH358" s="71">
        <v>0</v>
      </c>
      <c r="BI358" s="71">
        <v>0</v>
      </c>
      <c r="BJ358" s="71">
        <v>102.29300000000001</v>
      </c>
      <c r="BK358" s="71">
        <v>0</v>
      </c>
      <c r="BL358" s="71">
        <v>51.451000000000001</v>
      </c>
      <c r="BM358" s="71">
        <v>0</v>
      </c>
      <c r="BN358" s="72"/>
      <c r="BO358" s="71">
        <v>0</v>
      </c>
      <c r="BP358" s="71">
        <v>0</v>
      </c>
      <c r="BQ358" s="71">
        <v>6</v>
      </c>
      <c r="BR358" s="71">
        <v>0</v>
      </c>
      <c r="BS358" s="71">
        <v>3</v>
      </c>
      <c r="BT358" s="71">
        <v>0</v>
      </c>
      <c r="BU358"/>
      <c r="BV358" s="70">
        <v>118.197</v>
      </c>
      <c r="BW358" s="70">
        <v>0</v>
      </c>
      <c r="BX358" s="70">
        <v>34.442</v>
      </c>
      <c r="BY358" s="70">
        <v>2E-3</v>
      </c>
      <c r="BZ358" s="70">
        <v>1.103</v>
      </c>
      <c r="CA358" s="70">
        <v>0</v>
      </c>
      <c r="CB358" s="70">
        <v>0</v>
      </c>
      <c r="CC358" s="70">
        <v>0</v>
      </c>
      <c r="CD358" s="70">
        <v>0</v>
      </c>
    </row>
    <row r="359" spans="1:82">
      <c r="A359" s="70" t="s">
        <v>2100</v>
      </c>
      <c r="B359" s="70">
        <v>168</v>
      </c>
      <c r="C359" s="70">
        <v>15</v>
      </c>
      <c r="D359" s="70">
        <v>10</v>
      </c>
      <c r="E359" s="70">
        <v>2018</v>
      </c>
      <c r="F359" s="70" t="s">
        <v>183</v>
      </c>
      <c r="G359" s="70" t="s">
        <v>2085</v>
      </c>
      <c r="H359" s="70" t="s">
        <v>2086</v>
      </c>
      <c r="I359" s="148"/>
      <c r="J359" s="71">
        <v>535.2763304174548</v>
      </c>
      <c r="K359" s="71">
        <v>2.4580244721103446</v>
      </c>
      <c r="L359" s="71">
        <v>1.1692810228220962</v>
      </c>
      <c r="M359" s="71">
        <v>81.997240267982448</v>
      </c>
      <c r="N359" s="71">
        <v>91.095857409778944</v>
      </c>
      <c r="O359" s="71">
        <v>60.651000604712763</v>
      </c>
      <c r="P359" s="71">
        <v>23.392758014160766</v>
      </c>
      <c r="Q359" s="71">
        <v>4.2866992848363896</v>
      </c>
      <c r="R359" s="71">
        <v>0</v>
      </c>
      <c r="S359" s="71">
        <v>4.4291333512930482</v>
      </c>
      <c r="T359" s="72"/>
      <c r="U359" s="71">
        <v>29452676</v>
      </c>
      <c r="V359" s="71">
        <v>1215</v>
      </c>
      <c r="W359" s="71">
        <v>22</v>
      </c>
      <c r="X359" s="71">
        <v>18515</v>
      </c>
      <c r="Y359" s="71">
        <v>27175</v>
      </c>
      <c r="Z359" s="71">
        <v>36957</v>
      </c>
      <c r="AA359" s="71">
        <v>4894</v>
      </c>
      <c r="AB359" s="71">
        <v>67634</v>
      </c>
      <c r="AC359" s="71">
        <v>0</v>
      </c>
      <c r="AD359" s="71">
        <v>4.4291333512930482</v>
      </c>
      <c r="AE359" s="72"/>
      <c r="AF359" s="71">
        <v>325738823.46248478</v>
      </c>
      <c r="AG359" s="71">
        <v>1760295.730147541</v>
      </c>
      <c r="AH359" s="71">
        <v>248821.8312820227</v>
      </c>
      <c r="AI359" s="71">
        <v>129591625.7809464</v>
      </c>
      <c r="AJ359" s="71">
        <v>134262483.38431859</v>
      </c>
      <c r="AK359" s="71">
        <v>0</v>
      </c>
      <c r="AL359" s="71">
        <v>0</v>
      </c>
      <c r="AM359" s="71">
        <v>9309895.2218716592</v>
      </c>
      <c r="AN359" s="71">
        <v>0</v>
      </c>
      <c r="AO359" s="71">
        <v>0</v>
      </c>
      <c r="AP359" s="71">
        <v>600911945.41105092</v>
      </c>
      <c r="AQ359" s="72"/>
      <c r="AR359" s="71">
        <v>2322</v>
      </c>
      <c r="AS359" s="71">
        <v>202</v>
      </c>
      <c r="AT359" s="71">
        <v>0</v>
      </c>
      <c r="AU359" s="71">
        <v>0</v>
      </c>
      <c r="AV359" s="71">
        <v>0</v>
      </c>
      <c r="AW359" s="71">
        <v>2</v>
      </c>
      <c r="AX359" s="71"/>
      <c r="AY359" s="72"/>
      <c r="AZ359" s="71">
        <v>8972.6999999999971</v>
      </c>
      <c r="BA359" s="71">
        <v>7169.8</v>
      </c>
      <c r="BB359" s="71">
        <v>0</v>
      </c>
      <c r="BC359" s="71">
        <v>0</v>
      </c>
      <c r="BD359" s="71">
        <v>0</v>
      </c>
      <c r="BE359" s="71">
        <v>1915</v>
      </c>
      <c r="BF359" s="71"/>
      <c r="BG359" s="72"/>
      <c r="BH359" s="71">
        <v>0</v>
      </c>
      <c r="BI359" s="71">
        <v>0</v>
      </c>
      <c r="BJ359" s="71">
        <v>108.613</v>
      </c>
      <c r="BK359" s="71">
        <v>0</v>
      </c>
      <c r="BL359" s="71">
        <v>44.296999999999997</v>
      </c>
      <c r="BM359" s="71">
        <v>0</v>
      </c>
      <c r="BN359" s="72"/>
      <c r="BO359" s="71">
        <v>0</v>
      </c>
      <c r="BP359" s="71">
        <v>0</v>
      </c>
      <c r="BQ359" s="71">
        <v>7</v>
      </c>
      <c r="BR359" s="71">
        <v>0</v>
      </c>
      <c r="BS359" s="71">
        <v>2</v>
      </c>
      <c r="BT359" s="71">
        <v>0</v>
      </c>
      <c r="BU359"/>
      <c r="BV359" s="70">
        <v>118.76900000000001</v>
      </c>
      <c r="BW359" s="70">
        <v>0</v>
      </c>
      <c r="BX359" s="70">
        <v>33.151000000000003</v>
      </c>
      <c r="BY359" s="70">
        <v>1E-3</v>
      </c>
      <c r="BZ359" s="70">
        <v>0.98899999999999999</v>
      </c>
      <c r="CA359" s="70">
        <v>0</v>
      </c>
      <c r="CB359" s="70">
        <v>0</v>
      </c>
      <c r="CC359" s="70">
        <v>0</v>
      </c>
      <c r="CD359" s="70">
        <v>0</v>
      </c>
    </row>
    <row r="360" spans="1:82">
      <c r="A360" s="70" t="s">
        <v>2101</v>
      </c>
      <c r="B360" s="70">
        <v>169</v>
      </c>
      <c r="C360" s="70">
        <v>16</v>
      </c>
      <c r="D360" s="70">
        <v>10</v>
      </c>
      <c r="E360" s="70">
        <v>2019</v>
      </c>
      <c r="F360" s="70" t="s">
        <v>158</v>
      </c>
      <c r="G360" s="70" t="s">
        <v>2085</v>
      </c>
      <c r="H360" s="70" t="s">
        <v>2086</v>
      </c>
      <c r="I360" s="148"/>
      <c r="J360" s="71">
        <v>495.84418503481754</v>
      </c>
      <c r="K360" s="71">
        <v>2.244630728441718</v>
      </c>
      <c r="L360" s="71">
        <v>1.1793414595070382</v>
      </c>
      <c r="M360" s="71">
        <v>80.152110691778262</v>
      </c>
      <c r="N360" s="71">
        <v>89.24211189177818</v>
      </c>
      <c r="O360" s="71">
        <v>59.765167526819752</v>
      </c>
      <c r="P360" s="71">
        <v>23.569174940398465</v>
      </c>
      <c r="Q360" s="71">
        <v>4.2270266183231602</v>
      </c>
      <c r="R360" s="71">
        <v>0</v>
      </c>
      <c r="S360" s="71">
        <v>6.3780580033416854</v>
      </c>
      <c r="T360" s="72"/>
      <c r="U360" s="71">
        <v>27365617</v>
      </c>
      <c r="V360" s="71">
        <v>1215</v>
      </c>
      <c r="W360" s="71">
        <v>22</v>
      </c>
      <c r="X360" s="71">
        <v>18515</v>
      </c>
      <c r="Y360" s="71">
        <v>27920</v>
      </c>
      <c r="Z360" s="71">
        <v>37417</v>
      </c>
      <c r="AA360" s="71">
        <v>4894</v>
      </c>
      <c r="AB360" s="71">
        <v>68498</v>
      </c>
      <c r="AC360" s="71">
        <v>0</v>
      </c>
      <c r="AD360" s="71">
        <v>6.3780580033416854</v>
      </c>
      <c r="AE360" s="72"/>
      <c r="AF360" s="71">
        <v>299805362.00171429</v>
      </c>
      <c r="AG360" s="71">
        <v>1699731.9613868799</v>
      </c>
      <c r="AH360" s="71">
        <v>263378.26101508382</v>
      </c>
      <c r="AI360" s="71">
        <v>131857753.9348004</v>
      </c>
      <c r="AJ360" s="71">
        <v>132347837.51198401</v>
      </c>
      <c r="AK360" s="71">
        <v>0</v>
      </c>
      <c r="AL360" s="71">
        <v>0</v>
      </c>
      <c r="AM360" s="71">
        <v>9328911.9473320786</v>
      </c>
      <c r="AN360" s="71">
        <v>0</v>
      </c>
      <c r="AO360" s="71">
        <v>0</v>
      </c>
      <c r="AP360" s="71">
        <v>575302975.61823273</v>
      </c>
      <c r="AQ360" s="72"/>
      <c r="AR360" s="71">
        <v>2649</v>
      </c>
      <c r="AS360" s="71">
        <v>207</v>
      </c>
      <c r="AT360" s="71">
        <v>0</v>
      </c>
      <c r="AU360" s="71">
        <v>0</v>
      </c>
      <c r="AV360" s="71">
        <v>0</v>
      </c>
      <c r="AW360" s="71">
        <v>2</v>
      </c>
      <c r="AX360" s="71"/>
      <c r="AY360" s="72"/>
      <c r="AZ360" s="71">
        <v>9905.2000000000098</v>
      </c>
      <c r="BA360" s="71">
        <v>7292.9000000000005</v>
      </c>
      <c r="BB360" s="71">
        <v>0</v>
      </c>
      <c r="BC360" s="71">
        <v>0</v>
      </c>
      <c r="BD360" s="71">
        <v>0</v>
      </c>
      <c r="BE360" s="71">
        <v>1915</v>
      </c>
      <c r="BF360" s="71"/>
      <c r="BG360" s="72"/>
      <c r="BH360" s="71">
        <v>0</v>
      </c>
      <c r="BI360" s="71">
        <v>0</v>
      </c>
      <c r="BJ360" s="71">
        <v>96.143000000000001</v>
      </c>
      <c r="BK360" s="71">
        <v>0</v>
      </c>
      <c r="BL360" s="71">
        <v>51.161999999999999</v>
      </c>
      <c r="BM360" s="71">
        <v>0</v>
      </c>
      <c r="BN360" s="72"/>
      <c r="BO360" s="71">
        <v>0</v>
      </c>
      <c r="BP360" s="71">
        <v>0</v>
      </c>
      <c r="BQ360" s="71">
        <v>6</v>
      </c>
      <c r="BR360" s="71">
        <v>0</v>
      </c>
      <c r="BS360" s="71">
        <v>2</v>
      </c>
      <c r="BT360" s="71">
        <v>0</v>
      </c>
      <c r="BU360"/>
      <c r="BV360" s="70">
        <v>106.616</v>
      </c>
      <c r="BW360" s="70">
        <v>0</v>
      </c>
      <c r="BX360" s="70">
        <v>39.508000000000003</v>
      </c>
      <c r="BY360" s="70">
        <v>2E-3</v>
      </c>
      <c r="BZ360" s="70">
        <v>1.179</v>
      </c>
      <c r="CA360" s="70">
        <v>0</v>
      </c>
      <c r="CB360" s="70">
        <v>0</v>
      </c>
      <c r="CC360" s="70">
        <v>0</v>
      </c>
      <c r="CD360" s="70">
        <v>0</v>
      </c>
    </row>
    <row r="361" spans="1:82">
      <c r="A361" s="70" t="s">
        <v>2102</v>
      </c>
      <c r="B361" s="70">
        <v>170</v>
      </c>
      <c r="C361" s="70">
        <v>17</v>
      </c>
      <c r="D361" s="70">
        <v>10</v>
      </c>
      <c r="E361" s="70">
        <v>2020</v>
      </c>
      <c r="F361" s="70" t="s">
        <v>159</v>
      </c>
      <c r="G361" s="70" t="s">
        <v>2085</v>
      </c>
      <c r="H361" s="70" t="s">
        <v>2086</v>
      </c>
      <c r="I361" s="148"/>
      <c r="J361" s="71">
        <v>364.48426592457878</v>
      </c>
      <c r="K361" s="71">
        <v>2.6593206538406347</v>
      </c>
      <c r="L361" s="71">
        <v>1.6809357225005754</v>
      </c>
      <c r="M361" s="71">
        <v>77.137032385300017</v>
      </c>
      <c r="N361" s="71">
        <v>87.350387103947739</v>
      </c>
      <c r="O361" s="71">
        <v>53.300359362579371</v>
      </c>
      <c r="P361" s="71">
        <v>22.355754471176574</v>
      </c>
      <c r="Q361" s="71">
        <v>4.0914025180978504</v>
      </c>
      <c r="R361" s="71">
        <v>0</v>
      </c>
      <c r="S361" s="71">
        <v>4.6921749439880527</v>
      </c>
      <c r="T361" s="72"/>
      <c r="U361" s="71">
        <v>24373098</v>
      </c>
      <c r="V361" s="71">
        <v>1225</v>
      </c>
      <c r="W361" s="71">
        <v>34</v>
      </c>
      <c r="X361" s="71">
        <v>19817</v>
      </c>
      <c r="Y361" s="71">
        <v>28641</v>
      </c>
      <c r="Z361" s="71">
        <v>38087</v>
      </c>
      <c r="AA361" s="71">
        <v>4934</v>
      </c>
      <c r="AB361" s="71">
        <v>69392</v>
      </c>
      <c r="AC361" s="71">
        <v>0</v>
      </c>
      <c r="AD361" s="71">
        <v>4.6921749439880527</v>
      </c>
      <c r="AE361" s="72"/>
      <c r="AF361" s="71">
        <v>261753393.2623055</v>
      </c>
      <c r="AG361" s="71">
        <v>1899588.5089637323</v>
      </c>
      <c r="AH361" s="71">
        <v>304324.84128294326</v>
      </c>
      <c r="AI361" s="71">
        <v>128907265.23302448</v>
      </c>
      <c r="AJ361" s="71">
        <v>135553293.71649581</v>
      </c>
      <c r="AK361" s="71"/>
      <c r="AL361" s="71"/>
      <c r="AM361" s="71">
        <v>9056426.9611999728</v>
      </c>
      <c r="AN361" s="71"/>
      <c r="AO361" s="71"/>
      <c r="AP361" s="71">
        <v>537474292.5232724</v>
      </c>
      <c r="AQ361" s="72"/>
      <c r="AR361" s="71">
        <v>2874</v>
      </c>
      <c r="AS361" s="71">
        <v>211</v>
      </c>
      <c r="AT361" s="71">
        <v>0</v>
      </c>
      <c r="AU361" s="71">
        <v>0</v>
      </c>
      <c r="AV361" s="71">
        <v>0</v>
      </c>
      <c r="AW361" s="71">
        <v>2</v>
      </c>
      <c r="AX361" s="71"/>
      <c r="AY361" s="72"/>
      <c r="AZ361" s="71">
        <v>10799.900000000111</v>
      </c>
      <c r="BA361" s="71">
        <v>7691.3999999999978</v>
      </c>
      <c r="BB361" s="71">
        <v>0</v>
      </c>
      <c r="BC361" s="71">
        <v>0</v>
      </c>
      <c r="BD361" s="71">
        <v>0</v>
      </c>
      <c r="BE361" s="71">
        <v>1915</v>
      </c>
      <c r="BF361" s="71"/>
      <c r="BG361" s="72"/>
      <c r="BH361" s="71">
        <v>0</v>
      </c>
      <c r="BI361" s="71">
        <v>0</v>
      </c>
      <c r="BJ361" s="71">
        <v>101.453</v>
      </c>
      <c r="BK361" s="71">
        <v>0</v>
      </c>
      <c r="BL361" s="71">
        <v>49.852000000000004</v>
      </c>
      <c r="BM361" s="71">
        <v>0</v>
      </c>
      <c r="BN361" s="72"/>
      <c r="BO361" s="71">
        <v>0</v>
      </c>
      <c r="BP361" s="71">
        <v>0</v>
      </c>
      <c r="BQ361" s="71">
        <v>7</v>
      </c>
      <c r="BR361" s="71">
        <v>0</v>
      </c>
      <c r="BS361" s="71">
        <v>2</v>
      </c>
      <c r="BT361" s="71">
        <v>0</v>
      </c>
      <c r="BU361"/>
      <c r="BV361" s="70">
        <v>111.892</v>
      </c>
      <c r="BW361" s="70">
        <v>0</v>
      </c>
      <c r="BX361" s="70">
        <v>39.412999999999997</v>
      </c>
      <c r="BY361" s="70">
        <v>0</v>
      </c>
      <c r="BZ361" s="70">
        <v>0</v>
      </c>
      <c r="CA361" s="70">
        <v>0</v>
      </c>
      <c r="CB361" s="70">
        <v>0</v>
      </c>
      <c r="CC361" s="70">
        <v>0</v>
      </c>
      <c r="CD361" s="70">
        <v>0</v>
      </c>
    </row>
    <row r="362" spans="1:82">
      <c r="A362" s="70" t="s">
        <v>2103</v>
      </c>
      <c r="B362" s="70">
        <v>170</v>
      </c>
      <c r="C362" s="70">
        <v>18</v>
      </c>
      <c r="D362" s="70">
        <v>10</v>
      </c>
      <c r="E362" s="70">
        <v>2021</v>
      </c>
      <c r="F362" s="70" t="s">
        <v>160</v>
      </c>
      <c r="G362" s="70" t="s">
        <v>2085</v>
      </c>
      <c r="H362" s="70" t="s">
        <v>2086</v>
      </c>
      <c r="I362" s="148"/>
      <c r="J362" s="71">
        <v>391.17887036896872</v>
      </c>
      <c r="K362" s="71">
        <v>2.8319622256272203</v>
      </c>
      <c r="L362" s="71">
        <v>1.3925355627744505</v>
      </c>
      <c r="M362" s="71">
        <v>82.045033560086381</v>
      </c>
      <c r="N362" s="71">
        <v>93.892994156992344</v>
      </c>
      <c r="O362" s="71">
        <v>52.353905902379395</v>
      </c>
      <c r="P362" s="71">
        <v>23.126177480402287</v>
      </c>
      <c r="Q362" s="71">
        <v>4.0851123561690104</v>
      </c>
      <c r="R362" s="71">
        <v>0</v>
      </c>
      <c r="S362" s="71">
        <v>4.2140805231835774</v>
      </c>
      <c r="T362" s="72"/>
      <c r="U362" s="71">
        <v>23667563</v>
      </c>
      <c r="V362" s="71">
        <v>1225</v>
      </c>
      <c r="W362" s="71">
        <v>34</v>
      </c>
      <c r="X362" s="71">
        <v>19817</v>
      </c>
      <c r="Y362" s="71">
        <v>29180</v>
      </c>
      <c r="Z362" s="71">
        <v>38520</v>
      </c>
      <c r="AA362" s="71">
        <v>4977</v>
      </c>
      <c r="AB362" s="71">
        <v>69966</v>
      </c>
      <c r="AC362" s="71">
        <v>0</v>
      </c>
      <c r="AD362" s="71">
        <v>4.2140805231835774</v>
      </c>
      <c r="AE362" s="72"/>
      <c r="AF362" s="71">
        <v>239413591.1935547</v>
      </c>
      <c r="AG362" s="71">
        <v>2013113.7047367301</v>
      </c>
      <c r="AH362" s="71">
        <v>242814.41548742648</v>
      </c>
      <c r="AI362" s="71">
        <v>135489814.41867989</v>
      </c>
      <c r="AJ362" s="71">
        <v>138097237.58600581</v>
      </c>
      <c r="AK362" s="71">
        <v>0</v>
      </c>
      <c r="AL362" s="71">
        <v>0</v>
      </c>
      <c r="AM362" s="71">
        <v>9184009.1743607391</v>
      </c>
      <c r="AN362" s="71">
        <v>0</v>
      </c>
      <c r="AO362" s="71">
        <v>0</v>
      </c>
      <c r="AP362" s="71">
        <v>524440580.49282527</v>
      </c>
      <c r="AQ362" s="72"/>
      <c r="AR362" s="71">
        <v>3033</v>
      </c>
      <c r="AS362" s="71">
        <v>217</v>
      </c>
      <c r="AT362" s="71">
        <v>0</v>
      </c>
      <c r="AU362" s="71">
        <v>0</v>
      </c>
      <c r="AV362" s="71">
        <v>0</v>
      </c>
      <c r="AW362" s="71">
        <v>2</v>
      </c>
      <c r="AX362" s="71"/>
      <c r="AY362" s="72"/>
      <c r="AZ362" s="71">
        <v>11589.4000000001</v>
      </c>
      <c r="BA362" s="71">
        <v>8840.7999999999938</v>
      </c>
      <c r="BB362" s="71">
        <v>0</v>
      </c>
      <c r="BC362" s="71">
        <v>0</v>
      </c>
      <c r="BD362" s="71">
        <v>0</v>
      </c>
      <c r="BE362" s="71">
        <v>1915</v>
      </c>
      <c r="BF362" s="71"/>
      <c r="BG362" s="72"/>
      <c r="BH362" s="71">
        <v>0</v>
      </c>
      <c r="BI362" s="71">
        <v>0</v>
      </c>
      <c r="BJ362" s="71">
        <v>98.468999999999994</v>
      </c>
      <c r="BK362" s="71">
        <v>0</v>
      </c>
      <c r="BL362" s="71">
        <v>4.8730000000000002</v>
      </c>
      <c r="BM362" s="71">
        <v>0</v>
      </c>
      <c r="BN362" s="72"/>
      <c r="BO362" s="71">
        <v>0</v>
      </c>
      <c r="BP362" s="71">
        <v>0</v>
      </c>
      <c r="BQ362" s="71">
        <v>7</v>
      </c>
      <c r="BR362" s="71">
        <v>0</v>
      </c>
      <c r="BS362" s="71">
        <v>1</v>
      </c>
      <c r="BT362" s="71">
        <v>0</v>
      </c>
      <c r="BU362"/>
      <c r="BV362" s="70">
        <v>103.342</v>
      </c>
      <c r="BW362" s="70">
        <v>0</v>
      </c>
      <c r="BX362" s="70">
        <v>0</v>
      </c>
      <c r="BY362" s="70">
        <v>0</v>
      </c>
      <c r="BZ362" s="70">
        <v>0</v>
      </c>
      <c r="CA362" s="70">
        <v>0</v>
      </c>
      <c r="CB362" s="70">
        <v>0</v>
      </c>
      <c r="CC362" s="70">
        <v>0</v>
      </c>
      <c r="CD362" s="70">
        <v>0</v>
      </c>
    </row>
    <row r="363" spans="1:82">
      <c r="A363" s="70" t="s">
        <v>2104</v>
      </c>
      <c r="B363" s="70">
        <v>170</v>
      </c>
      <c r="C363" s="70">
        <v>19</v>
      </c>
      <c r="D363" s="70">
        <v>10</v>
      </c>
      <c r="E363" s="70">
        <v>2022</v>
      </c>
      <c r="F363" s="70" t="s">
        <v>161</v>
      </c>
      <c r="G363" s="70" t="s">
        <v>2085</v>
      </c>
      <c r="H363" s="70" t="s">
        <v>2086</v>
      </c>
      <c r="I363" s="148"/>
      <c r="J363" s="71">
        <v>360.2837688331856</v>
      </c>
      <c r="K363" s="71">
        <v>2.5407634229538036</v>
      </c>
      <c r="L363" s="71">
        <v>1.2809522284542771</v>
      </c>
      <c r="M363" s="71">
        <v>78.863959475147581</v>
      </c>
      <c r="N363" s="71">
        <v>100.10576882795286</v>
      </c>
      <c r="O363" s="71">
        <v>55.548005890353473</v>
      </c>
      <c r="P363" s="71">
        <v>23.598180055615174</v>
      </c>
      <c r="Q363" s="71">
        <v>4.1452610902938316</v>
      </c>
      <c r="R363" s="71">
        <v>0</v>
      </c>
      <c r="S363" s="71">
        <v>3.659690349496179</v>
      </c>
      <c r="T363" s="72"/>
      <c r="U363" s="71">
        <v>25150922</v>
      </c>
      <c r="V363" s="71">
        <v>1225</v>
      </c>
      <c r="W363" s="71">
        <v>34</v>
      </c>
      <c r="X363" s="71">
        <v>19817</v>
      </c>
      <c r="Y363" s="71">
        <v>29768</v>
      </c>
      <c r="Z363" s="71">
        <v>38831</v>
      </c>
      <c r="AA363" s="71">
        <v>5156</v>
      </c>
      <c r="AB363" s="71">
        <v>70414</v>
      </c>
      <c r="AC363" s="71">
        <v>0</v>
      </c>
      <c r="AD363" s="71">
        <v>3.659690349496179</v>
      </c>
      <c r="AE363" s="72"/>
      <c r="AF363" s="71">
        <v>227596006.64500993</v>
      </c>
      <c r="AG363" s="71">
        <v>1910008.7536166334</v>
      </c>
      <c r="AH363" s="71">
        <v>264575.30964099272</v>
      </c>
      <c r="AI363" s="71">
        <v>127793145.36946803</v>
      </c>
      <c r="AJ363" s="71">
        <v>152320679.54458639</v>
      </c>
      <c r="AK363" s="71">
        <v>0</v>
      </c>
      <c r="AL363" s="71">
        <v>0</v>
      </c>
      <c r="AM363" s="71">
        <v>9092369.3083826341</v>
      </c>
      <c r="AN363" s="71">
        <v>0</v>
      </c>
      <c r="AO363" s="71">
        <v>0</v>
      </c>
      <c r="AP363" s="71">
        <v>518976784.93070459</v>
      </c>
      <c r="AQ363" s="72"/>
      <c r="AR363" s="71">
        <v>3197</v>
      </c>
      <c r="AS363" s="71">
        <v>221</v>
      </c>
      <c r="AT363" s="71">
        <v>0</v>
      </c>
      <c r="AU363" s="71">
        <v>0</v>
      </c>
      <c r="AV363" s="71">
        <v>0</v>
      </c>
      <c r="AW363" s="71">
        <v>2</v>
      </c>
      <c r="AX363" s="71"/>
      <c r="AY363" s="72"/>
      <c r="AZ363" s="71">
        <v>12546.000000000091</v>
      </c>
      <c r="BA363" s="71">
        <v>11510.699999999993</v>
      </c>
      <c r="BB363" s="71">
        <v>0</v>
      </c>
      <c r="BC363" s="71">
        <v>0</v>
      </c>
      <c r="BD363" s="71">
        <v>0</v>
      </c>
      <c r="BE363" s="71">
        <v>1915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2105</v>
      </c>
      <c r="B364" s="70">
        <v>170</v>
      </c>
      <c r="C364" s="70">
        <v>20</v>
      </c>
      <c r="D364" s="70">
        <v>10</v>
      </c>
      <c r="E364" s="70">
        <v>2023</v>
      </c>
      <c r="F364" s="70" t="s">
        <v>1539</v>
      </c>
      <c r="G364" s="70" t="s">
        <v>2085</v>
      </c>
      <c r="H364" s="70" t="s">
        <v>2086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3411</v>
      </c>
      <c r="AS364" s="71">
        <v>224</v>
      </c>
      <c r="AT364" s="71">
        <v>0</v>
      </c>
      <c r="AU364" s="71">
        <v>0</v>
      </c>
      <c r="AV364" s="71">
        <v>0</v>
      </c>
      <c r="AW364" s="71">
        <v>2</v>
      </c>
      <c r="AX364" s="71"/>
      <c r="AY364" s="72"/>
      <c r="AZ364" s="71">
        <v>13611.200000000066</v>
      </c>
      <c r="BA364" s="71">
        <v>11562.699999999993</v>
      </c>
      <c r="BB364" s="71">
        <v>0</v>
      </c>
      <c r="BC364" s="71">
        <v>0</v>
      </c>
      <c r="BD364" s="71">
        <v>0</v>
      </c>
      <c r="BE364" s="71">
        <v>1915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2106</v>
      </c>
      <c r="B365" s="70">
        <v>170</v>
      </c>
      <c r="C365" s="70">
        <v>21</v>
      </c>
      <c r="D365" s="70">
        <v>10</v>
      </c>
      <c r="E365" s="70">
        <v>2024</v>
      </c>
      <c r="F365" s="70" t="s">
        <v>1554</v>
      </c>
      <c r="G365" s="70" t="s">
        <v>2085</v>
      </c>
      <c r="H365" s="70" t="s">
        <v>2086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2107</v>
      </c>
      <c r="B366" s="70">
        <v>460</v>
      </c>
      <c r="C366" s="70">
        <v>1</v>
      </c>
      <c r="D366" s="70">
        <v>28</v>
      </c>
      <c r="E366" s="70">
        <v>1990</v>
      </c>
      <c r="F366" s="70" t="s">
        <v>787</v>
      </c>
      <c r="G366" s="70" t="s">
        <v>2108</v>
      </c>
      <c r="H366" s="70" t="s">
        <v>2109</v>
      </c>
      <c r="I366" s="148"/>
      <c r="J366" s="71">
        <v>224.08296966727761</v>
      </c>
      <c r="K366" s="71">
        <v>6.6136423726970204</v>
      </c>
      <c r="L366" s="71">
        <v>7.235776442447226</v>
      </c>
      <c r="M366" s="71">
        <v>45.306492747435918</v>
      </c>
      <c r="N366" s="71">
        <v>39.964429736799502</v>
      </c>
      <c r="O366" s="71">
        <v>39.062832991276622</v>
      </c>
      <c r="P366" s="71">
        <v>42.97579592922807</v>
      </c>
      <c r="Q366" s="71">
        <v>2.7745327069721699</v>
      </c>
      <c r="R366" s="71">
        <v>0</v>
      </c>
      <c r="S366" s="71">
        <v>2.3499508727015712</v>
      </c>
      <c r="T366" s="72"/>
      <c r="U366" s="71">
        <v>30560483</v>
      </c>
      <c r="V366" s="71">
        <v>2318</v>
      </c>
      <c r="W366" s="71">
        <v>78</v>
      </c>
      <c r="X366" s="71">
        <v>17727</v>
      </c>
      <c r="Y366" s="71">
        <v>13527</v>
      </c>
      <c r="Z366" s="71">
        <v>16067</v>
      </c>
      <c r="AA366" s="71">
        <v>10435</v>
      </c>
      <c r="AB366" s="71">
        <v>45049</v>
      </c>
      <c r="AC366" s="71">
        <v>0</v>
      </c>
      <c r="AD366" s="71">
        <v>2.3499508727015712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2110</v>
      </c>
      <c r="B367" s="70">
        <v>461</v>
      </c>
      <c r="C367" s="70">
        <v>2</v>
      </c>
      <c r="D367" s="70">
        <v>28</v>
      </c>
      <c r="E367" s="70">
        <v>2005</v>
      </c>
      <c r="F367" s="70" t="s">
        <v>789</v>
      </c>
      <c r="G367" s="70" t="s">
        <v>2108</v>
      </c>
      <c r="H367" s="70" t="s">
        <v>2109</v>
      </c>
      <c r="I367" s="148"/>
      <c r="J367" s="71">
        <v>205.31481191804869</v>
      </c>
      <c r="K367" s="71">
        <v>4.9541954247547846</v>
      </c>
      <c r="L367" s="71">
        <v>21.918092086925039</v>
      </c>
      <c r="M367" s="71">
        <v>99.0691305920828</v>
      </c>
      <c r="N367" s="71">
        <v>75.498329944942228</v>
      </c>
      <c r="O367" s="71">
        <v>72.858136980534312</v>
      </c>
      <c r="P367" s="71">
        <v>53.957559441207188</v>
      </c>
      <c r="Q367" s="71">
        <v>3.5771594959918702</v>
      </c>
      <c r="R367" s="71">
        <v>0</v>
      </c>
      <c r="S367" s="71">
        <v>3.8237733450000002</v>
      </c>
      <c r="T367" s="72"/>
      <c r="U367" s="71">
        <v>31182169</v>
      </c>
      <c r="V367" s="71">
        <v>2361</v>
      </c>
      <c r="W367" s="71">
        <v>262</v>
      </c>
      <c r="X367" s="71">
        <v>20232</v>
      </c>
      <c r="Y367" s="71">
        <v>21595</v>
      </c>
      <c r="Z367" s="71">
        <v>34678</v>
      </c>
      <c r="AA367" s="71">
        <v>10730</v>
      </c>
      <c r="AB367" s="71">
        <v>60718</v>
      </c>
      <c r="AC367" s="71">
        <v>0</v>
      </c>
      <c r="AD367" s="71">
        <v>3.8237733450000002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2111</v>
      </c>
      <c r="B368" s="70">
        <v>462</v>
      </c>
      <c r="C368" s="70">
        <v>3</v>
      </c>
      <c r="D368" s="70">
        <v>28</v>
      </c>
      <c r="E368" s="70">
        <v>2006</v>
      </c>
      <c r="F368" s="70" t="s">
        <v>790</v>
      </c>
      <c r="G368" s="1064" t="s">
        <v>2108</v>
      </c>
      <c r="H368" s="70" t="s">
        <v>2109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2112</v>
      </c>
      <c r="B369" s="70">
        <v>463</v>
      </c>
      <c r="C369" s="70">
        <v>4</v>
      </c>
      <c r="D369" s="70">
        <v>28</v>
      </c>
      <c r="E369" s="70">
        <v>2007</v>
      </c>
      <c r="F369" s="70" t="s">
        <v>791</v>
      </c>
      <c r="G369" s="1064" t="s">
        <v>2108</v>
      </c>
      <c r="H369" s="70" t="s">
        <v>2109</v>
      </c>
      <c r="I369" s="148"/>
      <c r="J369" s="71">
        <v>213.1502015453184</v>
      </c>
      <c r="K369" s="71">
        <v>4.7235389605648717</v>
      </c>
      <c r="L369" s="71">
        <v>15.59666348037574</v>
      </c>
      <c r="M369" s="71">
        <v>93.488309269071976</v>
      </c>
      <c r="N369" s="71">
        <v>77.398868069518755</v>
      </c>
      <c r="O369" s="71">
        <v>71.894961458190394</v>
      </c>
      <c r="P369" s="71">
        <v>54.608926082686963</v>
      </c>
      <c r="Q369" s="71">
        <v>3.8926406887107801</v>
      </c>
      <c r="R369" s="71">
        <v>0</v>
      </c>
      <c r="S369" s="71">
        <v>6.4653173020700008</v>
      </c>
      <c r="T369" s="72"/>
      <c r="U369" s="71">
        <v>34731339</v>
      </c>
      <c r="V369" s="71">
        <v>2157</v>
      </c>
      <c r="W369" s="71">
        <v>176</v>
      </c>
      <c r="X369" s="71">
        <v>22427</v>
      </c>
      <c r="Y369" s="71">
        <v>22466</v>
      </c>
      <c r="Z369" s="71">
        <v>35573</v>
      </c>
      <c r="AA369" s="71">
        <v>10694</v>
      </c>
      <c r="AB369" s="71">
        <v>62579</v>
      </c>
      <c r="AC369" s="71">
        <v>0</v>
      </c>
      <c r="AD369" s="71">
        <v>6.4653173020700008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2113</v>
      </c>
      <c r="B370" s="70">
        <v>464</v>
      </c>
      <c r="C370" s="70">
        <v>5</v>
      </c>
      <c r="D370" s="70">
        <v>28</v>
      </c>
      <c r="E370" s="70">
        <v>2008</v>
      </c>
      <c r="F370" s="70" t="s">
        <v>792</v>
      </c>
      <c r="G370" s="70" t="s">
        <v>2108</v>
      </c>
      <c r="H370" s="70" t="s">
        <v>2109</v>
      </c>
      <c r="I370" s="148"/>
      <c r="J370" s="71">
        <v>188.28911273842621</v>
      </c>
      <c r="K370" s="71">
        <v>3.5405292398947128</v>
      </c>
      <c r="L370" s="71">
        <v>13.383077384009921</v>
      </c>
      <c r="M370" s="71">
        <v>98.084247669402728</v>
      </c>
      <c r="N370" s="71">
        <v>78.900831843267454</v>
      </c>
      <c r="O370" s="71">
        <v>68.969006639306059</v>
      </c>
      <c r="P370" s="71">
        <v>52.34319659221029</v>
      </c>
      <c r="Q370" s="71">
        <v>3.8826477529122099</v>
      </c>
      <c r="R370" s="71">
        <v>0</v>
      </c>
      <c r="S370" s="71">
        <v>4.9879397120000002</v>
      </c>
      <c r="T370" s="72"/>
      <c r="U370" s="71">
        <v>35970891</v>
      </c>
      <c r="V370" s="71">
        <v>2157</v>
      </c>
      <c r="W370" s="71">
        <v>176</v>
      </c>
      <c r="X370" s="71">
        <v>22427</v>
      </c>
      <c r="Y370" s="71">
        <v>23091</v>
      </c>
      <c r="Z370" s="71">
        <v>35323</v>
      </c>
      <c r="AA370" s="71">
        <v>10262</v>
      </c>
      <c r="AB370" s="71">
        <v>63445</v>
      </c>
      <c r="AC370" s="71">
        <v>0</v>
      </c>
      <c r="AD370" s="71">
        <v>4.9879397120000002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2114</v>
      </c>
      <c r="B371" s="70">
        <v>465</v>
      </c>
      <c r="C371" s="70">
        <v>6</v>
      </c>
      <c r="D371" s="70">
        <v>28</v>
      </c>
      <c r="E371" s="70">
        <v>2009</v>
      </c>
      <c r="F371" s="70" t="s">
        <v>176</v>
      </c>
      <c r="G371" s="70" t="s">
        <v>2108</v>
      </c>
      <c r="H371" s="70" t="s">
        <v>2109</v>
      </c>
      <c r="I371" s="148"/>
      <c r="J371" s="71">
        <v>154.70292760868651</v>
      </c>
      <c r="K371" s="71">
        <v>3.3593683185954868</v>
      </c>
      <c r="L371" s="71">
        <v>17.060528462201251</v>
      </c>
      <c r="M371" s="71">
        <v>89.940862546873063</v>
      </c>
      <c r="N371" s="71">
        <v>65.869476798095974</v>
      </c>
      <c r="O371" s="71">
        <v>70.973821027013571</v>
      </c>
      <c r="P371" s="71">
        <v>49.436145939870777</v>
      </c>
      <c r="Q371" s="71">
        <v>3.7024069318689499</v>
      </c>
      <c r="R371" s="71">
        <v>0</v>
      </c>
      <c r="S371" s="71">
        <v>6.0649030000000002</v>
      </c>
      <c r="T371" s="72"/>
      <c r="U371" s="71">
        <v>27835734</v>
      </c>
      <c r="V371" s="71">
        <v>2260</v>
      </c>
      <c r="W371" s="71">
        <v>305</v>
      </c>
      <c r="X371" s="71">
        <v>25395</v>
      </c>
      <c r="Y371" s="71">
        <v>23184</v>
      </c>
      <c r="Z371" s="71">
        <v>35879</v>
      </c>
      <c r="AA371" s="71">
        <v>9950</v>
      </c>
      <c r="AB371" s="71">
        <v>63509</v>
      </c>
      <c r="AC371" s="71">
        <v>0</v>
      </c>
      <c r="AD371" s="71">
        <v>6.0649030000000002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88.962999999999994</v>
      </c>
      <c r="BK371" s="71">
        <v>0</v>
      </c>
      <c r="BL371" s="71">
        <v>13.76</v>
      </c>
      <c r="BM371" s="71">
        <v>0</v>
      </c>
      <c r="BN371" s="72"/>
      <c r="BO371" s="71">
        <v>0</v>
      </c>
      <c r="BP371" s="71">
        <v>0</v>
      </c>
      <c r="BQ371" s="71">
        <v>14</v>
      </c>
      <c r="BR371" s="71">
        <v>0</v>
      </c>
      <c r="BS371" s="71">
        <v>4</v>
      </c>
      <c r="BT371" s="71">
        <v>0</v>
      </c>
      <c r="BU371"/>
      <c r="BV371" s="70">
        <v>102.723</v>
      </c>
      <c r="BW371" s="70">
        <v>0</v>
      </c>
      <c r="BX371" s="70">
        <v>0</v>
      </c>
      <c r="BY371" s="70">
        <v>0</v>
      </c>
      <c r="BZ371" s="70">
        <v>0</v>
      </c>
      <c r="CA371" s="70">
        <v>0</v>
      </c>
      <c r="CB371" s="70">
        <v>0</v>
      </c>
      <c r="CC371" s="70">
        <v>0</v>
      </c>
      <c r="CD371" s="70">
        <v>0</v>
      </c>
    </row>
    <row r="372" spans="1:82">
      <c r="A372" s="70" t="s">
        <v>2115</v>
      </c>
      <c r="B372" s="70">
        <v>466</v>
      </c>
      <c r="C372" s="70">
        <v>7</v>
      </c>
      <c r="D372" s="70">
        <v>28</v>
      </c>
      <c r="E372" s="70">
        <v>2010</v>
      </c>
      <c r="F372" s="70" t="s">
        <v>177</v>
      </c>
      <c r="G372" s="70" t="s">
        <v>2108</v>
      </c>
      <c r="H372" s="70" t="s">
        <v>2109</v>
      </c>
      <c r="I372" s="148"/>
      <c r="J372" s="71">
        <v>140.70693517381099</v>
      </c>
      <c r="K372" s="71">
        <v>3.8194716975733138</v>
      </c>
      <c r="L372" s="71">
        <v>16.334712509165829</v>
      </c>
      <c r="M372" s="71">
        <v>97.163463044235669</v>
      </c>
      <c r="N372" s="71">
        <v>75.484902415605319</v>
      </c>
      <c r="O372" s="71">
        <v>71.376042213333676</v>
      </c>
      <c r="P372" s="71">
        <v>50.427202568018011</v>
      </c>
      <c r="Q372" s="71">
        <v>3.8835337295109098</v>
      </c>
      <c r="R372" s="71">
        <v>0</v>
      </c>
      <c r="S372" s="71">
        <v>4.0271991946999997</v>
      </c>
      <c r="T372" s="72"/>
      <c r="U372" s="71">
        <v>25915859</v>
      </c>
      <c r="V372" s="71">
        <v>2260</v>
      </c>
      <c r="W372" s="71">
        <v>305</v>
      </c>
      <c r="X372" s="71">
        <v>25395</v>
      </c>
      <c r="Y372" s="71">
        <v>23524</v>
      </c>
      <c r="Z372" s="71">
        <v>36250</v>
      </c>
      <c r="AA372" s="71">
        <v>9896</v>
      </c>
      <c r="AB372" s="71">
        <v>63833</v>
      </c>
      <c r="AC372" s="71">
        <v>0</v>
      </c>
      <c r="AD372" s="71">
        <v>4.0271991946999997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84.203000000000003</v>
      </c>
      <c r="BK372" s="71">
        <v>0</v>
      </c>
      <c r="BL372" s="71">
        <v>12.114999999999998</v>
      </c>
      <c r="BM372" s="71">
        <v>0</v>
      </c>
      <c r="BN372" s="72"/>
      <c r="BO372" s="71">
        <v>0</v>
      </c>
      <c r="BP372" s="71">
        <v>0</v>
      </c>
      <c r="BQ372" s="71">
        <v>14</v>
      </c>
      <c r="BR372" s="71">
        <v>0</v>
      </c>
      <c r="BS372" s="71">
        <v>4</v>
      </c>
      <c r="BT372" s="71">
        <v>0</v>
      </c>
      <c r="BU372"/>
      <c r="BV372" s="70">
        <v>96.317999999999998</v>
      </c>
      <c r="BW372" s="70">
        <v>0</v>
      </c>
      <c r="BX372" s="70">
        <v>0</v>
      </c>
      <c r="BY372" s="70">
        <v>0</v>
      </c>
      <c r="BZ372" s="70">
        <v>0</v>
      </c>
      <c r="CA372" s="70">
        <v>0</v>
      </c>
      <c r="CB372" s="70">
        <v>0</v>
      </c>
      <c r="CC372" s="70">
        <v>0</v>
      </c>
      <c r="CD372" s="70">
        <v>0</v>
      </c>
    </row>
    <row r="373" spans="1:82">
      <c r="A373" s="70" t="s">
        <v>2116</v>
      </c>
      <c r="B373" s="70">
        <v>467</v>
      </c>
      <c r="C373" s="70">
        <v>8</v>
      </c>
      <c r="D373" s="70">
        <v>28</v>
      </c>
      <c r="E373" s="70">
        <v>2011</v>
      </c>
      <c r="F373" s="70" t="s">
        <v>178</v>
      </c>
      <c r="G373" s="70" t="s">
        <v>2108</v>
      </c>
      <c r="H373" s="70" t="s">
        <v>2109</v>
      </c>
      <c r="I373" s="148"/>
      <c r="J373" s="71">
        <v>228.75140069485121</v>
      </c>
      <c r="K373" s="71">
        <v>5.3830664385230316</v>
      </c>
      <c r="L373" s="71">
        <v>13.110635307628471</v>
      </c>
      <c r="M373" s="71">
        <v>122.89992471463449</v>
      </c>
      <c r="N373" s="71">
        <v>85.688625686160762</v>
      </c>
      <c r="O373" s="71">
        <v>71.656379138706967</v>
      </c>
      <c r="P373" s="71">
        <v>48.841277875966767</v>
      </c>
      <c r="Q373" s="71">
        <v>4.5605954156934896</v>
      </c>
      <c r="R373" s="71">
        <v>0</v>
      </c>
      <c r="S373" s="71">
        <v>4.4553467412000014</v>
      </c>
      <c r="T373" s="72"/>
      <c r="U373" s="71">
        <v>34357526</v>
      </c>
      <c r="V373" s="71">
        <v>2260</v>
      </c>
      <c r="W373" s="71">
        <v>305</v>
      </c>
      <c r="X373" s="71">
        <v>25395</v>
      </c>
      <c r="Y373" s="71">
        <v>24259</v>
      </c>
      <c r="Z373" s="71">
        <v>37183</v>
      </c>
      <c r="AA373" s="71">
        <v>9870</v>
      </c>
      <c r="AB373" s="71">
        <v>64987</v>
      </c>
      <c r="AC373" s="71">
        <v>0</v>
      </c>
      <c r="AD373" s="71">
        <v>4.4553467412000014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83.747</v>
      </c>
      <c r="BK373" s="71">
        <v>0</v>
      </c>
      <c r="BL373" s="71">
        <v>11.831</v>
      </c>
      <c r="BM373" s="71">
        <v>0</v>
      </c>
      <c r="BN373" s="72"/>
      <c r="BO373" s="71">
        <v>0</v>
      </c>
      <c r="BP373" s="71">
        <v>0</v>
      </c>
      <c r="BQ373" s="71">
        <v>14</v>
      </c>
      <c r="BR373" s="71">
        <v>0</v>
      </c>
      <c r="BS373" s="71">
        <v>4</v>
      </c>
      <c r="BT373" s="71">
        <v>0</v>
      </c>
      <c r="BU373"/>
      <c r="BV373" s="70">
        <v>95.578000000000003</v>
      </c>
      <c r="BW373" s="70">
        <v>0</v>
      </c>
      <c r="BX373" s="70">
        <v>0</v>
      </c>
      <c r="BY373" s="70">
        <v>0</v>
      </c>
      <c r="BZ373" s="70">
        <v>0</v>
      </c>
      <c r="CA373" s="70">
        <v>0</v>
      </c>
      <c r="CB373" s="70">
        <v>0</v>
      </c>
      <c r="CC373" s="70">
        <v>0</v>
      </c>
      <c r="CD373" s="70">
        <v>0</v>
      </c>
    </row>
    <row r="374" spans="1:82">
      <c r="A374" s="70" t="s">
        <v>2117</v>
      </c>
      <c r="B374" s="70">
        <v>468</v>
      </c>
      <c r="C374" s="70">
        <v>9</v>
      </c>
      <c r="D374" s="70">
        <v>28</v>
      </c>
      <c r="E374" s="70">
        <v>2012</v>
      </c>
      <c r="F374" s="70" t="s">
        <v>179</v>
      </c>
      <c r="G374" s="70" t="s">
        <v>2108</v>
      </c>
      <c r="H374" s="70" t="s">
        <v>2109</v>
      </c>
      <c r="I374" s="148"/>
      <c r="J374" s="71">
        <v>256.82716364916217</v>
      </c>
      <c r="K374" s="71">
        <v>5.2315220220934657</v>
      </c>
      <c r="L374" s="71">
        <v>12.976900297623381</v>
      </c>
      <c r="M374" s="71">
        <v>126.1678643531807</v>
      </c>
      <c r="N374" s="71">
        <v>102.2695443534077</v>
      </c>
      <c r="O374" s="71">
        <v>72.346751557647991</v>
      </c>
      <c r="P374" s="71">
        <v>48.327879226626649</v>
      </c>
      <c r="Q374" s="71">
        <v>5.0624255552724096</v>
      </c>
      <c r="R374" s="71">
        <v>0</v>
      </c>
      <c r="S374" s="71">
        <v>7.6530747087200002</v>
      </c>
      <c r="T374" s="72"/>
      <c r="U374" s="71">
        <v>31671535</v>
      </c>
      <c r="V374" s="71">
        <v>2260</v>
      </c>
      <c r="W374" s="71">
        <v>305</v>
      </c>
      <c r="X374" s="71">
        <v>25395</v>
      </c>
      <c r="Y374" s="71">
        <v>25195</v>
      </c>
      <c r="Z374" s="71">
        <v>37839</v>
      </c>
      <c r="AA374" s="71">
        <v>9711</v>
      </c>
      <c r="AB374" s="71">
        <v>66396</v>
      </c>
      <c r="AC374" s="71">
        <v>0</v>
      </c>
      <c r="AD374" s="71">
        <v>7.6530747087200002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120.152</v>
      </c>
      <c r="BK374" s="71">
        <v>0</v>
      </c>
      <c r="BL374" s="71">
        <v>14.958</v>
      </c>
      <c r="BM374" s="71">
        <v>0</v>
      </c>
      <c r="BN374" s="72"/>
      <c r="BO374" s="71">
        <v>0</v>
      </c>
      <c r="BP374" s="71">
        <v>0</v>
      </c>
      <c r="BQ374" s="71">
        <v>16</v>
      </c>
      <c r="BR374" s="71">
        <v>0</v>
      </c>
      <c r="BS374" s="71">
        <v>4</v>
      </c>
      <c r="BT374" s="71">
        <v>0</v>
      </c>
      <c r="BU374"/>
      <c r="BV374" s="70">
        <v>135.11000000000001</v>
      </c>
      <c r="BW374" s="70">
        <v>0</v>
      </c>
      <c r="BX374" s="70">
        <v>0</v>
      </c>
      <c r="BY374" s="70">
        <v>0</v>
      </c>
      <c r="BZ374" s="70">
        <v>0</v>
      </c>
      <c r="CA374" s="70">
        <v>0</v>
      </c>
      <c r="CB374" s="70">
        <v>0</v>
      </c>
      <c r="CC374" s="70">
        <v>0</v>
      </c>
      <c r="CD374" s="70">
        <v>0</v>
      </c>
    </row>
    <row r="375" spans="1:82">
      <c r="A375" s="70" t="s">
        <v>2118</v>
      </c>
      <c r="B375" s="70">
        <v>469</v>
      </c>
      <c r="C375" s="70">
        <v>10</v>
      </c>
      <c r="D375" s="70">
        <v>28</v>
      </c>
      <c r="E375" s="70">
        <v>2013</v>
      </c>
      <c r="F375" s="70" t="s">
        <v>180</v>
      </c>
      <c r="G375" s="70" t="s">
        <v>2108</v>
      </c>
      <c r="H375" s="70" t="s">
        <v>2109</v>
      </c>
      <c r="I375" s="148"/>
      <c r="J375" s="71">
        <v>235.30495917318561</v>
      </c>
      <c r="K375" s="71">
        <v>4.2620126301423236</v>
      </c>
      <c r="L375" s="71">
        <v>13.42940400216864</v>
      </c>
      <c r="M375" s="71">
        <v>129.16930491172829</v>
      </c>
      <c r="N375" s="71">
        <v>110.8584821982123</v>
      </c>
      <c r="O375" s="71">
        <v>71.410687859987235</v>
      </c>
      <c r="P375" s="71">
        <v>48.62986776010316</v>
      </c>
      <c r="Q375" s="71">
        <v>5.1680804546444801</v>
      </c>
      <c r="R375" s="71">
        <v>0</v>
      </c>
      <c r="S375" s="71">
        <v>4.763637647775</v>
      </c>
      <c r="T375" s="72"/>
      <c r="U375" s="71">
        <v>30302630</v>
      </c>
      <c r="V375" s="71">
        <v>2260</v>
      </c>
      <c r="W375" s="71">
        <v>305</v>
      </c>
      <c r="X375" s="71">
        <v>25395</v>
      </c>
      <c r="Y375" s="71">
        <v>25414</v>
      </c>
      <c r="Z375" s="71">
        <v>39017</v>
      </c>
      <c r="AA375" s="71">
        <v>9735</v>
      </c>
      <c r="AB375" s="71">
        <v>66810</v>
      </c>
      <c r="AC375" s="71">
        <v>0</v>
      </c>
      <c r="AD375" s="71">
        <v>4.763637647775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152.62690000000001</v>
      </c>
      <c r="BK375" s="71">
        <v>0</v>
      </c>
      <c r="BL375" s="71">
        <v>13.796999999999999</v>
      </c>
      <c r="BM375" s="71">
        <v>0</v>
      </c>
      <c r="BN375" s="72"/>
      <c r="BO375" s="71">
        <v>0</v>
      </c>
      <c r="BP375" s="71">
        <v>0</v>
      </c>
      <c r="BQ375" s="71">
        <v>18</v>
      </c>
      <c r="BR375" s="71">
        <v>0</v>
      </c>
      <c r="BS375" s="71">
        <v>3</v>
      </c>
      <c r="BT375" s="71">
        <v>0</v>
      </c>
      <c r="BU375"/>
      <c r="BV375" s="70">
        <v>166.4239</v>
      </c>
      <c r="BW375" s="70">
        <v>0</v>
      </c>
      <c r="BX375" s="70">
        <v>0</v>
      </c>
      <c r="BY375" s="70">
        <v>0</v>
      </c>
      <c r="BZ375" s="70">
        <v>0</v>
      </c>
      <c r="CA375" s="70">
        <v>0</v>
      </c>
      <c r="CB375" s="70">
        <v>0</v>
      </c>
      <c r="CC375" s="70">
        <v>0</v>
      </c>
      <c r="CD375" s="70">
        <v>0</v>
      </c>
    </row>
    <row r="376" spans="1:82">
      <c r="A376" s="70" t="s">
        <v>2119</v>
      </c>
      <c r="B376" s="70">
        <v>470</v>
      </c>
      <c r="C376" s="70">
        <v>11</v>
      </c>
      <c r="D376" s="70">
        <v>28</v>
      </c>
      <c r="E376" s="70">
        <v>2014</v>
      </c>
      <c r="F376" s="70" t="s">
        <v>181</v>
      </c>
      <c r="G376" s="70" t="s">
        <v>2108</v>
      </c>
      <c r="H376" s="70" t="s">
        <v>2109</v>
      </c>
      <c r="I376" s="148"/>
      <c r="J376" s="71">
        <v>262.41897835754821</v>
      </c>
      <c r="K376" s="71">
        <v>4.8756249275790129</v>
      </c>
      <c r="L376" s="71">
        <v>10.632631868420461</v>
      </c>
      <c r="M376" s="71">
        <v>120.2362929068875</v>
      </c>
      <c r="N376" s="71">
        <v>112.3114118280558</v>
      </c>
      <c r="O376" s="71">
        <v>69.035895895414413</v>
      </c>
      <c r="P376" s="71">
        <v>48.812339778706118</v>
      </c>
      <c r="Q376" s="71">
        <v>4.9936444220843699</v>
      </c>
      <c r="R376" s="71">
        <v>0</v>
      </c>
      <c r="S376" s="71">
        <v>3.904198258800001</v>
      </c>
      <c r="T376" s="72"/>
      <c r="U376" s="71">
        <v>33891235</v>
      </c>
      <c r="V376" s="71">
        <v>2182</v>
      </c>
      <c r="W376" s="71">
        <v>268</v>
      </c>
      <c r="X376" s="71">
        <v>24457</v>
      </c>
      <c r="Y376" s="71">
        <v>25985</v>
      </c>
      <c r="Z376" s="71">
        <v>39727</v>
      </c>
      <c r="AA376" s="71">
        <v>9721</v>
      </c>
      <c r="AB376" s="71">
        <v>67284</v>
      </c>
      <c r="AC376" s="71">
        <v>0</v>
      </c>
      <c r="AD376" s="71">
        <v>3.904198258800001</v>
      </c>
      <c r="AE376" s="72"/>
      <c r="AF376" s="71"/>
      <c r="AG376" s="71"/>
      <c r="AH376" s="71"/>
      <c r="AI376" s="71"/>
      <c r="AJ376" s="71"/>
      <c r="AK376" s="71"/>
      <c r="AL376" s="71"/>
      <c r="AM376" s="71"/>
      <c r="AN376" s="71"/>
      <c r="AO376" s="71"/>
      <c r="AP376" s="71"/>
      <c r="AQ376" s="72"/>
      <c r="AR376" s="71">
        <v>1851</v>
      </c>
      <c r="AS376" s="71">
        <v>232</v>
      </c>
      <c r="AT376" s="71">
        <v>0</v>
      </c>
      <c r="AU376" s="71">
        <v>0</v>
      </c>
      <c r="AV376" s="71">
        <v>0</v>
      </c>
      <c r="AW376" s="71">
        <v>0</v>
      </c>
      <c r="AX376" s="71"/>
      <c r="AY376" s="72"/>
      <c r="AZ376" s="71">
        <v>7158.5</v>
      </c>
      <c r="BA376" s="71">
        <v>8555.4</v>
      </c>
      <c r="BB376" s="71">
        <v>0</v>
      </c>
      <c r="BC376" s="71">
        <v>0</v>
      </c>
      <c r="BD376" s="71">
        <v>0</v>
      </c>
      <c r="BE376" s="71">
        <v>0</v>
      </c>
      <c r="BF376" s="71"/>
      <c r="BG376" s="72"/>
      <c r="BH376" s="71">
        <v>0</v>
      </c>
      <c r="BI376" s="71">
        <v>0</v>
      </c>
      <c r="BJ376" s="71">
        <v>144.059</v>
      </c>
      <c r="BK376" s="71">
        <v>0</v>
      </c>
      <c r="BL376" s="71">
        <v>13.705</v>
      </c>
      <c r="BM376" s="71">
        <v>0</v>
      </c>
      <c r="BN376" s="72"/>
      <c r="BO376" s="71">
        <v>0</v>
      </c>
      <c r="BP376" s="71">
        <v>0</v>
      </c>
      <c r="BQ376" s="71">
        <v>17</v>
      </c>
      <c r="BR376" s="71">
        <v>0</v>
      </c>
      <c r="BS376" s="71">
        <v>3</v>
      </c>
      <c r="BT376" s="71">
        <v>0</v>
      </c>
      <c r="BU376"/>
      <c r="BV376" s="70">
        <v>157.76400000000001</v>
      </c>
      <c r="BW376" s="70">
        <v>0</v>
      </c>
      <c r="BX376" s="70">
        <v>0</v>
      </c>
      <c r="BY376" s="70">
        <v>0</v>
      </c>
      <c r="BZ376" s="70">
        <v>0</v>
      </c>
      <c r="CA376" s="70">
        <v>0</v>
      </c>
      <c r="CB376" s="70">
        <v>0</v>
      </c>
      <c r="CC376" s="70">
        <v>0</v>
      </c>
      <c r="CD376" s="70">
        <v>0</v>
      </c>
    </row>
    <row r="377" spans="1:82">
      <c r="A377" s="70" t="s">
        <v>2120</v>
      </c>
      <c r="B377" s="70">
        <v>471</v>
      </c>
      <c r="C377" s="70">
        <v>12</v>
      </c>
      <c r="D377" s="70">
        <v>28</v>
      </c>
      <c r="E377" s="70">
        <v>2015</v>
      </c>
      <c r="F377" s="70" t="s">
        <v>182</v>
      </c>
      <c r="G377" s="70" t="s">
        <v>2108</v>
      </c>
      <c r="H377" s="70" t="s">
        <v>2109</v>
      </c>
      <c r="I377" s="148"/>
      <c r="J377" s="71">
        <v>218.06487389601659</v>
      </c>
      <c r="K377" s="71">
        <v>4.6721809359403981</v>
      </c>
      <c r="L377" s="71">
        <v>10.92417394173248</v>
      </c>
      <c r="M377" s="71">
        <v>119.7822184932232</v>
      </c>
      <c r="N377" s="71">
        <v>96.940327373093368</v>
      </c>
      <c r="O377" s="71">
        <v>69.174745687936493</v>
      </c>
      <c r="P377" s="71">
        <v>48.584563680832481</v>
      </c>
      <c r="Q377" s="71">
        <v>4.9188254535331604</v>
      </c>
      <c r="R377" s="71">
        <v>0</v>
      </c>
      <c r="S377" s="71">
        <v>3.25649316261</v>
      </c>
      <c r="T377" s="72"/>
      <c r="U377" s="71">
        <v>36291918</v>
      </c>
      <c r="V377" s="71">
        <v>2182</v>
      </c>
      <c r="W377" s="71">
        <v>268</v>
      </c>
      <c r="X377" s="71">
        <v>24457</v>
      </c>
      <c r="Y377" s="71">
        <v>26334</v>
      </c>
      <c r="Z377" s="71">
        <v>40190</v>
      </c>
      <c r="AA377" s="71">
        <v>9668</v>
      </c>
      <c r="AB377" s="71">
        <v>67702</v>
      </c>
      <c r="AC377" s="71">
        <v>0</v>
      </c>
      <c r="AD377" s="71">
        <v>3.25649316261</v>
      </c>
      <c r="AE377" s="72"/>
      <c r="AF377" s="71">
        <v>265122213.3384178</v>
      </c>
      <c r="AG377" s="71">
        <v>3616769.247711231</v>
      </c>
      <c r="AH377" s="71">
        <v>2178054.9584735599</v>
      </c>
      <c r="AI377" s="71">
        <v>164692598.53632319</v>
      </c>
      <c r="AJ377" s="71">
        <v>149658903.78775099</v>
      </c>
      <c r="AK377" s="71">
        <v>0</v>
      </c>
      <c r="AL377" s="71">
        <v>0</v>
      </c>
      <c r="AM377" s="71">
        <v>9278275.1007914152</v>
      </c>
      <c r="AN377" s="71">
        <v>0</v>
      </c>
      <c r="AO377" s="71">
        <v>0</v>
      </c>
      <c r="AP377" s="71">
        <v>594546814.96946824</v>
      </c>
      <c r="AQ377" s="72"/>
      <c r="AR377" s="71">
        <v>2057</v>
      </c>
      <c r="AS377" s="71">
        <v>311</v>
      </c>
      <c r="AT377" s="71">
        <v>0</v>
      </c>
      <c r="AU377" s="71">
        <v>0</v>
      </c>
      <c r="AV377" s="71">
        <v>0</v>
      </c>
      <c r="AW377" s="71">
        <v>0</v>
      </c>
      <c r="AX377" s="71"/>
      <c r="AY377" s="72"/>
      <c r="AZ377" s="71">
        <v>8121.1</v>
      </c>
      <c r="BA377" s="71">
        <v>10984.7</v>
      </c>
      <c r="BB377" s="71">
        <v>0</v>
      </c>
      <c r="BC377" s="71">
        <v>0</v>
      </c>
      <c r="BD377" s="71">
        <v>0</v>
      </c>
      <c r="BE377" s="71">
        <v>0</v>
      </c>
      <c r="BF377" s="71"/>
      <c r="BG377" s="72"/>
      <c r="BH377" s="71">
        <v>0</v>
      </c>
      <c r="BI377" s="71">
        <v>0</v>
      </c>
      <c r="BJ377" s="71">
        <v>137.44399999999999</v>
      </c>
      <c r="BK377" s="71">
        <v>0</v>
      </c>
      <c r="BL377" s="71">
        <v>13.804</v>
      </c>
      <c r="BM377" s="71">
        <v>0</v>
      </c>
      <c r="BN377" s="72"/>
      <c r="BO377" s="71">
        <v>0</v>
      </c>
      <c r="BP377" s="71">
        <v>0</v>
      </c>
      <c r="BQ377" s="71">
        <v>16</v>
      </c>
      <c r="BR377" s="71">
        <v>0</v>
      </c>
      <c r="BS377" s="71">
        <v>3</v>
      </c>
      <c r="BT377" s="71">
        <v>0</v>
      </c>
      <c r="BU377"/>
      <c r="BV377" s="70">
        <v>151.24799999999999</v>
      </c>
      <c r="BW377" s="70">
        <v>0</v>
      </c>
      <c r="BX377" s="70">
        <v>0</v>
      </c>
      <c r="BY377" s="70">
        <v>0</v>
      </c>
      <c r="BZ377" s="70">
        <v>0</v>
      </c>
      <c r="CA377" s="70">
        <v>0</v>
      </c>
      <c r="CB377" s="70">
        <v>0</v>
      </c>
      <c r="CC377" s="70">
        <v>0</v>
      </c>
      <c r="CD377" s="70">
        <v>0</v>
      </c>
    </row>
    <row r="378" spans="1:82">
      <c r="A378" s="70" t="s">
        <v>2121</v>
      </c>
      <c r="B378" s="70">
        <v>472</v>
      </c>
      <c r="C378" s="70">
        <v>13</v>
      </c>
      <c r="D378" s="70">
        <v>28</v>
      </c>
      <c r="E378" s="70">
        <v>2016</v>
      </c>
      <c r="F378" s="70" t="s">
        <v>155</v>
      </c>
      <c r="G378" s="70" t="s">
        <v>2108</v>
      </c>
      <c r="H378" s="70" t="s">
        <v>2109</v>
      </c>
      <c r="I378" s="148"/>
      <c r="J378" s="71">
        <v>210.93484910064973</v>
      </c>
      <c r="K378" s="71">
        <v>4.5822933018754819</v>
      </c>
      <c r="L378" s="71">
        <v>12.307700301428477</v>
      </c>
      <c r="M378" s="71">
        <v>112.49316734454221</v>
      </c>
      <c r="N378" s="71">
        <v>105.04819851939324</v>
      </c>
      <c r="O378" s="71">
        <v>70.196542880660203</v>
      </c>
      <c r="P378" s="71">
        <v>47.469713295773218</v>
      </c>
      <c r="Q378" s="71">
        <v>4.8221898054643688</v>
      </c>
      <c r="R378" s="71">
        <v>0</v>
      </c>
      <c r="S378" s="71">
        <v>5.4536566297199993</v>
      </c>
      <c r="T378" s="72"/>
      <c r="U378" s="71">
        <v>34996648</v>
      </c>
      <c r="V378" s="71">
        <v>2182</v>
      </c>
      <c r="W378" s="71">
        <v>268</v>
      </c>
      <c r="X378" s="71">
        <v>24457</v>
      </c>
      <c r="Y378" s="71">
        <v>26824</v>
      </c>
      <c r="Z378" s="71">
        <v>41285</v>
      </c>
      <c r="AA378" s="71">
        <v>9770</v>
      </c>
      <c r="AB378" s="71">
        <v>68272</v>
      </c>
      <c r="AC378" s="71">
        <v>0</v>
      </c>
      <c r="AD378" s="71">
        <v>5.4536566297199993</v>
      </c>
      <c r="AE378" s="72"/>
      <c r="AF378" s="71">
        <v>256476501.80547091</v>
      </c>
      <c r="AG378" s="71">
        <v>3369545.1408011881</v>
      </c>
      <c r="AH378" s="71">
        <v>2316533.4587859018</v>
      </c>
      <c r="AI378" s="71">
        <v>172130931.0606024</v>
      </c>
      <c r="AJ378" s="71">
        <v>148720641.48102209</v>
      </c>
      <c r="AK378" s="71">
        <v>0</v>
      </c>
      <c r="AL378" s="71">
        <v>0</v>
      </c>
      <c r="AM378" s="71">
        <v>9363660.207660431</v>
      </c>
      <c r="AN378" s="71">
        <v>0</v>
      </c>
      <c r="AO378" s="71">
        <v>0</v>
      </c>
      <c r="AP378" s="71">
        <v>592377813.15434289</v>
      </c>
      <c r="AQ378" s="72"/>
      <c r="AR378" s="71">
        <v>2233</v>
      </c>
      <c r="AS378" s="71">
        <v>355</v>
      </c>
      <c r="AT378" s="71">
        <v>0</v>
      </c>
      <c r="AU378" s="71">
        <v>0</v>
      </c>
      <c r="AV378" s="71">
        <v>0</v>
      </c>
      <c r="AW378" s="71">
        <v>0</v>
      </c>
      <c r="AX378" s="71"/>
      <c r="AY378" s="72"/>
      <c r="AZ378" s="71">
        <v>8920.4</v>
      </c>
      <c r="BA378" s="71">
        <v>13529.6</v>
      </c>
      <c r="BB378" s="71">
        <v>0</v>
      </c>
      <c r="BC378" s="71">
        <v>0</v>
      </c>
      <c r="BD378" s="71">
        <v>0</v>
      </c>
      <c r="BE378" s="71">
        <v>0</v>
      </c>
      <c r="BF378" s="71"/>
      <c r="BG378" s="72"/>
      <c r="BH378" s="71">
        <v>0</v>
      </c>
      <c r="BI378" s="71">
        <v>0</v>
      </c>
      <c r="BJ378" s="71">
        <v>136.06</v>
      </c>
      <c r="BK378" s="71">
        <v>0</v>
      </c>
      <c r="BL378" s="71">
        <v>12.707000000000001</v>
      </c>
      <c r="BM378" s="71">
        <v>0</v>
      </c>
      <c r="BN378" s="72"/>
      <c r="BO378" s="71">
        <v>0</v>
      </c>
      <c r="BP378" s="71">
        <v>0</v>
      </c>
      <c r="BQ378" s="71">
        <v>15</v>
      </c>
      <c r="BR378" s="71">
        <v>0</v>
      </c>
      <c r="BS378" s="71">
        <v>3</v>
      </c>
      <c r="BT378" s="71">
        <v>0</v>
      </c>
      <c r="BU378"/>
      <c r="BV378" s="70">
        <v>148.767</v>
      </c>
      <c r="BW378" s="70">
        <v>0</v>
      </c>
      <c r="BX378" s="70">
        <v>0</v>
      </c>
      <c r="BY378" s="70">
        <v>0</v>
      </c>
      <c r="BZ378" s="70">
        <v>0</v>
      </c>
      <c r="CA378" s="70">
        <v>0</v>
      </c>
      <c r="CB378" s="70">
        <v>0</v>
      </c>
      <c r="CC378" s="70">
        <v>0</v>
      </c>
      <c r="CD378" s="70">
        <v>0</v>
      </c>
    </row>
    <row r="379" spans="1:82">
      <c r="A379" s="70" t="s">
        <v>2122</v>
      </c>
      <c r="B379" s="70">
        <v>473</v>
      </c>
      <c r="C379" s="70">
        <v>14</v>
      </c>
      <c r="D379" s="70">
        <v>28</v>
      </c>
      <c r="E379" s="70">
        <v>2017</v>
      </c>
      <c r="F379" s="70" t="s">
        <v>156</v>
      </c>
      <c r="G379" s="70" t="s">
        <v>2108</v>
      </c>
      <c r="H379" s="70" t="s">
        <v>2109</v>
      </c>
      <c r="I379" s="148"/>
      <c r="J379" s="71">
        <v>201.42617922625953</v>
      </c>
      <c r="K379" s="71">
        <v>4.4719474291695356</v>
      </c>
      <c r="L379" s="71">
        <v>9.7796866587789726</v>
      </c>
      <c r="M379" s="71">
        <v>90.422499146955303</v>
      </c>
      <c r="N379" s="71">
        <v>98.866364446206845</v>
      </c>
      <c r="O379" s="71">
        <v>70.335618651017782</v>
      </c>
      <c r="P379" s="71">
        <v>47.555245106114164</v>
      </c>
      <c r="Q379" s="71">
        <v>4.7048295522960801</v>
      </c>
      <c r="R379" s="71">
        <v>0</v>
      </c>
      <c r="S379" s="71">
        <v>2.548827384</v>
      </c>
      <c r="T379" s="72"/>
      <c r="U379" s="71">
        <v>38528163</v>
      </c>
      <c r="V379" s="71">
        <v>2182</v>
      </c>
      <c r="W379" s="71">
        <v>268</v>
      </c>
      <c r="X379" s="71">
        <v>24457</v>
      </c>
      <c r="Y379" s="71">
        <v>27425</v>
      </c>
      <c r="Z379" s="71">
        <v>42053</v>
      </c>
      <c r="AA379" s="71">
        <v>9850</v>
      </c>
      <c r="AB379" s="71">
        <v>68882</v>
      </c>
      <c r="AC379" s="71">
        <v>0</v>
      </c>
      <c r="AD379" s="71">
        <v>2.548827384</v>
      </c>
      <c r="AE379" s="72"/>
      <c r="AF379" s="71">
        <v>272900484.03138602</v>
      </c>
      <c r="AG379" s="71">
        <v>3486603.2762239431</v>
      </c>
      <c r="AH379" s="71">
        <v>2463309.6426276099</v>
      </c>
      <c r="AI379" s="71">
        <v>157634152.23126739</v>
      </c>
      <c r="AJ379" s="71">
        <v>165929312.0234603</v>
      </c>
      <c r="AK379" s="71">
        <v>0</v>
      </c>
      <c r="AL379" s="71">
        <v>0</v>
      </c>
      <c r="AM379" s="71">
        <v>9462105.5780079067</v>
      </c>
      <c r="AN379" s="71">
        <v>0</v>
      </c>
      <c r="AO379" s="71">
        <v>0</v>
      </c>
      <c r="AP379" s="71">
        <v>611875966.78297317</v>
      </c>
      <c r="AQ379" s="72"/>
      <c r="AR379" s="71">
        <v>2359</v>
      </c>
      <c r="AS379" s="71">
        <v>395</v>
      </c>
      <c r="AT379" s="71">
        <v>0</v>
      </c>
      <c r="AU379" s="71">
        <v>0</v>
      </c>
      <c r="AV379" s="71">
        <v>0</v>
      </c>
      <c r="AW379" s="71">
        <v>0</v>
      </c>
      <c r="AX379" s="71"/>
      <c r="AY379" s="72"/>
      <c r="AZ379" s="71">
        <v>9608.7000000000007</v>
      </c>
      <c r="BA379" s="71">
        <v>14510.900000000011</v>
      </c>
      <c r="BB379" s="71">
        <v>0</v>
      </c>
      <c r="BC379" s="71">
        <v>0</v>
      </c>
      <c r="BD379" s="71">
        <v>0</v>
      </c>
      <c r="BE379" s="71">
        <v>0</v>
      </c>
      <c r="BF379" s="71"/>
      <c r="BG379" s="72"/>
      <c r="BH379" s="71">
        <v>0</v>
      </c>
      <c r="BI379" s="71">
        <v>0</v>
      </c>
      <c r="BJ379" s="71">
        <v>136.21700000000001</v>
      </c>
      <c r="BK379" s="71">
        <v>0</v>
      </c>
      <c r="BL379" s="71">
        <v>11.964</v>
      </c>
      <c r="BM379" s="71">
        <v>0</v>
      </c>
      <c r="BN379" s="72"/>
      <c r="BO379" s="71">
        <v>0</v>
      </c>
      <c r="BP379" s="71">
        <v>0</v>
      </c>
      <c r="BQ379" s="71">
        <v>14</v>
      </c>
      <c r="BR379" s="71">
        <v>0</v>
      </c>
      <c r="BS379" s="71">
        <v>3</v>
      </c>
      <c r="BT379" s="71">
        <v>0</v>
      </c>
      <c r="BU379"/>
      <c r="BV379" s="70">
        <v>148.18100000000001</v>
      </c>
      <c r="BW379" s="70">
        <v>0</v>
      </c>
      <c r="BX379" s="70">
        <v>0</v>
      </c>
      <c r="BY379" s="70">
        <v>0</v>
      </c>
      <c r="BZ379" s="70">
        <v>0</v>
      </c>
      <c r="CA379" s="70">
        <v>0</v>
      </c>
      <c r="CB379" s="70">
        <v>0</v>
      </c>
      <c r="CC379" s="70">
        <v>0</v>
      </c>
      <c r="CD379" s="70">
        <v>0</v>
      </c>
    </row>
    <row r="380" spans="1:82">
      <c r="A380" s="70" t="s">
        <v>2123</v>
      </c>
      <c r="B380" s="70">
        <v>474</v>
      </c>
      <c r="C380" s="70">
        <v>15</v>
      </c>
      <c r="D380" s="70">
        <v>28</v>
      </c>
      <c r="E380" s="70">
        <v>2018</v>
      </c>
      <c r="F380" s="70" t="s">
        <v>183</v>
      </c>
      <c r="G380" s="70" t="s">
        <v>2108</v>
      </c>
      <c r="H380" s="70" t="s">
        <v>2109</v>
      </c>
      <c r="I380" s="148"/>
      <c r="J380" s="71">
        <v>150.66982571040282</v>
      </c>
      <c r="K380" s="71">
        <v>4.3261575326470281</v>
      </c>
      <c r="L380" s="71">
        <v>8.8305452636584985</v>
      </c>
      <c r="M380" s="71">
        <v>84.765303078298189</v>
      </c>
      <c r="N380" s="71">
        <v>72.989393826752718</v>
      </c>
      <c r="O380" s="71">
        <v>70.517434991582178</v>
      </c>
      <c r="P380" s="71">
        <v>47.402121215045419</v>
      </c>
      <c r="Q380" s="71">
        <v>4.4070594874253901</v>
      </c>
      <c r="R380" s="71">
        <v>0</v>
      </c>
      <c r="S380" s="71">
        <v>4.0024656195999997</v>
      </c>
      <c r="T380" s="72"/>
      <c r="U380" s="71">
        <v>36811189</v>
      </c>
      <c r="V380" s="71">
        <v>2182</v>
      </c>
      <c r="W380" s="71">
        <v>268</v>
      </c>
      <c r="X380" s="71">
        <v>24457</v>
      </c>
      <c r="Y380" s="71">
        <v>27970</v>
      </c>
      <c r="Z380" s="71">
        <v>42969</v>
      </c>
      <c r="AA380" s="71">
        <v>9917</v>
      </c>
      <c r="AB380" s="71">
        <v>69533</v>
      </c>
      <c r="AC380" s="71">
        <v>0</v>
      </c>
      <c r="AD380" s="71">
        <v>4.0024656195999997</v>
      </c>
      <c r="AE380" s="72"/>
      <c r="AF380" s="71">
        <v>228225074.55831769</v>
      </c>
      <c r="AG380" s="71">
        <v>3471280.5179844401</v>
      </c>
      <c r="AH380" s="71">
        <v>2324226.3311592401</v>
      </c>
      <c r="AI380" s="71">
        <v>165889465.17844361</v>
      </c>
      <c r="AJ380" s="71">
        <v>137951159.64902061</v>
      </c>
      <c r="AK380" s="71">
        <v>0</v>
      </c>
      <c r="AL380" s="71">
        <v>0</v>
      </c>
      <c r="AM380" s="71">
        <v>9571294.6811130792</v>
      </c>
      <c r="AN380" s="71">
        <v>0</v>
      </c>
      <c r="AO380" s="71">
        <v>0</v>
      </c>
      <c r="AP380" s="71">
        <v>547432500.91603863</v>
      </c>
      <c r="AQ380" s="72"/>
      <c r="AR380" s="71">
        <v>2550</v>
      </c>
      <c r="AS380" s="71">
        <v>432</v>
      </c>
      <c r="AT380" s="71">
        <v>0</v>
      </c>
      <c r="AU380" s="71">
        <v>0</v>
      </c>
      <c r="AV380" s="71">
        <v>0</v>
      </c>
      <c r="AW380" s="71">
        <v>0</v>
      </c>
      <c r="AX380" s="71"/>
      <c r="AY380" s="72"/>
      <c r="AZ380" s="71">
        <v>10597.400000000001</v>
      </c>
      <c r="BA380" s="71">
        <v>15336.5</v>
      </c>
      <c r="BB380" s="71">
        <v>0</v>
      </c>
      <c r="BC380" s="71">
        <v>0</v>
      </c>
      <c r="BD380" s="71">
        <v>0</v>
      </c>
      <c r="BE380" s="71">
        <v>0</v>
      </c>
      <c r="BF380" s="71"/>
      <c r="BG380" s="72"/>
      <c r="BH380" s="71">
        <v>0</v>
      </c>
      <c r="BI380" s="71">
        <v>0</v>
      </c>
      <c r="BJ380" s="71">
        <v>130.077</v>
      </c>
      <c r="BK380" s="71">
        <v>0</v>
      </c>
      <c r="BL380" s="71">
        <v>10.535</v>
      </c>
      <c r="BM380" s="71">
        <v>0</v>
      </c>
      <c r="BN380" s="72"/>
      <c r="BO380" s="71">
        <v>0</v>
      </c>
      <c r="BP380" s="71">
        <v>0</v>
      </c>
      <c r="BQ380" s="71">
        <v>16</v>
      </c>
      <c r="BR380" s="71">
        <v>0</v>
      </c>
      <c r="BS380" s="71">
        <v>3</v>
      </c>
      <c r="BT380" s="71">
        <v>0</v>
      </c>
      <c r="BU380"/>
      <c r="BV380" s="70">
        <v>140.61199999999999</v>
      </c>
      <c r="BW380" s="70">
        <v>0</v>
      </c>
      <c r="BX380" s="70">
        <v>0</v>
      </c>
      <c r="BY380" s="70">
        <v>0</v>
      </c>
      <c r="BZ380" s="70">
        <v>0</v>
      </c>
      <c r="CA380" s="70">
        <v>0</v>
      </c>
      <c r="CB380" s="70">
        <v>0</v>
      </c>
      <c r="CC380" s="70">
        <v>0</v>
      </c>
      <c r="CD380" s="70">
        <v>0</v>
      </c>
    </row>
    <row r="381" spans="1:82">
      <c r="A381" s="70" t="s">
        <v>2124</v>
      </c>
      <c r="B381" s="70">
        <v>475</v>
      </c>
      <c r="C381" s="70">
        <v>16</v>
      </c>
      <c r="D381" s="70">
        <v>28</v>
      </c>
      <c r="E381" s="70">
        <v>2019</v>
      </c>
      <c r="F381" s="70" t="s">
        <v>158</v>
      </c>
      <c r="G381" s="70" t="s">
        <v>2108</v>
      </c>
      <c r="H381" s="70" t="s">
        <v>2109</v>
      </c>
      <c r="I381" s="148"/>
      <c r="J381" s="71">
        <v>184.03049142263924</v>
      </c>
      <c r="K381" s="71">
        <v>3.9662082778255683</v>
      </c>
      <c r="L381" s="71">
        <v>8.8993330928877814</v>
      </c>
      <c r="M381" s="71">
        <v>76.448987617628518</v>
      </c>
      <c r="N381" s="71">
        <v>69.090244495581871</v>
      </c>
      <c r="O381" s="71">
        <v>68.839275999435486</v>
      </c>
      <c r="P381" s="71">
        <v>47.70662994678937</v>
      </c>
      <c r="Q381" s="71">
        <v>4.3253309980567103</v>
      </c>
      <c r="R381" s="71">
        <v>0</v>
      </c>
      <c r="S381" s="71">
        <v>7.2702479449600013</v>
      </c>
      <c r="T381" s="72"/>
      <c r="U381" s="71">
        <v>46410297</v>
      </c>
      <c r="V381" s="71">
        <v>2182</v>
      </c>
      <c r="W381" s="71">
        <v>268</v>
      </c>
      <c r="X381" s="71">
        <v>24457</v>
      </c>
      <c r="Y381" s="71">
        <v>28393</v>
      </c>
      <c r="Z381" s="71">
        <v>43098</v>
      </c>
      <c r="AA381" s="71">
        <v>9906</v>
      </c>
      <c r="AB381" s="71">
        <v>70091</v>
      </c>
      <c r="AC381" s="71">
        <v>0</v>
      </c>
      <c r="AD381" s="71">
        <v>7.2702479449600013</v>
      </c>
      <c r="AE381" s="72"/>
      <c r="AF381" s="71">
        <v>294983171.49327922</v>
      </c>
      <c r="AG381" s="71">
        <v>3350244.8248846862</v>
      </c>
      <c r="AH381" s="71">
        <v>2489229.863688306</v>
      </c>
      <c r="AI381" s="71">
        <v>158732824.15755951</v>
      </c>
      <c r="AJ381" s="71">
        <v>134681502.64923689</v>
      </c>
      <c r="AK381" s="71">
        <v>0</v>
      </c>
      <c r="AL381" s="71">
        <v>0</v>
      </c>
      <c r="AM381" s="71">
        <v>9545866.5552344993</v>
      </c>
      <c r="AN381" s="71">
        <v>0</v>
      </c>
      <c r="AO381" s="71">
        <v>0</v>
      </c>
      <c r="AP381" s="71">
        <v>603782839.5438832</v>
      </c>
      <c r="AQ381" s="72"/>
      <c r="AR381" s="71">
        <v>2725</v>
      </c>
      <c r="AS381" s="71">
        <v>451</v>
      </c>
      <c r="AT381" s="71">
        <v>0</v>
      </c>
      <c r="AU381" s="71">
        <v>0</v>
      </c>
      <c r="AV381" s="71">
        <v>0</v>
      </c>
      <c r="AW381" s="71">
        <v>1</v>
      </c>
      <c r="AX381" s="71"/>
      <c r="AY381" s="72"/>
      <c r="AZ381" s="71">
        <v>11572.9</v>
      </c>
      <c r="BA381" s="71">
        <v>15892.6</v>
      </c>
      <c r="BB381" s="71">
        <v>0</v>
      </c>
      <c r="BC381" s="71">
        <v>0</v>
      </c>
      <c r="BD381" s="71">
        <v>0</v>
      </c>
      <c r="BE381" s="71">
        <v>620</v>
      </c>
      <c r="BF381" s="71"/>
      <c r="BG381" s="72"/>
      <c r="BH381" s="71">
        <v>0</v>
      </c>
      <c r="BI381" s="71">
        <v>0</v>
      </c>
      <c r="BJ381" s="71">
        <v>91.856999999999999</v>
      </c>
      <c r="BK381" s="71">
        <v>0</v>
      </c>
      <c r="BL381" s="71">
        <v>7.4849999999999994</v>
      </c>
      <c r="BM381" s="71">
        <v>0</v>
      </c>
      <c r="BN381" s="72"/>
      <c r="BO381" s="71">
        <v>0</v>
      </c>
      <c r="BP381" s="71">
        <v>0</v>
      </c>
      <c r="BQ381" s="71">
        <v>16</v>
      </c>
      <c r="BR381" s="71">
        <v>0</v>
      </c>
      <c r="BS381" s="71">
        <v>2</v>
      </c>
      <c r="BT381" s="71">
        <v>0</v>
      </c>
      <c r="BU381"/>
      <c r="BV381" s="70">
        <v>99.341999999999999</v>
      </c>
      <c r="BW381" s="70">
        <v>0</v>
      </c>
      <c r="BX381" s="70">
        <v>0</v>
      </c>
      <c r="BY381" s="70">
        <v>0</v>
      </c>
      <c r="BZ381" s="70">
        <v>0</v>
      </c>
      <c r="CA381" s="70">
        <v>0</v>
      </c>
      <c r="CB381" s="70">
        <v>0</v>
      </c>
      <c r="CC381" s="70">
        <v>0</v>
      </c>
      <c r="CD381" s="70">
        <v>0</v>
      </c>
    </row>
    <row r="382" spans="1:82">
      <c r="A382" s="70" t="s">
        <v>2125</v>
      </c>
      <c r="B382" s="70">
        <v>476</v>
      </c>
      <c r="C382" s="70">
        <v>17</v>
      </c>
      <c r="D382" s="70">
        <v>28</v>
      </c>
      <c r="E382" s="70">
        <v>2020</v>
      </c>
      <c r="F382" s="70" t="s">
        <v>159</v>
      </c>
      <c r="G382" s="70" t="s">
        <v>2108</v>
      </c>
      <c r="H382" s="70" t="s">
        <v>2109</v>
      </c>
      <c r="I382" s="148"/>
      <c r="J382" s="71">
        <v>157.9199836664709</v>
      </c>
      <c r="K382" s="71">
        <v>4.5850598526806889</v>
      </c>
      <c r="L382" s="71">
        <v>3.6816226370343852</v>
      </c>
      <c r="M382" s="71">
        <v>84.646487532655044</v>
      </c>
      <c r="N382" s="71">
        <v>66.636075438403992</v>
      </c>
      <c r="O382" s="71">
        <v>60.904900354945688</v>
      </c>
      <c r="P382" s="71">
        <v>45.885027468505299</v>
      </c>
      <c r="Q382" s="71">
        <v>4.1490071448585901</v>
      </c>
      <c r="R382" s="71">
        <v>0</v>
      </c>
      <c r="S382" s="71">
        <v>7.8497754554000014</v>
      </c>
      <c r="T382" s="72"/>
      <c r="U382" s="71">
        <v>35678860</v>
      </c>
      <c r="V382" s="71">
        <v>2163</v>
      </c>
      <c r="W382" s="71">
        <v>169</v>
      </c>
      <c r="X382" s="71">
        <v>25320</v>
      </c>
      <c r="Y382" s="71">
        <v>28789</v>
      </c>
      <c r="Z382" s="71">
        <v>43521</v>
      </c>
      <c r="AA382" s="71">
        <v>10127</v>
      </c>
      <c r="AB382" s="71">
        <v>70369</v>
      </c>
      <c r="AC382" s="71">
        <v>0</v>
      </c>
      <c r="AD382" s="71">
        <v>7.8497754554000014</v>
      </c>
      <c r="AE382" s="72"/>
      <c r="AF382" s="71">
        <v>247487916.72570479</v>
      </c>
      <c r="AG382" s="71">
        <v>3681815.9693511049</v>
      </c>
      <c r="AH382" s="71">
        <v>1098518.2316515651</v>
      </c>
      <c r="AI382" s="71">
        <v>167122392.15461737</v>
      </c>
      <c r="AJ382" s="71">
        <v>134419466.52883789</v>
      </c>
      <c r="AK382" s="71"/>
      <c r="AL382" s="71"/>
      <c r="AM382" s="71">
        <v>9183936.3158963695</v>
      </c>
      <c r="AN382" s="71"/>
      <c r="AO382" s="71"/>
      <c r="AP382" s="71">
        <v>562994045.92605913</v>
      </c>
      <c r="AQ382" s="72"/>
      <c r="AR382" s="71">
        <v>2876</v>
      </c>
      <c r="AS382" s="71">
        <v>461</v>
      </c>
      <c r="AT382" s="71">
        <v>0</v>
      </c>
      <c r="AU382" s="71">
        <v>0</v>
      </c>
      <c r="AV382" s="71">
        <v>0</v>
      </c>
      <c r="AW382" s="71">
        <v>1</v>
      </c>
      <c r="AX382" s="71"/>
      <c r="AY382" s="72"/>
      <c r="AZ382" s="71">
        <v>12436</v>
      </c>
      <c r="BA382" s="71">
        <v>16074.000000000009</v>
      </c>
      <c r="BB382" s="71">
        <v>0</v>
      </c>
      <c r="BC382" s="71">
        <v>0</v>
      </c>
      <c r="BD382" s="71">
        <v>0</v>
      </c>
      <c r="BE382" s="71">
        <v>620</v>
      </c>
      <c r="BF382" s="71"/>
      <c r="BG382" s="72"/>
      <c r="BH382" s="71">
        <v>0</v>
      </c>
      <c r="BI382" s="71">
        <v>0</v>
      </c>
      <c r="BJ382" s="71">
        <v>102.86499999999999</v>
      </c>
      <c r="BK382" s="71">
        <v>0</v>
      </c>
      <c r="BL382" s="71">
        <v>7.2520000000000007</v>
      </c>
      <c r="BM382" s="71">
        <v>0</v>
      </c>
      <c r="BN382" s="72"/>
      <c r="BO382" s="71">
        <v>0</v>
      </c>
      <c r="BP382" s="71">
        <v>0</v>
      </c>
      <c r="BQ382" s="71">
        <v>17</v>
      </c>
      <c r="BR382" s="71">
        <v>0</v>
      </c>
      <c r="BS382" s="71">
        <v>2</v>
      </c>
      <c r="BT382" s="71">
        <v>0</v>
      </c>
      <c r="BU382"/>
      <c r="BV382" s="70">
        <v>110.117</v>
      </c>
      <c r="BW382" s="70">
        <v>0</v>
      </c>
      <c r="BX382" s="70">
        <v>0</v>
      </c>
      <c r="BY382" s="70">
        <v>0</v>
      </c>
      <c r="BZ382" s="70">
        <v>0</v>
      </c>
      <c r="CA382" s="70">
        <v>0</v>
      </c>
      <c r="CB382" s="70">
        <v>0</v>
      </c>
      <c r="CC382" s="70">
        <v>0</v>
      </c>
      <c r="CD382" s="70">
        <v>0</v>
      </c>
    </row>
    <row r="383" spans="1:82">
      <c r="A383" s="70" t="s">
        <v>2126</v>
      </c>
      <c r="B383" s="70">
        <v>476</v>
      </c>
      <c r="C383" s="70">
        <v>18</v>
      </c>
      <c r="D383" s="70">
        <v>28</v>
      </c>
      <c r="E383" s="70">
        <v>2021</v>
      </c>
      <c r="F383" s="70" t="s">
        <v>160</v>
      </c>
      <c r="G383" s="70" t="s">
        <v>2108</v>
      </c>
      <c r="H383" s="70" t="s">
        <v>2109</v>
      </c>
      <c r="I383" s="148"/>
      <c r="J383" s="71">
        <v>128.53098557002673</v>
      </c>
      <c r="K383" s="71">
        <v>4.6830393216898525</v>
      </c>
      <c r="L383" s="71">
        <v>3.2902956467171545</v>
      </c>
      <c r="M383" s="71">
        <v>76.856772595305401</v>
      </c>
      <c r="N383" s="71">
        <v>66.40467896238583</v>
      </c>
      <c r="O383" s="71">
        <v>59.440439271408628</v>
      </c>
      <c r="P383" s="71">
        <v>46.898233737130866</v>
      </c>
      <c r="Q383" s="71">
        <v>4.1083504249131897</v>
      </c>
      <c r="R383" s="71">
        <v>0</v>
      </c>
      <c r="S383" s="71">
        <v>6.5928513484000018</v>
      </c>
      <c r="T383" s="72"/>
      <c r="U383" s="71">
        <v>36979332</v>
      </c>
      <c r="V383" s="71">
        <v>2163</v>
      </c>
      <c r="W383" s="71">
        <v>169</v>
      </c>
      <c r="X383" s="71">
        <v>25320</v>
      </c>
      <c r="Y383" s="71">
        <v>29108</v>
      </c>
      <c r="Z383" s="71">
        <v>43734</v>
      </c>
      <c r="AA383" s="71">
        <v>10093</v>
      </c>
      <c r="AB383" s="71">
        <v>70364</v>
      </c>
      <c r="AC383" s="71">
        <v>0</v>
      </c>
      <c r="AD383" s="71">
        <v>6.5928513484000018</v>
      </c>
      <c r="AE383" s="72"/>
      <c r="AF383" s="71">
        <v>225668191.15088522</v>
      </c>
      <c r="AG383" s="71">
        <v>3893208.0653439625</v>
      </c>
      <c r="AH383" s="71">
        <v>921526.38991305721</v>
      </c>
      <c r="AI383" s="71">
        <v>173857009.60143235</v>
      </c>
      <c r="AJ383" s="71">
        <v>146356701.72934341</v>
      </c>
      <c r="AK383" s="71">
        <v>0</v>
      </c>
      <c r="AL383" s="71">
        <v>0</v>
      </c>
      <c r="AM383" s="71">
        <v>9236252.201708246</v>
      </c>
      <c r="AN383" s="71">
        <v>0</v>
      </c>
      <c r="AO383" s="71">
        <v>0</v>
      </c>
      <c r="AP383" s="71">
        <v>559932889.13862622</v>
      </c>
      <c r="AQ383" s="72"/>
      <c r="AR383" s="71">
        <v>2999</v>
      </c>
      <c r="AS383" s="71">
        <v>465</v>
      </c>
      <c r="AT383" s="71">
        <v>0</v>
      </c>
      <c r="AU383" s="71">
        <v>0</v>
      </c>
      <c r="AV383" s="71">
        <v>0</v>
      </c>
      <c r="AW383" s="71">
        <v>1</v>
      </c>
      <c r="AX383" s="71"/>
      <c r="AY383" s="72"/>
      <c r="AZ383" s="71">
        <v>13237.09999999998</v>
      </c>
      <c r="BA383" s="71">
        <v>16209.7</v>
      </c>
      <c r="BB383" s="71">
        <v>0</v>
      </c>
      <c r="BC383" s="71">
        <v>0</v>
      </c>
      <c r="BD383" s="71">
        <v>0</v>
      </c>
      <c r="BE383" s="71">
        <v>620</v>
      </c>
      <c r="BF383" s="71"/>
      <c r="BG383" s="72"/>
      <c r="BH383" s="71">
        <v>0</v>
      </c>
      <c r="BI383" s="71">
        <v>0</v>
      </c>
      <c r="BJ383" s="71">
        <v>119.53700000000001</v>
      </c>
      <c r="BK383" s="71">
        <v>0</v>
      </c>
      <c r="BL383" s="71">
        <v>7.6890000000000001</v>
      </c>
      <c r="BM383" s="71">
        <v>0</v>
      </c>
      <c r="BN383" s="72"/>
      <c r="BO383" s="71">
        <v>0</v>
      </c>
      <c r="BP383" s="71">
        <v>0</v>
      </c>
      <c r="BQ383" s="71">
        <v>17</v>
      </c>
      <c r="BR383" s="71">
        <v>0</v>
      </c>
      <c r="BS383" s="71">
        <v>2</v>
      </c>
      <c r="BT383" s="71">
        <v>0</v>
      </c>
      <c r="BU383"/>
      <c r="BV383" s="70">
        <v>127.226</v>
      </c>
      <c r="BW383" s="70">
        <v>0</v>
      </c>
      <c r="BX383" s="70">
        <v>0</v>
      </c>
      <c r="BY383" s="70">
        <v>0</v>
      </c>
      <c r="BZ383" s="70">
        <v>0</v>
      </c>
      <c r="CA383" s="70">
        <v>0</v>
      </c>
      <c r="CB383" s="70">
        <v>0</v>
      </c>
      <c r="CC383" s="70">
        <v>0</v>
      </c>
      <c r="CD383" s="70">
        <v>0</v>
      </c>
    </row>
    <row r="384" spans="1:82">
      <c r="A384" s="70" t="s">
        <v>2127</v>
      </c>
      <c r="B384" s="70">
        <v>476</v>
      </c>
      <c r="C384" s="70">
        <v>19</v>
      </c>
      <c r="D384" s="70">
        <v>28</v>
      </c>
      <c r="E384" s="70">
        <v>2022</v>
      </c>
      <c r="F384" s="70" t="s">
        <v>161</v>
      </c>
      <c r="G384" s="70" t="s">
        <v>2108</v>
      </c>
      <c r="H384" s="70" t="s">
        <v>2109</v>
      </c>
      <c r="I384" s="148"/>
      <c r="J384" s="71">
        <v>141.29023711024035</v>
      </c>
      <c r="K384" s="71">
        <v>4.4682444228225462</v>
      </c>
      <c r="L384" s="71">
        <v>3.5724105035150133</v>
      </c>
      <c r="M384" s="71">
        <v>79.846116529774974</v>
      </c>
      <c r="N384" s="71">
        <v>75.396201550456368</v>
      </c>
      <c r="O384" s="71">
        <v>63.514497734585618</v>
      </c>
      <c r="P384" s="71">
        <v>46.97667185625177</v>
      </c>
      <c r="Q384" s="71">
        <v>4.1549157444649936</v>
      </c>
      <c r="R384" s="71">
        <v>0</v>
      </c>
      <c r="S384" s="71">
        <v>7.05561685171</v>
      </c>
      <c r="T384" s="72"/>
      <c r="U384" s="71">
        <v>41798041</v>
      </c>
      <c r="V384" s="71">
        <v>2163</v>
      </c>
      <c r="W384" s="71">
        <v>169</v>
      </c>
      <c r="X384" s="71">
        <v>25320</v>
      </c>
      <c r="Y384" s="71">
        <v>29467</v>
      </c>
      <c r="Z384" s="71">
        <v>44400</v>
      </c>
      <c r="AA384" s="71">
        <v>10264</v>
      </c>
      <c r="AB384" s="71">
        <v>70578</v>
      </c>
      <c r="AC384" s="71">
        <v>0</v>
      </c>
      <c r="AD384" s="71">
        <v>7.05561685171</v>
      </c>
      <c r="AE384" s="72"/>
      <c r="AF384" s="71">
        <v>227755283.00346801</v>
      </c>
      <c r="AG384" s="71">
        <v>3816956.397727224</v>
      </c>
      <c r="AH384" s="71">
        <v>1015225.8776479341</v>
      </c>
      <c r="AI384" s="71">
        <v>156662691.60339755</v>
      </c>
      <c r="AJ384" s="71">
        <v>152034357.54535055</v>
      </c>
      <c r="AK384" s="71">
        <v>0</v>
      </c>
      <c r="AL384" s="71">
        <v>0</v>
      </c>
      <c r="AM384" s="71">
        <v>9113546.1846654024</v>
      </c>
      <c r="AN384" s="71">
        <v>0</v>
      </c>
      <c r="AO384" s="71">
        <v>0</v>
      </c>
      <c r="AP384" s="71">
        <v>550398060.61225677</v>
      </c>
      <c r="AQ384" s="72"/>
      <c r="AR384" s="71">
        <v>3181</v>
      </c>
      <c r="AS384" s="71">
        <v>466</v>
      </c>
      <c r="AT384" s="71">
        <v>0</v>
      </c>
      <c r="AU384" s="71">
        <v>0</v>
      </c>
      <c r="AV384" s="71">
        <v>0</v>
      </c>
      <c r="AW384" s="71">
        <v>1</v>
      </c>
      <c r="AX384" s="71"/>
      <c r="AY384" s="72"/>
      <c r="AZ384" s="71">
        <v>14278.099999999969</v>
      </c>
      <c r="BA384" s="71">
        <v>17959.700000000004</v>
      </c>
      <c r="BB384" s="71">
        <v>0</v>
      </c>
      <c r="BC384" s="71">
        <v>0</v>
      </c>
      <c r="BD384" s="71">
        <v>0</v>
      </c>
      <c r="BE384" s="71">
        <v>620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2128</v>
      </c>
      <c r="B385" s="70">
        <v>476</v>
      </c>
      <c r="C385" s="70">
        <v>20</v>
      </c>
      <c r="D385" s="70">
        <v>28</v>
      </c>
      <c r="E385" s="70">
        <v>2023</v>
      </c>
      <c r="F385" s="70" t="s">
        <v>1539</v>
      </c>
      <c r="G385" s="70" t="s">
        <v>2108</v>
      </c>
      <c r="H385" s="70" t="s">
        <v>2109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3345</v>
      </c>
      <c r="AS385" s="71">
        <v>467</v>
      </c>
      <c r="AT385" s="71">
        <v>0</v>
      </c>
      <c r="AU385" s="71">
        <v>0</v>
      </c>
      <c r="AV385" s="71">
        <v>0</v>
      </c>
      <c r="AW385" s="71">
        <v>1</v>
      </c>
      <c r="AX385" s="71"/>
      <c r="AY385" s="72"/>
      <c r="AZ385" s="71">
        <v>15087.099999999948</v>
      </c>
      <c r="BA385" s="71">
        <v>17989.400000000005</v>
      </c>
      <c r="BB385" s="71">
        <v>0</v>
      </c>
      <c r="BC385" s="71">
        <v>0</v>
      </c>
      <c r="BD385" s="71">
        <v>0</v>
      </c>
      <c r="BE385" s="71">
        <v>620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2129</v>
      </c>
      <c r="B386" s="70">
        <v>476</v>
      </c>
      <c r="C386" s="70">
        <v>21</v>
      </c>
      <c r="D386" s="70">
        <v>28</v>
      </c>
      <c r="E386" s="70">
        <v>2024</v>
      </c>
      <c r="F386" s="70" t="s">
        <v>1554</v>
      </c>
      <c r="G386" s="1064" t="s">
        <v>2108</v>
      </c>
      <c r="H386" s="70" t="s">
        <v>2109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2130</v>
      </c>
      <c r="B387" s="70">
        <v>409</v>
      </c>
      <c r="C387" s="70">
        <v>1</v>
      </c>
      <c r="D387" s="70">
        <v>25</v>
      </c>
      <c r="E387" s="70">
        <v>1990</v>
      </c>
      <c r="F387" s="70" t="s">
        <v>787</v>
      </c>
      <c r="G387" s="1064" t="s">
        <v>1570</v>
      </c>
      <c r="H387" s="70" t="s">
        <v>1571</v>
      </c>
      <c r="I387" s="148"/>
      <c r="J387" s="71">
        <v>369.13574707402921</v>
      </c>
      <c r="K387" s="71">
        <v>12.13312993202784</v>
      </c>
      <c r="L387" s="71">
        <v>28.555510269626421</v>
      </c>
      <c r="M387" s="71">
        <v>49.372881711578181</v>
      </c>
      <c r="N387" s="71">
        <v>81.93478063087089</v>
      </c>
      <c r="O387" s="71">
        <v>46.482996449879742</v>
      </c>
      <c r="P387" s="71">
        <v>33.931728094001933</v>
      </c>
      <c r="Q387" s="71">
        <v>3.4252843902918402</v>
      </c>
      <c r="R387" s="71">
        <v>0</v>
      </c>
      <c r="S387" s="71">
        <v>2.789251723965017</v>
      </c>
      <c r="T387" s="72"/>
      <c r="U387" s="71">
        <v>10364022</v>
      </c>
      <c r="V387" s="71">
        <v>2220</v>
      </c>
      <c r="W387" s="71">
        <v>334</v>
      </c>
      <c r="X387" s="71">
        <v>16556</v>
      </c>
      <c r="Y387" s="71">
        <v>17528</v>
      </c>
      <c r="Z387" s="71">
        <v>19119</v>
      </c>
      <c r="AA387" s="71">
        <v>8239</v>
      </c>
      <c r="AB387" s="71">
        <v>55615</v>
      </c>
      <c r="AC387" s="71">
        <v>0</v>
      </c>
      <c r="AD387" s="71">
        <v>2.789251723965017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2131</v>
      </c>
      <c r="B388" s="70">
        <v>410</v>
      </c>
      <c r="C388" s="70">
        <v>2</v>
      </c>
      <c r="D388" s="70">
        <v>25</v>
      </c>
      <c r="E388" s="70">
        <v>2005</v>
      </c>
      <c r="F388" s="70" t="s">
        <v>789</v>
      </c>
      <c r="G388" s="70" t="s">
        <v>1570</v>
      </c>
      <c r="H388" s="70" t="s">
        <v>1571</v>
      </c>
      <c r="I388" s="148"/>
      <c r="J388" s="71">
        <v>430.02040798940652</v>
      </c>
      <c r="K388" s="71">
        <v>5.7173424022641806</v>
      </c>
      <c r="L388" s="71">
        <v>29.84272707721</v>
      </c>
      <c r="M388" s="71">
        <v>75.272272188338889</v>
      </c>
      <c r="N388" s="71">
        <v>139.30365043770121</v>
      </c>
      <c r="O388" s="71">
        <v>73.900228102927315</v>
      </c>
      <c r="P388" s="71">
        <v>37.745148291304872</v>
      </c>
      <c r="Q388" s="71">
        <v>3.9822543392745899</v>
      </c>
      <c r="R388" s="71">
        <v>0</v>
      </c>
      <c r="S388" s="71">
        <v>0</v>
      </c>
      <c r="T388" s="72"/>
      <c r="U388" s="71">
        <v>13281342</v>
      </c>
      <c r="V388" s="71">
        <v>1744</v>
      </c>
      <c r="W388" s="71">
        <v>265</v>
      </c>
      <c r="X388" s="71">
        <v>12224</v>
      </c>
      <c r="Y388" s="71">
        <v>28401</v>
      </c>
      <c r="Z388" s="71">
        <v>35174</v>
      </c>
      <c r="AA388" s="71">
        <v>7506</v>
      </c>
      <c r="AB388" s="71">
        <v>67594</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2132</v>
      </c>
      <c r="B389" s="70">
        <v>411</v>
      </c>
      <c r="C389" s="70">
        <v>3</v>
      </c>
      <c r="D389" s="70">
        <v>25</v>
      </c>
      <c r="E389" s="70">
        <v>2006</v>
      </c>
      <c r="F389" s="70" t="s">
        <v>790</v>
      </c>
      <c r="G389" s="70" t="s">
        <v>1570</v>
      </c>
      <c r="H389" s="70" t="s">
        <v>1571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2133</v>
      </c>
      <c r="B390" s="70">
        <v>412</v>
      </c>
      <c r="C390" s="70">
        <v>4</v>
      </c>
      <c r="D390" s="70">
        <v>25</v>
      </c>
      <c r="E390" s="70">
        <v>2007</v>
      </c>
      <c r="F390" s="70" t="s">
        <v>791</v>
      </c>
      <c r="G390" s="70" t="s">
        <v>1570</v>
      </c>
      <c r="H390" s="70" t="s">
        <v>1571</v>
      </c>
      <c r="I390" s="148"/>
      <c r="J390" s="71">
        <v>457.18760664575399</v>
      </c>
      <c r="K390" s="71">
        <v>5.0463470038399878</v>
      </c>
      <c r="L390" s="71">
        <v>25.277195505125221</v>
      </c>
      <c r="M390" s="71">
        <v>89.090760664503691</v>
      </c>
      <c r="N390" s="71">
        <v>143.44357393179021</v>
      </c>
      <c r="O390" s="71">
        <v>72.179930101982166</v>
      </c>
      <c r="P390" s="71">
        <v>37.114052250698421</v>
      </c>
      <c r="Q390" s="71">
        <v>4.2590200437101702</v>
      </c>
      <c r="R390" s="71">
        <v>0</v>
      </c>
      <c r="S390" s="71">
        <v>0</v>
      </c>
      <c r="T390" s="72"/>
      <c r="U390" s="71">
        <v>15014139</v>
      </c>
      <c r="V390" s="71">
        <v>1679</v>
      </c>
      <c r="W390" s="71">
        <v>308</v>
      </c>
      <c r="X390" s="71">
        <v>18122</v>
      </c>
      <c r="Y390" s="71">
        <v>29322</v>
      </c>
      <c r="Z390" s="71">
        <v>35714</v>
      </c>
      <c r="AA390" s="71">
        <v>7268</v>
      </c>
      <c r="AB390" s="71">
        <v>68469</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2134</v>
      </c>
      <c r="B391" s="70">
        <v>413</v>
      </c>
      <c r="C391" s="70">
        <v>5</v>
      </c>
      <c r="D391" s="70">
        <v>25</v>
      </c>
      <c r="E391" s="70">
        <v>2008</v>
      </c>
      <c r="F391" s="70" t="s">
        <v>792</v>
      </c>
      <c r="G391" s="70" t="s">
        <v>1570</v>
      </c>
      <c r="H391" s="70" t="s">
        <v>1571</v>
      </c>
      <c r="I391" s="148"/>
      <c r="J391" s="71">
        <v>391.31187823508651</v>
      </c>
      <c r="K391" s="71">
        <v>4.4289641664866446</v>
      </c>
      <c r="L391" s="71">
        <v>21.825904308543361</v>
      </c>
      <c r="M391" s="71">
        <v>104.2448171236115</v>
      </c>
      <c r="N391" s="71">
        <v>147.09965234108</v>
      </c>
      <c r="O391" s="71">
        <v>69.912075750275818</v>
      </c>
      <c r="P391" s="71">
        <v>35.949605299346928</v>
      </c>
      <c r="Q391" s="71">
        <v>4.1909585635225302</v>
      </c>
      <c r="R391" s="71">
        <v>0</v>
      </c>
      <c r="S391" s="71">
        <v>0</v>
      </c>
      <c r="T391" s="72"/>
      <c r="U391" s="71">
        <v>13502168</v>
      </c>
      <c r="V391" s="71">
        <v>1679</v>
      </c>
      <c r="W391" s="71">
        <v>308</v>
      </c>
      <c r="X391" s="71">
        <v>18122</v>
      </c>
      <c r="Y391" s="71">
        <v>29670</v>
      </c>
      <c r="Z391" s="71">
        <v>35806</v>
      </c>
      <c r="AA391" s="71">
        <v>7048</v>
      </c>
      <c r="AB391" s="71">
        <v>68483</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2135</v>
      </c>
      <c r="B392" s="70">
        <v>414</v>
      </c>
      <c r="C392" s="70">
        <v>6</v>
      </c>
      <c r="D392" s="70">
        <v>25</v>
      </c>
      <c r="E392" s="70">
        <v>2009</v>
      </c>
      <c r="F392" s="70" t="s">
        <v>176</v>
      </c>
      <c r="G392" s="70" t="s">
        <v>1570</v>
      </c>
      <c r="H392" s="70" t="s">
        <v>1571</v>
      </c>
      <c r="I392" s="148"/>
      <c r="J392" s="71">
        <v>372.27230217018092</v>
      </c>
      <c r="K392" s="71">
        <v>4.1115529578038537</v>
      </c>
      <c r="L392" s="71">
        <v>24.302921912597661</v>
      </c>
      <c r="M392" s="71">
        <v>94.504757795721233</v>
      </c>
      <c r="N392" s="71">
        <v>127.98343370624811</v>
      </c>
      <c r="O392" s="71">
        <v>71.266586307874178</v>
      </c>
      <c r="P392" s="71">
        <v>34.49102764970683</v>
      </c>
      <c r="Q392" s="71">
        <v>3.9975081598700402</v>
      </c>
      <c r="R392" s="71">
        <v>0</v>
      </c>
      <c r="S392" s="71">
        <v>0</v>
      </c>
      <c r="T392" s="72"/>
      <c r="U392" s="71">
        <v>12971859</v>
      </c>
      <c r="V392" s="71">
        <v>1909</v>
      </c>
      <c r="W392" s="71">
        <v>393</v>
      </c>
      <c r="X392" s="71">
        <v>20748</v>
      </c>
      <c r="Y392" s="71">
        <v>30054</v>
      </c>
      <c r="Z392" s="71">
        <v>36027</v>
      </c>
      <c r="AA392" s="71">
        <v>6942</v>
      </c>
      <c r="AB392" s="71">
        <v>68571</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125.464</v>
      </c>
      <c r="BK392" s="71">
        <v>0</v>
      </c>
      <c r="BL392" s="71">
        <v>20.29</v>
      </c>
      <c r="BM392" s="71">
        <v>0</v>
      </c>
      <c r="BN392" s="72"/>
      <c r="BO392" s="71">
        <v>0</v>
      </c>
      <c r="BP392" s="71">
        <v>0</v>
      </c>
      <c r="BQ392" s="71">
        <v>12</v>
      </c>
      <c r="BR392" s="71">
        <v>0</v>
      </c>
      <c r="BS392" s="71">
        <v>3</v>
      </c>
      <c r="BT392" s="71">
        <v>0</v>
      </c>
      <c r="BU392"/>
      <c r="BV392" s="70">
        <v>145.75399999999999</v>
      </c>
      <c r="BW392" s="70">
        <v>0</v>
      </c>
      <c r="BX392" s="70">
        <v>0</v>
      </c>
      <c r="BY392" s="70">
        <v>0</v>
      </c>
      <c r="BZ392" s="70">
        <v>0</v>
      </c>
      <c r="CA392" s="70">
        <v>0</v>
      </c>
      <c r="CB392" s="70">
        <v>0</v>
      </c>
      <c r="CC392" s="70">
        <v>0</v>
      </c>
      <c r="CD392" s="70">
        <v>0</v>
      </c>
    </row>
    <row r="393" spans="1:82">
      <c r="A393" s="70" t="s">
        <v>2136</v>
      </c>
      <c r="B393" s="70">
        <v>415</v>
      </c>
      <c r="C393" s="70">
        <v>7</v>
      </c>
      <c r="D393" s="70">
        <v>25</v>
      </c>
      <c r="E393" s="70">
        <v>2010</v>
      </c>
      <c r="F393" s="70" t="s">
        <v>177</v>
      </c>
      <c r="G393" s="70" t="s">
        <v>1570</v>
      </c>
      <c r="H393" s="70" t="s">
        <v>1571</v>
      </c>
      <c r="I393" s="148"/>
      <c r="J393" s="71">
        <v>349.43726300859822</v>
      </c>
      <c r="K393" s="71">
        <v>4.2879641725249007</v>
      </c>
      <c r="L393" s="71">
        <v>22.125434866485929</v>
      </c>
      <c r="M393" s="71">
        <v>84.594938601744772</v>
      </c>
      <c r="N393" s="71">
        <v>127.3056623866399</v>
      </c>
      <c r="O393" s="71">
        <v>71.190956752145993</v>
      </c>
      <c r="P393" s="71">
        <v>34.742589643163583</v>
      </c>
      <c r="Q393" s="71">
        <v>4.18894533984012</v>
      </c>
      <c r="R393" s="71">
        <v>0</v>
      </c>
      <c r="S393" s="71">
        <v>0</v>
      </c>
      <c r="T393" s="72"/>
      <c r="U393" s="71">
        <v>13630210</v>
      </c>
      <c r="V393" s="71">
        <v>1909</v>
      </c>
      <c r="W393" s="71">
        <v>393</v>
      </c>
      <c r="X393" s="71">
        <v>20748</v>
      </c>
      <c r="Y393" s="71">
        <v>30404</v>
      </c>
      <c r="Z393" s="71">
        <v>36156</v>
      </c>
      <c r="AA393" s="71">
        <v>6818</v>
      </c>
      <c r="AB393" s="71">
        <v>68853</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109.126</v>
      </c>
      <c r="BK393" s="71">
        <v>0</v>
      </c>
      <c r="BL393" s="71">
        <v>26.715</v>
      </c>
      <c r="BM393" s="71">
        <v>0</v>
      </c>
      <c r="BN393" s="72"/>
      <c r="BO393" s="71">
        <v>0</v>
      </c>
      <c r="BP393" s="71">
        <v>0</v>
      </c>
      <c r="BQ393" s="71">
        <v>12</v>
      </c>
      <c r="BR393" s="71">
        <v>0</v>
      </c>
      <c r="BS393" s="71">
        <v>4</v>
      </c>
      <c r="BT393" s="71">
        <v>0</v>
      </c>
      <c r="BU393"/>
      <c r="BV393" s="70">
        <v>128.07</v>
      </c>
      <c r="BW393" s="70">
        <v>0</v>
      </c>
      <c r="BX393" s="70">
        <v>0</v>
      </c>
      <c r="BY393" s="70">
        <v>7.7709999999999999</v>
      </c>
      <c r="BZ393" s="70">
        <v>0</v>
      </c>
      <c r="CA393" s="70">
        <v>0</v>
      </c>
      <c r="CB393" s="70">
        <v>0</v>
      </c>
      <c r="CC393" s="70">
        <v>0</v>
      </c>
      <c r="CD393" s="70">
        <v>0</v>
      </c>
    </row>
    <row r="394" spans="1:82">
      <c r="A394" s="70" t="s">
        <v>2137</v>
      </c>
      <c r="B394" s="70">
        <v>416</v>
      </c>
      <c r="C394" s="70">
        <v>8</v>
      </c>
      <c r="D394" s="70">
        <v>25</v>
      </c>
      <c r="E394" s="70">
        <v>2011</v>
      </c>
      <c r="F394" s="70" t="s">
        <v>178</v>
      </c>
      <c r="G394" s="70" t="s">
        <v>1570</v>
      </c>
      <c r="H394" s="70" t="s">
        <v>1571</v>
      </c>
      <c r="I394" s="148"/>
      <c r="J394" s="71">
        <v>370.25033015556392</v>
      </c>
      <c r="K394" s="71">
        <v>6.0082353952234273</v>
      </c>
      <c r="L394" s="71">
        <v>20.644642896727369</v>
      </c>
      <c r="M394" s="71">
        <v>106.8671908527471</v>
      </c>
      <c r="N394" s="71">
        <v>154.08687760060329</v>
      </c>
      <c r="O394" s="71">
        <v>70.290045792571831</v>
      </c>
      <c r="P394" s="71">
        <v>33.278378289349192</v>
      </c>
      <c r="Q394" s="71">
        <v>4.8249523321678298</v>
      </c>
      <c r="R394" s="71">
        <v>0</v>
      </c>
      <c r="S394" s="71">
        <v>0</v>
      </c>
      <c r="T394" s="72"/>
      <c r="U394" s="71">
        <v>13601468</v>
      </c>
      <c r="V394" s="71">
        <v>1909</v>
      </c>
      <c r="W394" s="71">
        <v>393</v>
      </c>
      <c r="X394" s="71">
        <v>20748</v>
      </c>
      <c r="Y394" s="71">
        <v>30573</v>
      </c>
      <c r="Z394" s="71">
        <v>36474</v>
      </c>
      <c r="AA394" s="71">
        <v>6725</v>
      </c>
      <c r="AB394" s="71">
        <v>68754</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104.136</v>
      </c>
      <c r="BK394" s="71">
        <v>0</v>
      </c>
      <c r="BL394" s="71">
        <v>25.878</v>
      </c>
      <c r="BM394" s="71">
        <v>0</v>
      </c>
      <c r="BN394" s="72"/>
      <c r="BO394" s="71">
        <v>0</v>
      </c>
      <c r="BP394" s="71">
        <v>0</v>
      </c>
      <c r="BQ394" s="71">
        <v>12</v>
      </c>
      <c r="BR394" s="71">
        <v>0</v>
      </c>
      <c r="BS394" s="71">
        <v>4</v>
      </c>
      <c r="BT394" s="71">
        <v>0</v>
      </c>
      <c r="BU394"/>
      <c r="BV394" s="70">
        <v>122.211</v>
      </c>
      <c r="BW394" s="70">
        <v>0</v>
      </c>
      <c r="BX394" s="70">
        <v>0</v>
      </c>
      <c r="BY394" s="70">
        <v>7.8029999999999999</v>
      </c>
      <c r="BZ394" s="70">
        <v>0</v>
      </c>
      <c r="CA394" s="70">
        <v>0</v>
      </c>
      <c r="CB394" s="70">
        <v>0</v>
      </c>
      <c r="CC394" s="70">
        <v>0</v>
      </c>
      <c r="CD394" s="70">
        <v>0</v>
      </c>
    </row>
    <row r="395" spans="1:82">
      <c r="A395" s="70" t="s">
        <v>2138</v>
      </c>
      <c r="B395" s="70">
        <v>417</v>
      </c>
      <c r="C395" s="70">
        <v>9</v>
      </c>
      <c r="D395" s="70">
        <v>25</v>
      </c>
      <c r="E395" s="70">
        <v>2012</v>
      </c>
      <c r="F395" s="70" t="s">
        <v>179</v>
      </c>
      <c r="G395" s="70" t="s">
        <v>1570</v>
      </c>
      <c r="H395" s="70" t="s">
        <v>1571</v>
      </c>
      <c r="I395" s="148"/>
      <c r="J395" s="71">
        <v>371.70195887457641</v>
      </c>
      <c r="K395" s="71">
        <v>6.768509547381953</v>
      </c>
      <c r="L395" s="71">
        <v>20.829830797952791</v>
      </c>
      <c r="M395" s="71">
        <v>132.72871148604011</v>
      </c>
      <c r="N395" s="71">
        <v>170.98777122103101</v>
      </c>
      <c r="O395" s="71">
        <v>70.203441520487303</v>
      </c>
      <c r="P395" s="71">
        <v>32.825732816273238</v>
      </c>
      <c r="Q395" s="71">
        <v>5.2454920616614897</v>
      </c>
      <c r="R395" s="71">
        <v>0</v>
      </c>
      <c r="S395" s="71">
        <v>0</v>
      </c>
      <c r="T395" s="72"/>
      <c r="U395" s="71">
        <v>13083158</v>
      </c>
      <c r="V395" s="71">
        <v>1909</v>
      </c>
      <c r="W395" s="71">
        <v>393</v>
      </c>
      <c r="X395" s="71">
        <v>20748</v>
      </c>
      <c r="Y395" s="71">
        <v>30884</v>
      </c>
      <c r="Z395" s="71">
        <v>36718</v>
      </c>
      <c r="AA395" s="71">
        <v>6596</v>
      </c>
      <c r="AB395" s="71">
        <v>68797</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114.55</v>
      </c>
      <c r="BK395" s="71">
        <v>0</v>
      </c>
      <c r="BL395" s="71">
        <v>25.157</v>
      </c>
      <c r="BM395" s="71">
        <v>0</v>
      </c>
      <c r="BN395" s="72"/>
      <c r="BO395" s="71">
        <v>0</v>
      </c>
      <c r="BP395" s="71">
        <v>0</v>
      </c>
      <c r="BQ395" s="71">
        <v>12</v>
      </c>
      <c r="BR395" s="71">
        <v>0</v>
      </c>
      <c r="BS395" s="71">
        <v>4</v>
      </c>
      <c r="BT395" s="71">
        <v>0</v>
      </c>
      <c r="BU395"/>
      <c r="BV395" s="70">
        <v>133.26300000000001</v>
      </c>
      <c r="BW395" s="70">
        <v>0</v>
      </c>
      <c r="BX395" s="70">
        <v>0</v>
      </c>
      <c r="BY395" s="70">
        <v>6.444</v>
      </c>
      <c r="BZ395" s="70">
        <v>0</v>
      </c>
      <c r="CA395" s="70">
        <v>0</v>
      </c>
      <c r="CB395" s="70">
        <v>0</v>
      </c>
      <c r="CC395" s="70">
        <v>0</v>
      </c>
      <c r="CD395" s="70">
        <v>0</v>
      </c>
    </row>
    <row r="396" spans="1:82">
      <c r="A396" s="70" t="s">
        <v>2139</v>
      </c>
      <c r="B396" s="70">
        <v>418</v>
      </c>
      <c r="C396" s="70">
        <v>10</v>
      </c>
      <c r="D396" s="70">
        <v>25</v>
      </c>
      <c r="E396" s="70">
        <v>2013</v>
      </c>
      <c r="F396" s="70" t="s">
        <v>180</v>
      </c>
      <c r="G396" s="70" t="s">
        <v>1570</v>
      </c>
      <c r="H396" s="70" t="s">
        <v>1571</v>
      </c>
      <c r="I396" s="148"/>
      <c r="J396" s="71">
        <v>369.94897752545631</v>
      </c>
      <c r="K396" s="71">
        <v>5.5941962280711346</v>
      </c>
      <c r="L396" s="71">
        <v>18.394383060532789</v>
      </c>
      <c r="M396" s="71">
        <v>123.44087498675</v>
      </c>
      <c r="N396" s="71">
        <v>166.65423155840961</v>
      </c>
      <c r="O396" s="71">
        <v>67.898446785498791</v>
      </c>
      <c r="P396" s="71">
        <v>33.049327693974575</v>
      </c>
      <c r="Q396" s="71">
        <v>5.3292106984257099</v>
      </c>
      <c r="R396" s="71">
        <v>0</v>
      </c>
      <c r="S396" s="71">
        <v>0</v>
      </c>
      <c r="T396" s="72"/>
      <c r="U396" s="71">
        <v>13258518</v>
      </c>
      <c r="V396" s="71">
        <v>1909</v>
      </c>
      <c r="W396" s="71">
        <v>393</v>
      </c>
      <c r="X396" s="71">
        <v>20748</v>
      </c>
      <c r="Y396" s="71">
        <v>31060</v>
      </c>
      <c r="Z396" s="71">
        <v>37098</v>
      </c>
      <c r="AA396" s="71">
        <v>6616</v>
      </c>
      <c r="AB396" s="71">
        <v>68893</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128.14599999999999</v>
      </c>
      <c r="BK396" s="71">
        <v>0</v>
      </c>
      <c r="BL396" s="71">
        <v>27.420999999999999</v>
      </c>
      <c r="BM396" s="71">
        <v>0</v>
      </c>
      <c r="BN396" s="72"/>
      <c r="BO396" s="71">
        <v>0</v>
      </c>
      <c r="BP396" s="71">
        <v>0</v>
      </c>
      <c r="BQ396" s="71">
        <v>12</v>
      </c>
      <c r="BR396" s="71">
        <v>0</v>
      </c>
      <c r="BS396" s="71">
        <v>4</v>
      </c>
      <c r="BT396" s="71">
        <v>0</v>
      </c>
      <c r="BU396"/>
      <c r="BV396" s="70">
        <v>148.45699999999999</v>
      </c>
      <c r="BW396" s="70">
        <v>0</v>
      </c>
      <c r="BX396" s="70">
        <v>0</v>
      </c>
      <c r="BY396" s="70">
        <v>7.11</v>
      </c>
      <c r="BZ396" s="70">
        <v>0</v>
      </c>
      <c r="CA396" s="70">
        <v>0</v>
      </c>
      <c r="CB396" s="70">
        <v>0</v>
      </c>
      <c r="CC396" s="70">
        <v>0</v>
      </c>
      <c r="CD396" s="70">
        <v>0</v>
      </c>
    </row>
    <row r="397" spans="1:82">
      <c r="A397" s="70" t="s">
        <v>2140</v>
      </c>
      <c r="B397" s="70">
        <v>419</v>
      </c>
      <c r="C397" s="70">
        <v>11</v>
      </c>
      <c r="D397" s="70">
        <v>25</v>
      </c>
      <c r="E397" s="70">
        <v>2014</v>
      </c>
      <c r="F397" s="70" t="s">
        <v>181</v>
      </c>
      <c r="G397" s="70" t="s">
        <v>1570</v>
      </c>
      <c r="H397" s="70" t="s">
        <v>1571</v>
      </c>
      <c r="I397" s="148"/>
      <c r="J397" s="71">
        <v>344.31908581680841</v>
      </c>
      <c r="K397" s="71">
        <v>5.3726660608752752</v>
      </c>
      <c r="L397" s="71">
        <v>12.426179783735529</v>
      </c>
      <c r="M397" s="71">
        <v>120.9429685500285</v>
      </c>
      <c r="N397" s="71">
        <v>178.12997847046589</v>
      </c>
      <c r="O397" s="71">
        <v>64.920885915291535</v>
      </c>
      <c r="P397" s="71">
        <v>33.627840705482448</v>
      </c>
      <c r="Q397" s="71">
        <v>5.1177359367643103</v>
      </c>
      <c r="R397" s="71">
        <v>0</v>
      </c>
      <c r="S397" s="71">
        <v>0</v>
      </c>
      <c r="T397" s="72"/>
      <c r="U397" s="71">
        <v>13704975</v>
      </c>
      <c r="V397" s="71">
        <v>1593</v>
      </c>
      <c r="W397" s="71">
        <v>271</v>
      </c>
      <c r="X397" s="71">
        <v>19326</v>
      </c>
      <c r="Y397" s="71">
        <v>31353</v>
      </c>
      <c r="Z397" s="71">
        <v>37359</v>
      </c>
      <c r="AA397" s="71">
        <v>6697</v>
      </c>
      <c r="AB397" s="71">
        <v>68956</v>
      </c>
      <c r="AC397" s="71">
        <v>0</v>
      </c>
      <c r="AD397" s="71">
        <v>0</v>
      </c>
      <c r="AE397" s="72"/>
      <c r="AF397" s="71"/>
      <c r="AG397" s="71"/>
      <c r="AH397" s="71"/>
      <c r="AI397" s="71"/>
      <c r="AJ397" s="71"/>
      <c r="AK397" s="71"/>
      <c r="AL397" s="71"/>
      <c r="AM397" s="71"/>
      <c r="AN397" s="71"/>
      <c r="AO397" s="71"/>
      <c r="AP397" s="71"/>
      <c r="AQ397" s="72"/>
      <c r="AR397" s="71">
        <v>598</v>
      </c>
      <c r="AS397" s="71">
        <v>44</v>
      </c>
      <c r="AT397" s="71">
        <v>0</v>
      </c>
      <c r="AU397" s="71">
        <v>0</v>
      </c>
      <c r="AV397" s="71">
        <v>0</v>
      </c>
      <c r="AW397" s="71">
        <v>1</v>
      </c>
      <c r="AX397" s="71"/>
      <c r="AY397" s="72"/>
      <c r="AZ397" s="71">
        <v>2480.652</v>
      </c>
      <c r="BA397" s="71">
        <v>8774.7000000000007</v>
      </c>
      <c r="BB397" s="71">
        <v>0</v>
      </c>
      <c r="BC397" s="71">
        <v>0</v>
      </c>
      <c r="BD397" s="71">
        <v>0</v>
      </c>
      <c r="BE397" s="71">
        <v>30</v>
      </c>
      <c r="BF397" s="71"/>
      <c r="BG397" s="72"/>
      <c r="BH397" s="71">
        <v>0</v>
      </c>
      <c r="BI397" s="71">
        <v>0</v>
      </c>
      <c r="BJ397" s="71">
        <v>129.10900000000001</v>
      </c>
      <c r="BK397" s="71">
        <v>0</v>
      </c>
      <c r="BL397" s="71">
        <v>25.158000000000001</v>
      </c>
      <c r="BM397" s="71">
        <v>0</v>
      </c>
      <c r="BN397" s="72"/>
      <c r="BO397" s="71">
        <v>0</v>
      </c>
      <c r="BP397" s="71">
        <v>0</v>
      </c>
      <c r="BQ397" s="71">
        <v>12</v>
      </c>
      <c r="BR397" s="71">
        <v>0</v>
      </c>
      <c r="BS397" s="71">
        <v>4</v>
      </c>
      <c r="BT397" s="71">
        <v>0</v>
      </c>
      <c r="BU397"/>
      <c r="BV397" s="70">
        <v>148.74</v>
      </c>
      <c r="BW397" s="70">
        <v>0</v>
      </c>
      <c r="BX397" s="70">
        <v>0</v>
      </c>
      <c r="BY397" s="70">
        <v>5.5270000000000001</v>
      </c>
      <c r="BZ397" s="70">
        <v>0</v>
      </c>
      <c r="CA397" s="70">
        <v>0</v>
      </c>
      <c r="CB397" s="70">
        <v>0</v>
      </c>
      <c r="CC397" s="70">
        <v>0</v>
      </c>
      <c r="CD397" s="70">
        <v>0</v>
      </c>
    </row>
    <row r="398" spans="1:82">
      <c r="A398" s="70" t="s">
        <v>2141</v>
      </c>
      <c r="B398" s="70">
        <v>420</v>
      </c>
      <c r="C398" s="70">
        <v>12</v>
      </c>
      <c r="D398" s="70">
        <v>25</v>
      </c>
      <c r="E398" s="70">
        <v>2015</v>
      </c>
      <c r="F398" s="70" t="s">
        <v>182</v>
      </c>
      <c r="G398" s="70" t="s">
        <v>1570</v>
      </c>
      <c r="H398" s="70" t="s">
        <v>1571</v>
      </c>
      <c r="I398" s="148"/>
      <c r="J398" s="71">
        <v>365.59960332756913</v>
      </c>
      <c r="K398" s="71">
        <v>5.1518282487634366</v>
      </c>
      <c r="L398" s="71">
        <v>13.07985056784459</v>
      </c>
      <c r="M398" s="71">
        <v>117.0211317502097</v>
      </c>
      <c r="N398" s="71">
        <v>166.27246101420241</v>
      </c>
      <c r="O398" s="71">
        <v>64.747837354784636</v>
      </c>
      <c r="P398" s="71">
        <v>33.845369920397893</v>
      </c>
      <c r="Q398" s="71">
        <v>5.0184341755324198</v>
      </c>
      <c r="R398" s="71">
        <v>0</v>
      </c>
      <c r="S398" s="71">
        <v>0</v>
      </c>
      <c r="T398" s="72"/>
      <c r="U398" s="71">
        <v>14589995</v>
      </c>
      <c r="V398" s="71">
        <v>1593</v>
      </c>
      <c r="W398" s="71">
        <v>271</v>
      </c>
      <c r="X398" s="71">
        <v>19326</v>
      </c>
      <c r="Y398" s="71">
        <v>31797</v>
      </c>
      <c r="Z398" s="71">
        <v>37618</v>
      </c>
      <c r="AA398" s="71">
        <v>6735</v>
      </c>
      <c r="AB398" s="71">
        <v>69073</v>
      </c>
      <c r="AC398" s="71">
        <v>0</v>
      </c>
      <c r="AD398" s="71">
        <v>0</v>
      </c>
      <c r="AE398" s="72"/>
      <c r="AF398" s="71">
        <v>112595376.7034753</v>
      </c>
      <c r="AG398" s="71">
        <v>3432250.334792207</v>
      </c>
      <c r="AH398" s="71">
        <v>1691249.064305099</v>
      </c>
      <c r="AI398" s="71">
        <v>122914928.5797426</v>
      </c>
      <c r="AJ398" s="71">
        <v>140830427.2399492</v>
      </c>
      <c r="AK398" s="71">
        <v>0</v>
      </c>
      <c r="AL398" s="71">
        <v>0</v>
      </c>
      <c r="AM398" s="71">
        <v>9466164.8996627182</v>
      </c>
      <c r="AN398" s="71">
        <v>0</v>
      </c>
      <c r="AO398" s="71">
        <v>0</v>
      </c>
      <c r="AP398" s="71">
        <v>390930396.82192713</v>
      </c>
      <c r="AQ398" s="72"/>
      <c r="AR398" s="71">
        <v>658</v>
      </c>
      <c r="AS398" s="71">
        <v>47</v>
      </c>
      <c r="AT398" s="71">
        <v>0</v>
      </c>
      <c r="AU398" s="71">
        <v>0</v>
      </c>
      <c r="AV398" s="71">
        <v>0</v>
      </c>
      <c r="AW398" s="71">
        <v>1</v>
      </c>
      <c r="AX398" s="71"/>
      <c r="AY398" s="72"/>
      <c r="AZ398" s="71">
        <v>2776.8739999999998</v>
      </c>
      <c r="BA398" s="71">
        <v>8831.1</v>
      </c>
      <c r="BB398" s="71">
        <v>0</v>
      </c>
      <c r="BC398" s="71">
        <v>0</v>
      </c>
      <c r="BD398" s="71">
        <v>0</v>
      </c>
      <c r="BE398" s="71">
        <v>30</v>
      </c>
      <c r="BF398" s="71"/>
      <c r="BG398" s="72"/>
      <c r="BH398" s="71">
        <v>0</v>
      </c>
      <c r="BI398" s="71">
        <v>0</v>
      </c>
      <c r="BJ398" s="71">
        <v>129.62899999999999</v>
      </c>
      <c r="BK398" s="71">
        <v>0</v>
      </c>
      <c r="BL398" s="71">
        <v>25.326000000000001</v>
      </c>
      <c r="BM398" s="71">
        <v>0</v>
      </c>
      <c r="BN398" s="72"/>
      <c r="BO398" s="71">
        <v>0</v>
      </c>
      <c r="BP398" s="71">
        <v>0</v>
      </c>
      <c r="BQ398" s="71">
        <v>12</v>
      </c>
      <c r="BR398" s="71">
        <v>0</v>
      </c>
      <c r="BS398" s="71">
        <v>4</v>
      </c>
      <c r="BT398" s="71">
        <v>0</v>
      </c>
      <c r="BU398"/>
      <c r="BV398" s="70">
        <v>148.511</v>
      </c>
      <c r="BW398" s="70">
        <v>0</v>
      </c>
      <c r="BX398" s="70">
        <v>0</v>
      </c>
      <c r="BY398" s="70">
        <v>6.444</v>
      </c>
      <c r="BZ398" s="70">
        <v>0</v>
      </c>
      <c r="CA398" s="70">
        <v>0</v>
      </c>
      <c r="CB398" s="70">
        <v>0</v>
      </c>
      <c r="CC398" s="70">
        <v>0</v>
      </c>
      <c r="CD398" s="70">
        <v>0</v>
      </c>
    </row>
    <row r="399" spans="1:82">
      <c r="A399" s="70" t="s">
        <v>2142</v>
      </c>
      <c r="B399" s="70">
        <v>421</v>
      </c>
      <c r="C399" s="70">
        <v>13</v>
      </c>
      <c r="D399" s="70">
        <v>25</v>
      </c>
      <c r="E399" s="70">
        <v>2016</v>
      </c>
      <c r="F399" s="70" t="s">
        <v>155</v>
      </c>
      <c r="G399" s="70" t="s">
        <v>1570</v>
      </c>
      <c r="H399" s="70" t="s">
        <v>1571</v>
      </c>
      <c r="I399" s="148"/>
      <c r="J399" s="71">
        <v>513.97091977468108</v>
      </c>
      <c r="K399" s="71">
        <v>4.8596065460692621</v>
      </c>
      <c r="L399" s="71">
        <v>14.065393423513123</v>
      </c>
      <c r="M399" s="71">
        <v>100.33204910156348</v>
      </c>
      <c r="N399" s="71">
        <v>171.78420057139806</v>
      </c>
      <c r="O399" s="71">
        <v>64.578779100166059</v>
      </c>
      <c r="P399" s="71">
        <v>34.618393780182615</v>
      </c>
      <c r="Q399" s="71">
        <v>4.8896433920623661</v>
      </c>
      <c r="R399" s="71">
        <v>0</v>
      </c>
      <c r="S399" s="71">
        <v>0</v>
      </c>
      <c r="T399" s="72"/>
      <c r="U399" s="71">
        <v>19523753</v>
      </c>
      <c r="V399" s="71">
        <v>1593</v>
      </c>
      <c r="W399" s="71">
        <v>271</v>
      </c>
      <c r="X399" s="71">
        <v>19326</v>
      </c>
      <c r="Y399" s="71">
        <v>32304</v>
      </c>
      <c r="Z399" s="71">
        <v>37981</v>
      </c>
      <c r="AA399" s="71">
        <v>7125</v>
      </c>
      <c r="AB399" s="71">
        <v>69227</v>
      </c>
      <c r="AC399" s="71">
        <v>0</v>
      </c>
      <c r="AD399" s="71">
        <v>0</v>
      </c>
      <c r="AE399" s="72"/>
      <c r="AF399" s="71">
        <v>161061120.22473121</v>
      </c>
      <c r="AG399" s="71">
        <v>3271636.5011279839</v>
      </c>
      <c r="AH399" s="71">
        <v>1433416.9193159021</v>
      </c>
      <c r="AI399" s="71">
        <v>122693605.1985255</v>
      </c>
      <c r="AJ399" s="71">
        <v>142115965.80666259</v>
      </c>
      <c r="AK399" s="71">
        <v>0</v>
      </c>
      <c r="AL399" s="71">
        <v>0</v>
      </c>
      <c r="AM399" s="71">
        <v>9494640.6315284241</v>
      </c>
      <c r="AN399" s="71">
        <v>0</v>
      </c>
      <c r="AO399" s="71">
        <v>0</v>
      </c>
      <c r="AP399" s="71">
        <v>440070385.28189164</v>
      </c>
      <c r="AQ399" s="72"/>
      <c r="AR399" s="71">
        <v>678</v>
      </c>
      <c r="AS399" s="71">
        <v>51</v>
      </c>
      <c r="AT399" s="71">
        <v>0</v>
      </c>
      <c r="AU399" s="71">
        <v>0</v>
      </c>
      <c r="AV399" s="71">
        <v>0</v>
      </c>
      <c r="AW399" s="71">
        <v>1</v>
      </c>
      <c r="AX399" s="71"/>
      <c r="AY399" s="72"/>
      <c r="AZ399" s="71">
        <v>2895.174</v>
      </c>
      <c r="BA399" s="71">
        <v>9052.6</v>
      </c>
      <c r="BB399" s="71">
        <v>0</v>
      </c>
      <c r="BC399" s="71">
        <v>0</v>
      </c>
      <c r="BD399" s="71">
        <v>0</v>
      </c>
      <c r="BE399" s="71">
        <v>30</v>
      </c>
      <c r="BF399" s="71"/>
      <c r="BG399" s="72"/>
      <c r="BH399" s="71">
        <v>0</v>
      </c>
      <c r="BI399" s="71">
        <v>0</v>
      </c>
      <c r="BJ399" s="71">
        <v>140.24199999999999</v>
      </c>
      <c r="BK399" s="71">
        <v>0</v>
      </c>
      <c r="BL399" s="71">
        <v>24.085999999999999</v>
      </c>
      <c r="BM399" s="71">
        <v>0</v>
      </c>
      <c r="BN399" s="72"/>
      <c r="BO399" s="71">
        <v>0</v>
      </c>
      <c r="BP399" s="71">
        <v>0</v>
      </c>
      <c r="BQ399" s="71">
        <v>13</v>
      </c>
      <c r="BR399" s="71">
        <v>0</v>
      </c>
      <c r="BS399" s="71">
        <v>4</v>
      </c>
      <c r="BT399" s="71">
        <v>0</v>
      </c>
      <c r="BU399"/>
      <c r="BV399" s="70">
        <v>157.94300000000001</v>
      </c>
      <c r="BW399" s="70">
        <v>0</v>
      </c>
      <c r="BX399" s="70">
        <v>0</v>
      </c>
      <c r="BY399" s="70">
        <v>6.3849999999999998</v>
      </c>
      <c r="BZ399" s="70">
        <v>0</v>
      </c>
      <c r="CA399" s="70">
        <v>0</v>
      </c>
      <c r="CB399" s="70">
        <v>0</v>
      </c>
      <c r="CC399" s="70">
        <v>0</v>
      </c>
      <c r="CD399" s="70">
        <v>0</v>
      </c>
    </row>
    <row r="400" spans="1:82">
      <c r="A400" s="70" t="s">
        <v>2143</v>
      </c>
      <c r="B400" s="70">
        <v>422</v>
      </c>
      <c r="C400" s="70">
        <v>14</v>
      </c>
      <c r="D400" s="70">
        <v>25</v>
      </c>
      <c r="E400" s="70">
        <v>2017</v>
      </c>
      <c r="F400" s="70" t="s">
        <v>156</v>
      </c>
      <c r="G400" s="70" t="s">
        <v>1570</v>
      </c>
      <c r="H400" s="70" t="s">
        <v>1571</v>
      </c>
      <c r="I400" s="148"/>
      <c r="J400" s="71">
        <v>410.86426955558022</v>
      </c>
      <c r="K400" s="71">
        <v>4.9657902708362149</v>
      </c>
      <c r="L400" s="71">
        <v>12.696972071705606</v>
      </c>
      <c r="M400" s="71">
        <v>100.60193935246188</v>
      </c>
      <c r="N400" s="71">
        <v>170.77546556232772</v>
      </c>
      <c r="O400" s="71">
        <v>64.210751566623628</v>
      </c>
      <c r="P400" s="71">
        <v>34.597044307656255</v>
      </c>
      <c r="Q400" s="71">
        <v>4.7484750051562896</v>
      </c>
      <c r="R400" s="71">
        <v>0</v>
      </c>
      <c r="S400" s="71">
        <v>0</v>
      </c>
      <c r="T400" s="72"/>
      <c r="U400" s="71">
        <v>15357127</v>
      </c>
      <c r="V400" s="71">
        <v>1593</v>
      </c>
      <c r="W400" s="71">
        <v>271</v>
      </c>
      <c r="X400" s="71">
        <v>19326</v>
      </c>
      <c r="Y400" s="71">
        <v>32818</v>
      </c>
      <c r="Z400" s="71">
        <v>38391</v>
      </c>
      <c r="AA400" s="71">
        <v>7166</v>
      </c>
      <c r="AB400" s="71">
        <v>69521</v>
      </c>
      <c r="AC400" s="71">
        <v>0</v>
      </c>
      <c r="AD400" s="71">
        <v>0</v>
      </c>
      <c r="AE400" s="72"/>
      <c r="AF400" s="71">
        <v>124489069.9087612</v>
      </c>
      <c r="AG400" s="71">
        <v>3281142.3985652868</v>
      </c>
      <c r="AH400" s="71">
        <v>1751070.427004338</v>
      </c>
      <c r="AI400" s="71">
        <v>119658088.1747338</v>
      </c>
      <c r="AJ400" s="71">
        <v>130921292.4188906</v>
      </c>
      <c r="AK400" s="71">
        <v>0</v>
      </c>
      <c r="AL400" s="71">
        <v>0</v>
      </c>
      <c r="AM400" s="71">
        <v>9549883.0157180075</v>
      </c>
      <c r="AN400" s="71">
        <v>0</v>
      </c>
      <c r="AO400" s="71">
        <v>0</v>
      </c>
      <c r="AP400" s="71">
        <v>389650546.34367323</v>
      </c>
      <c r="AQ400" s="72"/>
      <c r="AR400" s="71">
        <v>693</v>
      </c>
      <c r="AS400" s="71">
        <v>53</v>
      </c>
      <c r="AT400" s="71">
        <v>0</v>
      </c>
      <c r="AU400" s="71">
        <v>1</v>
      </c>
      <c r="AV400" s="71">
        <v>0</v>
      </c>
      <c r="AW400" s="71">
        <v>1</v>
      </c>
      <c r="AX400" s="71"/>
      <c r="AY400" s="72"/>
      <c r="AZ400" s="71">
        <v>2975.5740000000001</v>
      </c>
      <c r="BA400" s="71">
        <v>10334.6</v>
      </c>
      <c r="BB400" s="71">
        <v>0</v>
      </c>
      <c r="BC400" s="71">
        <v>2260</v>
      </c>
      <c r="BD400" s="71">
        <v>0</v>
      </c>
      <c r="BE400" s="71">
        <v>30</v>
      </c>
      <c r="BF400" s="71"/>
      <c r="BG400" s="72"/>
      <c r="BH400" s="71">
        <v>0</v>
      </c>
      <c r="BI400" s="71">
        <v>0</v>
      </c>
      <c r="BJ400" s="71">
        <v>135.488</v>
      </c>
      <c r="BK400" s="71">
        <v>0</v>
      </c>
      <c r="BL400" s="71">
        <v>19.047000000000001</v>
      </c>
      <c r="BM400" s="71">
        <v>0</v>
      </c>
      <c r="BN400" s="72"/>
      <c r="BO400" s="71">
        <v>0</v>
      </c>
      <c r="BP400" s="71">
        <v>0</v>
      </c>
      <c r="BQ400" s="71">
        <v>13</v>
      </c>
      <c r="BR400" s="71">
        <v>0</v>
      </c>
      <c r="BS400" s="71">
        <v>3</v>
      </c>
      <c r="BT400" s="71">
        <v>0</v>
      </c>
      <c r="BU400"/>
      <c r="BV400" s="70">
        <v>154.535</v>
      </c>
      <c r="BW400" s="70">
        <v>0</v>
      </c>
      <c r="BX400" s="70">
        <v>0</v>
      </c>
      <c r="BY400" s="70">
        <v>0</v>
      </c>
      <c r="BZ400" s="70">
        <v>0</v>
      </c>
      <c r="CA400" s="70">
        <v>0</v>
      </c>
      <c r="CB400" s="70">
        <v>0</v>
      </c>
      <c r="CC400" s="70">
        <v>0</v>
      </c>
      <c r="CD400" s="70">
        <v>0</v>
      </c>
    </row>
    <row r="401" spans="1:82">
      <c r="A401" s="70" t="s">
        <v>2144</v>
      </c>
      <c r="B401" s="70">
        <v>423</v>
      </c>
      <c r="C401" s="70">
        <v>15</v>
      </c>
      <c r="D401" s="70">
        <v>25</v>
      </c>
      <c r="E401" s="70">
        <v>2018</v>
      </c>
      <c r="F401" s="70" t="s">
        <v>183</v>
      </c>
      <c r="G401" s="70" t="s">
        <v>1570</v>
      </c>
      <c r="H401" s="70" t="s">
        <v>1571</v>
      </c>
      <c r="I401" s="148"/>
      <c r="J401" s="71">
        <v>397.29352425347128</v>
      </c>
      <c r="K401" s="71">
        <v>4.6218057374203569</v>
      </c>
      <c r="L401" s="71">
        <v>11.647836461050364</v>
      </c>
      <c r="M401" s="71">
        <v>101.0981158013347</v>
      </c>
      <c r="N401" s="71">
        <v>159.62078101870856</v>
      </c>
      <c r="O401" s="71">
        <v>63.537736813379311</v>
      </c>
      <c r="P401" s="71">
        <v>34.821463451810615</v>
      </c>
      <c r="Q401" s="71">
        <v>4.4271512116069101</v>
      </c>
      <c r="R401" s="71">
        <v>0</v>
      </c>
      <c r="S401" s="71">
        <v>0</v>
      </c>
      <c r="T401" s="72"/>
      <c r="U401" s="71">
        <v>15516374</v>
      </c>
      <c r="V401" s="71">
        <v>1593</v>
      </c>
      <c r="W401" s="71">
        <v>271</v>
      </c>
      <c r="X401" s="71">
        <v>19326</v>
      </c>
      <c r="Y401" s="71">
        <v>33317</v>
      </c>
      <c r="Z401" s="71">
        <v>38716</v>
      </c>
      <c r="AA401" s="71">
        <v>7285</v>
      </c>
      <c r="AB401" s="71">
        <v>69850</v>
      </c>
      <c r="AC401" s="71">
        <v>0</v>
      </c>
      <c r="AD401" s="71">
        <v>0</v>
      </c>
      <c r="AE401" s="72"/>
      <c r="AF401" s="71">
        <v>126260981.4049888</v>
      </c>
      <c r="AG401" s="71">
        <v>2968648.9496848029</v>
      </c>
      <c r="AH401" s="71">
        <v>1650384.0929112281</v>
      </c>
      <c r="AI401" s="71">
        <v>122315008.01662</v>
      </c>
      <c r="AJ401" s="71">
        <v>123467005.95165341</v>
      </c>
      <c r="AK401" s="71">
        <v>0</v>
      </c>
      <c r="AL401" s="71">
        <v>0</v>
      </c>
      <c r="AM401" s="71">
        <v>9614930.0832086727</v>
      </c>
      <c r="AN401" s="71">
        <v>0</v>
      </c>
      <c r="AO401" s="71">
        <v>0</v>
      </c>
      <c r="AP401" s="71">
        <v>386276958.49906689</v>
      </c>
      <c r="AQ401" s="72"/>
      <c r="AR401" s="71">
        <v>721</v>
      </c>
      <c r="AS401" s="71">
        <v>55</v>
      </c>
      <c r="AT401" s="71">
        <v>0</v>
      </c>
      <c r="AU401" s="71">
        <v>2</v>
      </c>
      <c r="AV401" s="71">
        <v>0</v>
      </c>
      <c r="AW401" s="71">
        <v>1</v>
      </c>
      <c r="AX401" s="71"/>
      <c r="AY401" s="72"/>
      <c r="AZ401" s="71">
        <v>3131.5739999999996</v>
      </c>
      <c r="BA401" s="71">
        <v>10533</v>
      </c>
      <c r="BB401" s="71">
        <v>0</v>
      </c>
      <c r="BC401" s="71">
        <v>4005</v>
      </c>
      <c r="BD401" s="71">
        <v>0</v>
      </c>
      <c r="BE401" s="71">
        <v>30</v>
      </c>
      <c r="BF401" s="71"/>
      <c r="BG401" s="72"/>
      <c r="BH401" s="71">
        <v>0</v>
      </c>
      <c r="BI401" s="71">
        <v>0</v>
      </c>
      <c r="BJ401" s="71">
        <v>132.041</v>
      </c>
      <c r="BK401" s="71">
        <v>0</v>
      </c>
      <c r="BL401" s="71">
        <v>25.245000000000001</v>
      </c>
      <c r="BM401" s="71">
        <v>0</v>
      </c>
      <c r="BN401" s="72"/>
      <c r="BO401" s="71">
        <v>0</v>
      </c>
      <c r="BP401" s="71">
        <v>0</v>
      </c>
      <c r="BQ401" s="71">
        <v>13</v>
      </c>
      <c r="BR401" s="71">
        <v>0</v>
      </c>
      <c r="BS401" s="71">
        <v>4</v>
      </c>
      <c r="BT401" s="71">
        <v>0</v>
      </c>
      <c r="BU401"/>
      <c r="BV401" s="70">
        <v>150.93899999999999</v>
      </c>
      <c r="BW401" s="70">
        <v>0</v>
      </c>
      <c r="BX401" s="70">
        <v>0</v>
      </c>
      <c r="BY401" s="70">
        <v>6.3470000000000004</v>
      </c>
      <c r="BZ401" s="70">
        <v>0</v>
      </c>
      <c r="CA401" s="70">
        <v>0</v>
      </c>
      <c r="CB401" s="70">
        <v>0</v>
      </c>
      <c r="CC401" s="70">
        <v>0</v>
      </c>
      <c r="CD401" s="70">
        <v>0</v>
      </c>
    </row>
    <row r="402" spans="1:82">
      <c r="A402" s="70" t="s">
        <v>2145</v>
      </c>
      <c r="B402" s="70">
        <v>424</v>
      </c>
      <c r="C402" s="70">
        <v>16</v>
      </c>
      <c r="D402" s="70">
        <v>25</v>
      </c>
      <c r="E402" s="70">
        <v>2019</v>
      </c>
      <c r="F402" s="70" t="s">
        <v>158</v>
      </c>
      <c r="G402" s="70" t="s">
        <v>1570</v>
      </c>
      <c r="H402" s="70" t="s">
        <v>1571</v>
      </c>
      <c r="I402" s="148"/>
      <c r="J402" s="71">
        <v>391.22688906773919</v>
      </c>
      <c r="K402" s="71">
        <v>4.2886953966632984</v>
      </c>
      <c r="L402" s="71">
        <v>11.700022742766427</v>
      </c>
      <c r="M402" s="71">
        <v>90.694189880880501</v>
      </c>
      <c r="N402" s="71">
        <v>163.64372371256553</v>
      </c>
      <c r="O402" s="71">
        <v>62.202606275140759</v>
      </c>
      <c r="P402" s="71">
        <v>33.220304196744713</v>
      </c>
      <c r="Q402" s="71">
        <v>4.3227391688358603</v>
      </c>
      <c r="R402" s="71">
        <v>0</v>
      </c>
      <c r="S402" s="71">
        <v>0.99008977180348001</v>
      </c>
      <c r="T402" s="72"/>
      <c r="U402" s="71">
        <v>16073204</v>
      </c>
      <c r="V402" s="71">
        <v>1593</v>
      </c>
      <c r="W402" s="71">
        <v>271</v>
      </c>
      <c r="X402" s="71">
        <v>19326</v>
      </c>
      <c r="Y402" s="71">
        <v>33740</v>
      </c>
      <c r="Z402" s="71">
        <v>38943</v>
      </c>
      <c r="AA402" s="71">
        <v>6898</v>
      </c>
      <c r="AB402" s="71">
        <v>70049</v>
      </c>
      <c r="AC402" s="71">
        <v>0</v>
      </c>
      <c r="AD402" s="71">
        <v>0.99008977180348001</v>
      </c>
      <c r="AE402" s="72"/>
      <c r="AF402" s="71">
        <v>128341803.20489331</v>
      </c>
      <c r="AG402" s="71">
        <v>2967769.8494163379</v>
      </c>
      <c r="AH402" s="71">
        <v>1781921.8470654481</v>
      </c>
      <c r="AI402" s="71">
        <v>119858553.84771129</v>
      </c>
      <c r="AJ402" s="71">
        <v>131892109.2356063</v>
      </c>
      <c r="AK402" s="71">
        <v>0</v>
      </c>
      <c r="AL402" s="71">
        <v>0</v>
      </c>
      <c r="AM402" s="71">
        <v>9540146.4714103304</v>
      </c>
      <c r="AN402" s="71">
        <v>0</v>
      </c>
      <c r="AO402" s="71">
        <v>0</v>
      </c>
      <c r="AP402" s="71">
        <v>394382304.45610303</v>
      </c>
      <c r="AQ402" s="72"/>
      <c r="AR402" s="71">
        <v>752</v>
      </c>
      <c r="AS402" s="71">
        <v>61</v>
      </c>
      <c r="AT402" s="71">
        <v>0</v>
      </c>
      <c r="AU402" s="71">
        <v>2</v>
      </c>
      <c r="AV402" s="71">
        <v>0</v>
      </c>
      <c r="AW402" s="71">
        <v>1</v>
      </c>
      <c r="AX402" s="71"/>
      <c r="AY402" s="72"/>
      <c r="AZ402" s="71">
        <v>3319.6970000000001</v>
      </c>
      <c r="BA402" s="71">
        <v>11676.4</v>
      </c>
      <c r="BB402" s="71">
        <v>0</v>
      </c>
      <c r="BC402" s="71">
        <v>4005</v>
      </c>
      <c r="BD402" s="71">
        <v>0</v>
      </c>
      <c r="BE402" s="71">
        <v>30</v>
      </c>
      <c r="BF402" s="71"/>
      <c r="BG402" s="72"/>
      <c r="BH402" s="71">
        <v>0</v>
      </c>
      <c r="BI402" s="71">
        <v>0</v>
      </c>
      <c r="BJ402" s="71">
        <v>133.92099999999999</v>
      </c>
      <c r="BK402" s="71">
        <v>0</v>
      </c>
      <c r="BL402" s="71">
        <v>23.707000000000001</v>
      </c>
      <c r="BM402" s="71">
        <v>0</v>
      </c>
      <c r="BN402" s="72"/>
      <c r="BO402" s="71">
        <v>0</v>
      </c>
      <c r="BP402" s="71">
        <v>0</v>
      </c>
      <c r="BQ402" s="71">
        <v>13</v>
      </c>
      <c r="BR402" s="71">
        <v>0</v>
      </c>
      <c r="BS402" s="71">
        <v>4</v>
      </c>
      <c r="BT402" s="71">
        <v>0</v>
      </c>
      <c r="BU402"/>
      <c r="BV402" s="70">
        <v>152.482</v>
      </c>
      <c r="BW402" s="70">
        <v>0</v>
      </c>
      <c r="BX402" s="70">
        <v>0</v>
      </c>
      <c r="BY402" s="70">
        <v>5.1459999999999999</v>
      </c>
      <c r="BZ402" s="70">
        <v>0</v>
      </c>
      <c r="CA402" s="70">
        <v>0</v>
      </c>
      <c r="CB402" s="70">
        <v>0</v>
      </c>
      <c r="CC402" s="70">
        <v>0</v>
      </c>
      <c r="CD402" s="70">
        <v>0</v>
      </c>
    </row>
    <row r="403" spans="1:82">
      <c r="A403" s="70" t="s">
        <v>2146</v>
      </c>
      <c r="B403" s="70">
        <v>425</v>
      </c>
      <c r="C403" s="70">
        <v>17</v>
      </c>
      <c r="D403" s="70">
        <v>25</v>
      </c>
      <c r="E403" s="70">
        <v>2020</v>
      </c>
      <c r="F403" s="70" t="s">
        <v>159</v>
      </c>
      <c r="G403" s="70" t="s">
        <v>1570</v>
      </c>
      <c r="H403" s="70" t="s">
        <v>1571</v>
      </c>
      <c r="I403" s="148"/>
      <c r="J403" s="71">
        <v>304.54170051390918</v>
      </c>
      <c r="K403" s="71">
        <v>4.2950247222207185</v>
      </c>
      <c r="L403" s="71">
        <v>19.96959045548337</v>
      </c>
      <c r="M403" s="71">
        <v>92.592397395987263</v>
      </c>
      <c r="N403" s="71">
        <v>151.74910079998386</v>
      </c>
      <c r="O403" s="71">
        <v>54.960091717556637</v>
      </c>
      <c r="P403" s="71">
        <v>31.961388739294602</v>
      </c>
      <c r="Q403" s="71">
        <v>4.1329698280940796</v>
      </c>
      <c r="R403" s="71">
        <v>0</v>
      </c>
      <c r="S403" s="71">
        <v>6.8471705746458236</v>
      </c>
      <c r="T403" s="72"/>
      <c r="U403" s="71">
        <v>14183252</v>
      </c>
      <c r="V403" s="71">
        <v>1476</v>
      </c>
      <c r="W403" s="71">
        <v>411</v>
      </c>
      <c r="X403" s="71">
        <v>20748</v>
      </c>
      <c r="Y403" s="71">
        <v>34136</v>
      </c>
      <c r="Z403" s="71">
        <v>39273</v>
      </c>
      <c r="AA403" s="71">
        <v>7054</v>
      </c>
      <c r="AB403" s="71">
        <v>70097</v>
      </c>
      <c r="AC403" s="71">
        <v>0</v>
      </c>
      <c r="AD403" s="71">
        <v>6.8471705746458236</v>
      </c>
      <c r="AE403" s="72"/>
      <c r="AF403" s="71">
        <v>110741518.73189621</v>
      </c>
      <c r="AG403" s="71">
        <v>2751824.8990980173</v>
      </c>
      <c r="AH403" s="71">
        <v>2928506.2539607077</v>
      </c>
      <c r="AI403" s="71">
        <v>119128411.04151872</v>
      </c>
      <c r="AJ403" s="71">
        <v>140179068.24248731</v>
      </c>
      <c r="AK403" s="71"/>
      <c r="AL403" s="71"/>
      <c r="AM403" s="71">
        <v>9148437.2939133421</v>
      </c>
      <c r="AN403" s="71"/>
      <c r="AO403" s="71"/>
      <c r="AP403" s="71">
        <v>384877766.46287429</v>
      </c>
      <c r="AQ403" s="72"/>
      <c r="AR403" s="71">
        <v>789</v>
      </c>
      <c r="AS403" s="71">
        <v>68</v>
      </c>
      <c r="AT403" s="71">
        <v>0</v>
      </c>
      <c r="AU403" s="71">
        <v>2</v>
      </c>
      <c r="AV403" s="71">
        <v>0</v>
      </c>
      <c r="AW403" s="71">
        <v>2</v>
      </c>
      <c r="AX403" s="71"/>
      <c r="AY403" s="72"/>
      <c r="AZ403" s="71">
        <v>3582.3350000000032</v>
      </c>
      <c r="BA403" s="71">
        <v>13098.9</v>
      </c>
      <c r="BB403" s="71">
        <v>0</v>
      </c>
      <c r="BC403" s="71">
        <v>4005</v>
      </c>
      <c r="BD403" s="71">
        <v>0</v>
      </c>
      <c r="BE403" s="71">
        <v>480</v>
      </c>
      <c r="BF403" s="71"/>
      <c r="BG403" s="72"/>
      <c r="BH403" s="71">
        <v>0</v>
      </c>
      <c r="BI403" s="71">
        <v>0</v>
      </c>
      <c r="BJ403" s="71">
        <v>128.333</v>
      </c>
      <c r="BK403" s="71">
        <v>0</v>
      </c>
      <c r="BL403" s="71">
        <v>22.762</v>
      </c>
      <c r="BM403" s="71">
        <v>0</v>
      </c>
      <c r="BN403" s="72"/>
      <c r="BO403" s="71">
        <v>0</v>
      </c>
      <c r="BP403" s="71">
        <v>0</v>
      </c>
      <c r="BQ403" s="71">
        <v>13</v>
      </c>
      <c r="BR403" s="71">
        <v>0</v>
      </c>
      <c r="BS403" s="71">
        <v>4</v>
      </c>
      <c r="BT403" s="71">
        <v>0</v>
      </c>
      <c r="BU403"/>
      <c r="BV403" s="70">
        <v>146.52000000000001</v>
      </c>
      <c r="BW403" s="70">
        <v>0</v>
      </c>
      <c r="BX403" s="70">
        <v>4.5750000000000002</v>
      </c>
      <c r="BY403" s="70">
        <v>0</v>
      </c>
      <c r="BZ403" s="70">
        <v>0</v>
      </c>
      <c r="CA403" s="70">
        <v>0</v>
      </c>
      <c r="CB403" s="70">
        <v>0</v>
      </c>
      <c r="CC403" s="70">
        <v>0</v>
      </c>
      <c r="CD403" s="70">
        <v>0</v>
      </c>
    </row>
    <row r="404" spans="1:82">
      <c r="A404" s="70" t="s">
        <v>2147</v>
      </c>
      <c r="B404" s="70">
        <v>425</v>
      </c>
      <c r="C404" s="70">
        <v>18</v>
      </c>
      <c r="D404" s="70">
        <v>25</v>
      </c>
      <c r="E404" s="70">
        <v>2021</v>
      </c>
      <c r="F404" s="70" t="s">
        <v>160</v>
      </c>
      <c r="G404" s="70" t="s">
        <v>1570</v>
      </c>
      <c r="H404" s="70" t="s">
        <v>1571</v>
      </c>
      <c r="I404" s="148"/>
      <c r="J404" s="71">
        <v>311.64890571720935</v>
      </c>
      <c r="K404" s="71">
        <v>4.1373010330600248</v>
      </c>
      <c r="L404" s="71">
        <v>18.22402746096488</v>
      </c>
      <c r="M404" s="71">
        <v>94.038365994218907</v>
      </c>
      <c r="N404" s="71">
        <v>151.38863925466904</v>
      </c>
      <c r="O404" s="71">
        <v>53.367821110146139</v>
      </c>
      <c r="P404" s="71">
        <v>33.139621818410511</v>
      </c>
      <c r="Q404" s="71">
        <v>4.0934033254194402</v>
      </c>
      <c r="R404" s="71">
        <v>0</v>
      </c>
      <c r="S404" s="71">
        <v>7.5948747342999976</v>
      </c>
      <c r="T404" s="72"/>
      <c r="U404" s="71">
        <v>14905141</v>
      </c>
      <c r="V404" s="71">
        <v>1476</v>
      </c>
      <c r="W404" s="71">
        <v>411</v>
      </c>
      <c r="X404" s="71">
        <v>20748</v>
      </c>
      <c r="Y404" s="71">
        <v>34470</v>
      </c>
      <c r="Z404" s="71">
        <v>39266</v>
      </c>
      <c r="AA404" s="71">
        <v>7132</v>
      </c>
      <c r="AB404" s="71">
        <v>70108</v>
      </c>
      <c r="AC404" s="71">
        <v>0</v>
      </c>
      <c r="AD404" s="71">
        <v>7.5948747342999976</v>
      </c>
      <c r="AE404" s="72"/>
      <c r="AF404" s="71">
        <v>114166964.35727783</v>
      </c>
      <c r="AG404" s="71">
        <v>2799344.5956637184</v>
      </c>
      <c r="AH404" s="71">
        <v>2625576.2851412087</v>
      </c>
      <c r="AI404" s="71">
        <v>130719180.25980201</v>
      </c>
      <c r="AJ404" s="71">
        <v>137887026.9826251</v>
      </c>
      <c r="AK404" s="71">
        <v>0</v>
      </c>
      <c r="AL404" s="71">
        <v>0</v>
      </c>
      <c r="AM404" s="71">
        <v>9202648.6464294475</v>
      </c>
      <c r="AN404" s="71">
        <v>0</v>
      </c>
      <c r="AO404" s="71">
        <v>0</v>
      </c>
      <c r="AP404" s="71">
        <v>397400741.1269393</v>
      </c>
      <c r="AQ404" s="72"/>
      <c r="AR404" s="71">
        <v>852</v>
      </c>
      <c r="AS404" s="71">
        <v>76</v>
      </c>
      <c r="AT404" s="71">
        <v>0</v>
      </c>
      <c r="AU404" s="71">
        <v>2</v>
      </c>
      <c r="AV404" s="71">
        <v>0</v>
      </c>
      <c r="AW404" s="71">
        <v>2</v>
      </c>
      <c r="AX404" s="71"/>
      <c r="AY404" s="72"/>
      <c r="AZ404" s="71">
        <v>4000.129000000004</v>
      </c>
      <c r="BA404" s="71">
        <v>16199.9</v>
      </c>
      <c r="BB404" s="71">
        <v>0</v>
      </c>
      <c r="BC404" s="71">
        <v>4005</v>
      </c>
      <c r="BD404" s="71">
        <v>0</v>
      </c>
      <c r="BE404" s="71">
        <v>480</v>
      </c>
      <c r="BF404" s="71"/>
      <c r="BG404" s="72"/>
      <c r="BH404" s="71">
        <v>0</v>
      </c>
      <c r="BI404" s="71">
        <v>0</v>
      </c>
      <c r="BJ404" s="71">
        <v>125.321</v>
      </c>
      <c r="BK404" s="71">
        <v>0</v>
      </c>
      <c r="BL404" s="71">
        <v>18.533999999999999</v>
      </c>
      <c r="BM404" s="71">
        <v>0</v>
      </c>
      <c r="BN404" s="72"/>
      <c r="BO404" s="71">
        <v>0</v>
      </c>
      <c r="BP404" s="71">
        <v>0</v>
      </c>
      <c r="BQ404" s="71">
        <v>13</v>
      </c>
      <c r="BR404" s="71">
        <v>0</v>
      </c>
      <c r="BS404" s="71">
        <v>4</v>
      </c>
      <c r="BT404" s="71">
        <v>0</v>
      </c>
      <c r="BU404"/>
      <c r="BV404" s="70">
        <v>140.25</v>
      </c>
      <c r="BW404" s="70">
        <v>0</v>
      </c>
      <c r="BX404" s="70">
        <v>3.605</v>
      </c>
      <c r="BY404" s="70">
        <v>0</v>
      </c>
      <c r="BZ404" s="70">
        <v>0</v>
      </c>
      <c r="CA404" s="70">
        <v>0</v>
      </c>
      <c r="CB404" s="70">
        <v>0</v>
      </c>
      <c r="CC404" s="70">
        <v>0</v>
      </c>
      <c r="CD404" s="70">
        <v>0</v>
      </c>
    </row>
    <row r="405" spans="1:82">
      <c r="A405" s="70" t="s">
        <v>1574</v>
      </c>
      <c r="B405" s="70">
        <v>425</v>
      </c>
      <c r="C405" s="70">
        <v>19</v>
      </c>
      <c r="D405" s="70">
        <v>25</v>
      </c>
      <c r="E405" s="70">
        <v>2022</v>
      </c>
      <c r="F405" s="70" t="s">
        <v>161</v>
      </c>
      <c r="G405" s="70" t="s">
        <v>1570</v>
      </c>
      <c r="H405" s="70" t="s">
        <v>1571</v>
      </c>
      <c r="I405" s="148"/>
      <c r="J405" s="71">
        <v>268.95475853558327</v>
      </c>
      <c r="K405" s="71">
        <v>3.9575521715868294</v>
      </c>
      <c r="L405" s="71">
        <v>16.340246766889869</v>
      </c>
      <c r="M405" s="71">
        <v>95.877044720057796</v>
      </c>
      <c r="N405" s="71">
        <v>150.87081633676374</v>
      </c>
      <c r="O405" s="71">
        <v>56.559374131307351</v>
      </c>
      <c r="P405" s="71">
        <v>33.342269531644014</v>
      </c>
      <c r="Q405" s="71">
        <v>4.1314266773046668</v>
      </c>
      <c r="R405" s="71">
        <v>0</v>
      </c>
      <c r="S405" s="71">
        <v>5.6358693213900004</v>
      </c>
      <c r="T405" s="72"/>
      <c r="U405" s="71">
        <v>15820668</v>
      </c>
      <c r="V405" s="71">
        <v>1476</v>
      </c>
      <c r="W405" s="71">
        <v>411</v>
      </c>
      <c r="X405" s="71">
        <v>20748</v>
      </c>
      <c r="Y405" s="71">
        <v>34881</v>
      </c>
      <c r="Z405" s="71">
        <v>39538</v>
      </c>
      <c r="AA405" s="71">
        <v>7285</v>
      </c>
      <c r="AB405" s="71">
        <v>70179</v>
      </c>
      <c r="AC405" s="71">
        <v>0</v>
      </c>
      <c r="AD405" s="71">
        <v>5.6358693213900004</v>
      </c>
      <c r="AE405" s="72"/>
      <c r="AF405" s="71">
        <v>108031839.48058878</v>
      </c>
      <c r="AG405" s="71">
        <v>2823935.6390955294</v>
      </c>
      <c r="AH405" s="71">
        <v>2914413.8139028545</v>
      </c>
      <c r="AI405" s="71">
        <v>129820404.25357378</v>
      </c>
      <c r="AJ405" s="71">
        <v>142030712.03576538</v>
      </c>
      <c r="AK405" s="71">
        <v>0</v>
      </c>
      <c r="AL405" s="71">
        <v>0</v>
      </c>
      <c r="AM405" s="71">
        <v>9062024.3941969629</v>
      </c>
      <c r="AN405" s="71">
        <v>0</v>
      </c>
      <c r="AO405" s="71">
        <v>0</v>
      </c>
      <c r="AP405" s="71">
        <v>394683329.61712331</v>
      </c>
      <c r="AQ405" s="72"/>
      <c r="AR405" s="71">
        <v>922</v>
      </c>
      <c r="AS405" s="71">
        <v>79</v>
      </c>
      <c r="AT405" s="71">
        <v>0</v>
      </c>
      <c r="AU405" s="71">
        <v>2</v>
      </c>
      <c r="AV405" s="71">
        <v>0</v>
      </c>
      <c r="AW405" s="71">
        <v>2</v>
      </c>
      <c r="AX405" s="71"/>
      <c r="AY405" s="72"/>
      <c r="AZ405" s="71">
        <v>4476.0050000000074</v>
      </c>
      <c r="BA405" s="71">
        <v>17198.400000000001</v>
      </c>
      <c r="BB405" s="71">
        <v>0</v>
      </c>
      <c r="BC405" s="71">
        <v>4005</v>
      </c>
      <c r="BD405" s="71">
        <v>0</v>
      </c>
      <c r="BE405" s="71">
        <v>480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2148</v>
      </c>
      <c r="B406" s="70">
        <v>425</v>
      </c>
      <c r="C406" s="70">
        <v>20</v>
      </c>
      <c r="D406" s="70">
        <v>25</v>
      </c>
      <c r="E406" s="70">
        <v>2023</v>
      </c>
      <c r="F406" s="70" t="s">
        <v>1539</v>
      </c>
      <c r="G406" s="1064" t="s">
        <v>1570</v>
      </c>
      <c r="H406" s="70" t="s">
        <v>1571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984</v>
      </c>
      <c r="AS406" s="71">
        <v>80</v>
      </c>
      <c r="AT406" s="71">
        <v>0</v>
      </c>
      <c r="AU406" s="71">
        <v>2</v>
      </c>
      <c r="AV406" s="71">
        <v>0</v>
      </c>
      <c r="AW406" s="71">
        <v>2</v>
      </c>
      <c r="AX406" s="71"/>
      <c r="AY406" s="72"/>
      <c r="AZ406" s="71">
        <v>4885.4050000000088</v>
      </c>
      <c r="BA406" s="71">
        <v>17846.800000000003</v>
      </c>
      <c r="BB406" s="71">
        <v>0</v>
      </c>
      <c r="BC406" s="71">
        <v>4005</v>
      </c>
      <c r="BD406" s="71">
        <v>0</v>
      </c>
      <c r="BE406" s="71">
        <v>480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1569</v>
      </c>
      <c r="B407" s="70">
        <v>425</v>
      </c>
      <c r="C407" s="70">
        <v>21</v>
      </c>
      <c r="D407" s="70">
        <v>25</v>
      </c>
      <c r="E407" s="70">
        <v>2024</v>
      </c>
      <c r="F407" s="70" t="s">
        <v>1554</v>
      </c>
      <c r="G407" s="1064" t="s">
        <v>1570</v>
      </c>
      <c r="H407" s="70" t="s">
        <v>1571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2149</v>
      </c>
      <c r="B408" s="70">
        <v>392</v>
      </c>
      <c r="C408" s="70">
        <v>1</v>
      </c>
      <c r="D408" s="70">
        <v>24</v>
      </c>
      <c r="E408" s="70">
        <v>1990</v>
      </c>
      <c r="F408" s="70" t="s">
        <v>787</v>
      </c>
      <c r="G408" s="70" t="s">
        <v>2150</v>
      </c>
      <c r="H408" s="70" t="s">
        <v>2151</v>
      </c>
      <c r="I408" s="148"/>
      <c r="J408" s="71">
        <v>64.856818993194452</v>
      </c>
      <c r="K408" s="71">
        <v>3.179584214473774</v>
      </c>
      <c r="L408" s="71">
        <v>0</v>
      </c>
      <c r="M408" s="71">
        <v>33.696618653890219</v>
      </c>
      <c r="N408" s="71">
        <v>52.912503523856152</v>
      </c>
      <c r="O408" s="71">
        <v>43.842663056680863</v>
      </c>
      <c r="P408" s="71">
        <v>22.573103736281649</v>
      </c>
      <c r="Q408" s="71">
        <v>3.88406247935565</v>
      </c>
      <c r="R408" s="71">
        <v>0</v>
      </c>
      <c r="S408" s="71">
        <v>4.4995991638574138</v>
      </c>
      <c r="T408" s="72"/>
      <c r="U408" s="71">
        <v>10723731</v>
      </c>
      <c r="V408" s="71">
        <v>1142</v>
      </c>
      <c r="W408" s="71">
        <v>0</v>
      </c>
      <c r="X408" s="71">
        <v>11548</v>
      </c>
      <c r="Y408" s="71">
        <v>20585</v>
      </c>
      <c r="Z408" s="71">
        <v>18033</v>
      </c>
      <c r="AA408" s="71">
        <v>5481</v>
      </c>
      <c r="AB408" s="71">
        <v>63064</v>
      </c>
      <c r="AC408" s="71">
        <v>0</v>
      </c>
      <c r="AD408" s="71">
        <v>4.4995991638574138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2152</v>
      </c>
      <c r="B409" s="70">
        <v>393</v>
      </c>
      <c r="C409" s="70">
        <v>2</v>
      </c>
      <c r="D409" s="70">
        <v>24</v>
      </c>
      <c r="E409" s="70">
        <v>2005</v>
      </c>
      <c r="F409" s="70" t="s">
        <v>789</v>
      </c>
      <c r="G409" s="70" t="s">
        <v>2150</v>
      </c>
      <c r="H409" s="70" t="s">
        <v>2151</v>
      </c>
      <c r="I409" s="148"/>
      <c r="J409" s="71">
        <v>60.694096464448897</v>
      </c>
      <c r="K409" s="71">
        <v>2.9289976441449812</v>
      </c>
      <c r="L409" s="71">
        <v>3.1413980678182281</v>
      </c>
      <c r="M409" s="71">
        <v>86.26846719769793</v>
      </c>
      <c r="N409" s="71">
        <v>78.746689041307206</v>
      </c>
      <c r="O409" s="71">
        <v>68.519592287506939</v>
      </c>
      <c r="P409" s="71">
        <v>26.90334976798308</v>
      </c>
      <c r="Q409" s="71">
        <v>4.0664428981825296</v>
      </c>
      <c r="R409" s="71">
        <v>0</v>
      </c>
      <c r="S409" s="71">
        <v>7.2009718368889919</v>
      </c>
      <c r="T409" s="72"/>
      <c r="U409" s="71">
        <v>9196063</v>
      </c>
      <c r="V409" s="71">
        <v>1241</v>
      </c>
      <c r="W409" s="71">
        <v>42</v>
      </c>
      <c r="X409" s="71">
        <v>15969</v>
      </c>
      <c r="Y409" s="71">
        <v>26422</v>
      </c>
      <c r="Z409" s="71">
        <v>32613</v>
      </c>
      <c r="AA409" s="71">
        <v>5350</v>
      </c>
      <c r="AB409" s="71">
        <v>69023</v>
      </c>
      <c r="AC409" s="71">
        <v>0</v>
      </c>
      <c r="AD409" s="71">
        <v>7.2009718368889919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2153</v>
      </c>
      <c r="B410" s="70">
        <v>394</v>
      </c>
      <c r="C410" s="70">
        <v>3</v>
      </c>
      <c r="D410" s="70">
        <v>24</v>
      </c>
      <c r="E410" s="70">
        <v>2006</v>
      </c>
      <c r="F410" s="70" t="s">
        <v>790</v>
      </c>
      <c r="G410" s="70" t="s">
        <v>2150</v>
      </c>
      <c r="H410" s="70" t="s">
        <v>2151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2154</v>
      </c>
      <c r="B411" s="70">
        <v>395</v>
      </c>
      <c r="C411" s="70">
        <v>4</v>
      </c>
      <c r="D411" s="70">
        <v>24</v>
      </c>
      <c r="E411" s="70">
        <v>2007</v>
      </c>
      <c r="F411" s="70" t="s">
        <v>791</v>
      </c>
      <c r="G411" s="70" t="s">
        <v>2150</v>
      </c>
      <c r="H411" s="70" t="s">
        <v>2151</v>
      </c>
      <c r="I411" s="148"/>
      <c r="J411" s="71">
        <v>57.631355854947273</v>
      </c>
      <c r="K411" s="71">
        <v>2.4618873412233708</v>
      </c>
      <c r="L411" s="71">
        <v>6.9207934972285479</v>
      </c>
      <c r="M411" s="71">
        <v>85.482967925882548</v>
      </c>
      <c r="N411" s="71">
        <v>85.269228037938674</v>
      </c>
      <c r="O411" s="71">
        <v>66.868599634714158</v>
      </c>
      <c r="P411" s="71">
        <v>26.81934540735665</v>
      </c>
      <c r="Q411" s="71">
        <v>4.2973374771022899</v>
      </c>
      <c r="R411" s="71">
        <v>0</v>
      </c>
      <c r="S411" s="71">
        <v>6.2640806964072082</v>
      </c>
      <c r="T411" s="72"/>
      <c r="U411" s="71">
        <v>8952706</v>
      </c>
      <c r="V411" s="71">
        <v>1070</v>
      </c>
      <c r="W411" s="71">
        <v>88</v>
      </c>
      <c r="X411" s="71">
        <v>19943</v>
      </c>
      <c r="Y411" s="71">
        <v>27052</v>
      </c>
      <c r="Z411" s="71">
        <v>33086</v>
      </c>
      <c r="AA411" s="71">
        <v>5252</v>
      </c>
      <c r="AB411" s="71">
        <v>69085</v>
      </c>
      <c r="AC411" s="71">
        <v>0</v>
      </c>
      <c r="AD411" s="71">
        <v>6.2640806964072082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2155</v>
      </c>
      <c r="B412" s="70">
        <v>396</v>
      </c>
      <c r="C412" s="70">
        <v>5</v>
      </c>
      <c r="D412" s="70">
        <v>24</v>
      </c>
      <c r="E412" s="70">
        <v>2008</v>
      </c>
      <c r="F412" s="70" t="s">
        <v>792</v>
      </c>
      <c r="G412" s="70" t="s">
        <v>2150</v>
      </c>
      <c r="H412" s="70" t="s">
        <v>2151</v>
      </c>
      <c r="I412" s="148"/>
      <c r="J412" s="71">
        <v>53.381809545709011</v>
      </c>
      <c r="K412" s="71">
        <v>1.964384782656474</v>
      </c>
      <c r="L412" s="71">
        <v>6.2618660682651477</v>
      </c>
      <c r="M412" s="71">
        <v>90.188896972164343</v>
      </c>
      <c r="N412" s="71">
        <v>86.630234323067768</v>
      </c>
      <c r="O412" s="71">
        <v>64.400100387402873</v>
      </c>
      <c r="P412" s="71">
        <v>26.084886705570401</v>
      </c>
      <c r="Q412" s="71">
        <v>4.2343472822050803</v>
      </c>
      <c r="R412" s="71">
        <v>0</v>
      </c>
      <c r="S412" s="71">
        <v>6.8023297282288624</v>
      </c>
      <c r="T412" s="72"/>
      <c r="U412" s="71">
        <v>9101038</v>
      </c>
      <c r="V412" s="71">
        <v>1070</v>
      </c>
      <c r="W412" s="71">
        <v>88</v>
      </c>
      <c r="X412" s="71">
        <v>19943</v>
      </c>
      <c r="Y412" s="71">
        <v>27377</v>
      </c>
      <c r="Z412" s="71">
        <v>32983</v>
      </c>
      <c r="AA412" s="71">
        <v>5114</v>
      </c>
      <c r="AB412" s="71">
        <v>69192</v>
      </c>
      <c r="AC412" s="71">
        <v>0</v>
      </c>
      <c r="AD412" s="71">
        <v>6.8023297282288624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2156</v>
      </c>
      <c r="B413" s="70">
        <v>397</v>
      </c>
      <c r="C413" s="70">
        <v>6</v>
      </c>
      <c r="D413" s="70">
        <v>24</v>
      </c>
      <c r="E413" s="70">
        <v>2009</v>
      </c>
      <c r="F413" s="70" t="s">
        <v>176</v>
      </c>
      <c r="G413" s="70" t="s">
        <v>2150</v>
      </c>
      <c r="H413" s="70" t="s">
        <v>2151</v>
      </c>
      <c r="I413" s="148"/>
      <c r="J413" s="71">
        <v>50.57258921048679</v>
      </c>
      <c r="K413" s="71">
        <v>2.085592474743728</v>
      </c>
      <c r="L413" s="71">
        <v>1.889139325440059</v>
      </c>
      <c r="M413" s="71">
        <v>77.725470045018128</v>
      </c>
      <c r="N413" s="71">
        <v>81.041633147952808</v>
      </c>
      <c r="O413" s="71">
        <v>65.314351644971538</v>
      </c>
      <c r="P413" s="71">
        <v>25.50805761359765</v>
      </c>
      <c r="Q413" s="71">
        <v>4.0238002684888601</v>
      </c>
      <c r="R413" s="71">
        <v>0</v>
      </c>
      <c r="S413" s="71">
        <v>5.7303875245806593</v>
      </c>
      <c r="T413" s="72"/>
      <c r="U413" s="71">
        <v>7697197</v>
      </c>
      <c r="V413" s="71">
        <v>1325</v>
      </c>
      <c r="W413" s="71">
        <v>29</v>
      </c>
      <c r="X413" s="71">
        <v>20274</v>
      </c>
      <c r="Y413" s="71">
        <v>27566</v>
      </c>
      <c r="Z413" s="71">
        <v>33018</v>
      </c>
      <c r="AA413" s="71">
        <v>5134</v>
      </c>
      <c r="AB413" s="71">
        <v>69022</v>
      </c>
      <c r="AC413" s="71">
        <v>0</v>
      </c>
      <c r="AD413" s="71">
        <v>5.7303875245806593</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23</v>
      </c>
      <c r="BK413" s="71">
        <v>0</v>
      </c>
      <c r="BL413" s="71">
        <v>0</v>
      </c>
      <c r="BM413" s="71">
        <v>0</v>
      </c>
      <c r="BN413" s="72"/>
      <c r="BO413" s="71">
        <v>0</v>
      </c>
      <c r="BP413" s="71">
        <v>0</v>
      </c>
      <c r="BQ413" s="71">
        <v>4</v>
      </c>
      <c r="BR413" s="71">
        <v>0</v>
      </c>
      <c r="BS413" s="71">
        <v>0</v>
      </c>
      <c r="BT413" s="71">
        <v>0</v>
      </c>
      <c r="BU413"/>
      <c r="BV413" s="70">
        <v>23</v>
      </c>
      <c r="BW413" s="70">
        <v>0</v>
      </c>
      <c r="BX413" s="70">
        <v>0</v>
      </c>
      <c r="BY413" s="70">
        <v>0</v>
      </c>
      <c r="BZ413" s="70">
        <v>0</v>
      </c>
      <c r="CA413" s="70">
        <v>0</v>
      </c>
      <c r="CB413" s="70">
        <v>0</v>
      </c>
      <c r="CC413" s="70">
        <v>0</v>
      </c>
      <c r="CD413" s="70">
        <v>0</v>
      </c>
    </row>
    <row r="414" spans="1:82">
      <c r="A414" s="70" t="s">
        <v>2157</v>
      </c>
      <c r="B414" s="70">
        <v>398</v>
      </c>
      <c r="C414" s="70">
        <v>7</v>
      </c>
      <c r="D414" s="70">
        <v>24</v>
      </c>
      <c r="E414" s="70">
        <v>2010</v>
      </c>
      <c r="F414" s="70" t="s">
        <v>177</v>
      </c>
      <c r="G414" s="70" t="s">
        <v>2150</v>
      </c>
      <c r="H414" s="70" t="s">
        <v>2151</v>
      </c>
      <c r="I414" s="148"/>
      <c r="J414" s="71">
        <v>44.599850800576412</v>
      </c>
      <c r="K414" s="71">
        <v>2.1854602976586488</v>
      </c>
      <c r="L414" s="71">
        <v>2.1083147867286152</v>
      </c>
      <c r="M414" s="71">
        <v>79.205569219503218</v>
      </c>
      <c r="N414" s="71">
        <v>89.2912549803426</v>
      </c>
      <c r="O414" s="71">
        <v>65.014221733574203</v>
      </c>
      <c r="P414" s="71">
        <v>25.90152290352016</v>
      </c>
      <c r="Q414" s="71">
        <v>4.1980103458040796</v>
      </c>
      <c r="R414" s="71">
        <v>0</v>
      </c>
      <c r="S414" s="71">
        <v>5.8757132835041652</v>
      </c>
      <c r="T414" s="72"/>
      <c r="U414" s="71">
        <v>7327753</v>
      </c>
      <c r="V414" s="71">
        <v>1325</v>
      </c>
      <c r="W414" s="71">
        <v>29</v>
      </c>
      <c r="X414" s="71">
        <v>20274</v>
      </c>
      <c r="Y414" s="71">
        <v>27744</v>
      </c>
      <c r="Z414" s="71">
        <v>33019</v>
      </c>
      <c r="AA414" s="71">
        <v>5083</v>
      </c>
      <c r="AB414" s="71">
        <v>69002</v>
      </c>
      <c r="AC414" s="71">
        <v>0</v>
      </c>
      <c r="AD414" s="71">
        <v>5.8757132835041652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22.707000000000001</v>
      </c>
      <c r="BK414" s="71">
        <v>0</v>
      </c>
      <c r="BL414" s="71">
        <v>0</v>
      </c>
      <c r="BM414" s="71">
        <v>0</v>
      </c>
      <c r="BN414" s="72"/>
      <c r="BO414" s="71">
        <v>0</v>
      </c>
      <c r="BP414" s="71">
        <v>0</v>
      </c>
      <c r="BQ414" s="71">
        <v>4</v>
      </c>
      <c r="BR414" s="71">
        <v>0</v>
      </c>
      <c r="BS414" s="71">
        <v>0</v>
      </c>
      <c r="BT414" s="71">
        <v>0</v>
      </c>
      <c r="BU414"/>
      <c r="BV414" s="70">
        <v>22.707000000000001</v>
      </c>
      <c r="BW414" s="70">
        <v>0</v>
      </c>
      <c r="BX414" s="70">
        <v>0</v>
      </c>
      <c r="BY414" s="70">
        <v>0</v>
      </c>
      <c r="BZ414" s="70">
        <v>0</v>
      </c>
      <c r="CA414" s="70">
        <v>0</v>
      </c>
      <c r="CB414" s="70">
        <v>0</v>
      </c>
      <c r="CC414" s="70">
        <v>0</v>
      </c>
      <c r="CD414" s="70">
        <v>0</v>
      </c>
    </row>
    <row r="415" spans="1:82">
      <c r="A415" s="70" t="s">
        <v>2158</v>
      </c>
      <c r="B415" s="70">
        <v>399</v>
      </c>
      <c r="C415" s="70">
        <v>8</v>
      </c>
      <c r="D415" s="70">
        <v>24</v>
      </c>
      <c r="E415" s="70">
        <v>2011</v>
      </c>
      <c r="F415" s="70" t="s">
        <v>178</v>
      </c>
      <c r="G415" s="70" t="s">
        <v>2150</v>
      </c>
      <c r="H415" s="70" t="s">
        <v>2151</v>
      </c>
      <c r="I415" s="148"/>
      <c r="J415" s="71">
        <v>57.168607523462803</v>
      </c>
      <c r="K415" s="71">
        <v>3.1782709543587848</v>
      </c>
      <c r="L415" s="71">
        <v>1.1948714217104259</v>
      </c>
      <c r="M415" s="71">
        <v>100.5031477796371</v>
      </c>
      <c r="N415" s="71">
        <v>96.5260147062219</v>
      </c>
      <c r="O415" s="71">
        <v>64.236938542627527</v>
      </c>
      <c r="P415" s="71">
        <v>24.727443317751366</v>
      </c>
      <c r="Q415" s="71">
        <v>4.8533038570564999</v>
      </c>
      <c r="R415" s="71">
        <v>0</v>
      </c>
      <c r="S415" s="71">
        <v>5.8981014653397716</v>
      </c>
      <c r="T415" s="72"/>
      <c r="U415" s="71">
        <v>8159213</v>
      </c>
      <c r="V415" s="71">
        <v>1325</v>
      </c>
      <c r="W415" s="71">
        <v>29</v>
      </c>
      <c r="X415" s="71">
        <v>20274</v>
      </c>
      <c r="Y415" s="71">
        <v>28060</v>
      </c>
      <c r="Z415" s="71">
        <v>33333</v>
      </c>
      <c r="AA415" s="71">
        <v>4997</v>
      </c>
      <c r="AB415" s="71">
        <v>69158</v>
      </c>
      <c r="AC415" s="71">
        <v>0</v>
      </c>
      <c r="AD415" s="71">
        <v>5.8981014653397716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21.777999999999999</v>
      </c>
      <c r="BK415" s="71">
        <v>0</v>
      </c>
      <c r="BL415" s="71">
        <v>0</v>
      </c>
      <c r="BM415" s="71">
        <v>0</v>
      </c>
      <c r="BN415" s="72"/>
      <c r="BO415" s="71">
        <v>0</v>
      </c>
      <c r="BP415" s="71">
        <v>0</v>
      </c>
      <c r="BQ415" s="71">
        <v>4</v>
      </c>
      <c r="BR415" s="71">
        <v>0</v>
      </c>
      <c r="BS415" s="71">
        <v>0</v>
      </c>
      <c r="BT415" s="71">
        <v>0</v>
      </c>
      <c r="BU415"/>
      <c r="BV415" s="70">
        <v>21.777999999999999</v>
      </c>
      <c r="BW415" s="70">
        <v>0</v>
      </c>
      <c r="BX415" s="70">
        <v>0</v>
      </c>
      <c r="BY415" s="70">
        <v>0</v>
      </c>
      <c r="BZ415" s="70">
        <v>0</v>
      </c>
      <c r="CA415" s="70">
        <v>0</v>
      </c>
      <c r="CB415" s="70">
        <v>0</v>
      </c>
      <c r="CC415" s="70">
        <v>0</v>
      </c>
      <c r="CD415" s="70">
        <v>0</v>
      </c>
    </row>
    <row r="416" spans="1:82">
      <c r="A416" s="70" t="s">
        <v>2159</v>
      </c>
      <c r="B416" s="70">
        <v>400</v>
      </c>
      <c r="C416" s="70">
        <v>9</v>
      </c>
      <c r="D416" s="70">
        <v>24</v>
      </c>
      <c r="E416" s="70">
        <v>2012</v>
      </c>
      <c r="F416" s="70" t="s">
        <v>179</v>
      </c>
      <c r="G416" s="70" t="s">
        <v>2150</v>
      </c>
      <c r="H416" s="70" t="s">
        <v>2151</v>
      </c>
      <c r="I416" s="148"/>
      <c r="J416" s="71">
        <v>52.68275356686167</v>
      </c>
      <c r="K416" s="71">
        <v>3.0992412957506339</v>
      </c>
      <c r="L416" s="71">
        <v>1.186188397000949</v>
      </c>
      <c r="M416" s="71">
        <v>103.896662901524</v>
      </c>
      <c r="N416" s="71">
        <v>104.6744317203633</v>
      </c>
      <c r="O416" s="71">
        <v>64.947456424898775</v>
      </c>
      <c r="P416" s="71">
        <v>25.321001905578871</v>
      </c>
      <c r="Q416" s="71">
        <v>5.35231262619756</v>
      </c>
      <c r="R416" s="71">
        <v>0</v>
      </c>
      <c r="S416" s="71">
        <v>6.772884441833761</v>
      </c>
      <c r="T416" s="72"/>
      <c r="U416" s="71">
        <v>7190111</v>
      </c>
      <c r="V416" s="71">
        <v>1325</v>
      </c>
      <c r="W416" s="71">
        <v>29</v>
      </c>
      <c r="X416" s="71">
        <v>20274</v>
      </c>
      <c r="Y416" s="71">
        <v>28907</v>
      </c>
      <c r="Z416" s="71">
        <v>33969</v>
      </c>
      <c r="AA416" s="71">
        <v>5088</v>
      </c>
      <c r="AB416" s="71">
        <v>70198</v>
      </c>
      <c r="AC416" s="71">
        <v>0</v>
      </c>
      <c r="AD416" s="71">
        <v>6.772884441833761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22.887</v>
      </c>
      <c r="BK416" s="71">
        <v>0</v>
      </c>
      <c r="BL416" s="71">
        <v>0</v>
      </c>
      <c r="BM416" s="71">
        <v>0</v>
      </c>
      <c r="BN416" s="72"/>
      <c r="BO416" s="71">
        <v>0</v>
      </c>
      <c r="BP416" s="71">
        <v>0</v>
      </c>
      <c r="BQ416" s="71">
        <v>4</v>
      </c>
      <c r="BR416" s="71">
        <v>0</v>
      </c>
      <c r="BS416" s="71">
        <v>0</v>
      </c>
      <c r="BT416" s="71">
        <v>0</v>
      </c>
      <c r="BU416"/>
      <c r="BV416" s="70">
        <v>22.887</v>
      </c>
      <c r="BW416" s="70">
        <v>0</v>
      </c>
      <c r="BX416" s="70">
        <v>0</v>
      </c>
      <c r="BY416" s="70">
        <v>0</v>
      </c>
      <c r="BZ416" s="70">
        <v>0</v>
      </c>
      <c r="CA416" s="70">
        <v>0</v>
      </c>
      <c r="CB416" s="70">
        <v>0</v>
      </c>
      <c r="CC416" s="70">
        <v>0</v>
      </c>
      <c r="CD416" s="70">
        <v>0</v>
      </c>
    </row>
    <row r="417" spans="1:82">
      <c r="A417" s="70" t="s">
        <v>2160</v>
      </c>
      <c r="B417" s="70">
        <v>401</v>
      </c>
      <c r="C417" s="70">
        <v>10</v>
      </c>
      <c r="D417" s="70">
        <v>24</v>
      </c>
      <c r="E417" s="70">
        <v>2013</v>
      </c>
      <c r="F417" s="70" t="s">
        <v>180</v>
      </c>
      <c r="G417" s="70" t="s">
        <v>2150</v>
      </c>
      <c r="H417" s="70" t="s">
        <v>2151</v>
      </c>
      <c r="I417" s="148"/>
      <c r="J417" s="71">
        <v>57.506226957578811</v>
      </c>
      <c r="K417" s="71">
        <v>2.6716806645438398</v>
      </c>
      <c r="L417" s="71">
        <v>1.2233430635770881</v>
      </c>
      <c r="M417" s="71">
        <v>100.09602603271119</v>
      </c>
      <c r="N417" s="71">
        <v>105.33885580324861</v>
      </c>
      <c r="O417" s="71">
        <v>63.644956291954685</v>
      </c>
      <c r="P417" s="71">
        <v>25.965901655574342</v>
      </c>
      <c r="Q417" s="71">
        <v>5.4317059327080601</v>
      </c>
      <c r="R417" s="71">
        <v>0</v>
      </c>
      <c r="S417" s="71">
        <v>5.9915785511976436</v>
      </c>
      <c r="T417" s="72"/>
      <c r="U417" s="71">
        <v>7262699</v>
      </c>
      <c r="V417" s="71">
        <v>1325</v>
      </c>
      <c r="W417" s="71">
        <v>29</v>
      </c>
      <c r="X417" s="71">
        <v>20274</v>
      </c>
      <c r="Y417" s="71">
        <v>29129</v>
      </c>
      <c r="Z417" s="71">
        <v>34774</v>
      </c>
      <c r="AA417" s="71">
        <v>5198</v>
      </c>
      <c r="AB417" s="71">
        <v>70218</v>
      </c>
      <c r="AC417" s="71">
        <v>0</v>
      </c>
      <c r="AD417" s="71">
        <v>5.9915785511976436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25.068000000000001</v>
      </c>
      <c r="BK417" s="71">
        <v>0</v>
      </c>
      <c r="BL417" s="71">
        <v>0</v>
      </c>
      <c r="BM417" s="71">
        <v>0</v>
      </c>
      <c r="BN417" s="72"/>
      <c r="BO417" s="71">
        <v>0</v>
      </c>
      <c r="BP417" s="71">
        <v>0</v>
      </c>
      <c r="BQ417" s="71">
        <v>4</v>
      </c>
      <c r="BR417" s="71">
        <v>0</v>
      </c>
      <c r="BS417" s="71">
        <v>0</v>
      </c>
      <c r="BT417" s="71">
        <v>0</v>
      </c>
      <c r="BU417"/>
      <c r="BV417" s="70">
        <v>25.068000000000001</v>
      </c>
      <c r="BW417" s="70">
        <v>0</v>
      </c>
      <c r="BX417" s="70">
        <v>0</v>
      </c>
      <c r="BY417" s="70">
        <v>0</v>
      </c>
      <c r="BZ417" s="70">
        <v>0</v>
      </c>
      <c r="CA417" s="70">
        <v>0</v>
      </c>
      <c r="CB417" s="70">
        <v>0</v>
      </c>
      <c r="CC417" s="70">
        <v>0</v>
      </c>
      <c r="CD417" s="70">
        <v>0</v>
      </c>
    </row>
    <row r="418" spans="1:82">
      <c r="A418" s="70" t="s">
        <v>2161</v>
      </c>
      <c r="B418" s="70">
        <v>402</v>
      </c>
      <c r="C418" s="70">
        <v>11</v>
      </c>
      <c r="D418" s="70">
        <v>24</v>
      </c>
      <c r="E418" s="70">
        <v>2014</v>
      </c>
      <c r="F418" s="70" t="s">
        <v>181</v>
      </c>
      <c r="G418" s="70" t="s">
        <v>2150</v>
      </c>
      <c r="H418" s="70" t="s">
        <v>2151</v>
      </c>
      <c r="I418" s="148"/>
      <c r="J418" s="71">
        <v>48.194373722458508</v>
      </c>
      <c r="K418" s="71">
        <v>2.7071604206327371</v>
      </c>
      <c r="L418" s="71">
        <v>0.85306363673830243</v>
      </c>
      <c r="M418" s="71">
        <v>82.438053303539149</v>
      </c>
      <c r="N418" s="71">
        <v>92.691477512554314</v>
      </c>
      <c r="O418" s="71">
        <v>59.976965563328029</v>
      </c>
      <c r="P418" s="71">
        <v>26.156103066277147</v>
      </c>
      <c r="Q418" s="71">
        <v>5.2088749200340301</v>
      </c>
      <c r="R418" s="71">
        <v>0</v>
      </c>
      <c r="S418" s="71">
        <v>6.2102760840243381</v>
      </c>
      <c r="T418" s="72"/>
      <c r="U418" s="71">
        <v>6763786</v>
      </c>
      <c r="V418" s="71">
        <v>1181</v>
      </c>
      <c r="W418" s="71">
        <v>19</v>
      </c>
      <c r="X418" s="71">
        <v>18289</v>
      </c>
      <c r="Y418" s="71">
        <v>29502</v>
      </c>
      <c r="Z418" s="71">
        <v>34514</v>
      </c>
      <c r="AA418" s="71">
        <v>5209</v>
      </c>
      <c r="AB418" s="71">
        <v>70184</v>
      </c>
      <c r="AC418" s="71">
        <v>0</v>
      </c>
      <c r="AD418" s="71">
        <v>6.2102760840243381</v>
      </c>
      <c r="AE418" s="72"/>
      <c r="AF418" s="71"/>
      <c r="AG418" s="71"/>
      <c r="AH418" s="71"/>
      <c r="AI418" s="71"/>
      <c r="AJ418" s="71"/>
      <c r="AK418" s="71"/>
      <c r="AL418" s="71"/>
      <c r="AM418" s="71"/>
      <c r="AN418" s="71"/>
      <c r="AO418" s="71"/>
      <c r="AP418" s="71"/>
      <c r="AQ418" s="72"/>
      <c r="AR418" s="71">
        <v>944</v>
      </c>
      <c r="AS418" s="71">
        <v>97</v>
      </c>
      <c r="AT418" s="71">
        <v>0</v>
      </c>
      <c r="AU418" s="71">
        <v>0</v>
      </c>
      <c r="AV418" s="71">
        <v>0</v>
      </c>
      <c r="AW418" s="71">
        <v>0</v>
      </c>
      <c r="AX418" s="71"/>
      <c r="AY418" s="72"/>
      <c r="AZ418" s="71">
        <v>3534</v>
      </c>
      <c r="BA418" s="71">
        <v>3895.5</v>
      </c>
      <c r="BB418" s="71">
        <v>0</v>
      </c>
      <c r="BC418" s="71">
        <v>0</v>
      </c>
      <c r="BD418" s="71">
        <v>0</v>
      </c>
      <c r="BE418" s="71">
        <v>0</v>
      </c>
      <c r="BF418" s="71"/>
      <c r="BG418" s="72"/>
      <c r="BH418" s="71">
        <v>0</v>
      </c>
      <c r="BI418" s="71">
        <v>0</v>
      </c>
      <c r="BJ418" s="71">
        <v>11.332000000000001</v>
      </c>
      <c r="BK418" s="71">
        <v>0</v>
      </c>
      <c r="BL418" s="71">
        <v>0</v>
      </c>
      <c r="BM418" s="71">
        <v>0</v>
      </c>
      <c r="BN418" s="72"/>
      <c r="BO418" s="71">
        <v>0</v>
      </c>
      <c r="BP418" s="71">
        <v>0</v>
      </c>
      <c r="BQ418" s="71">
        <v>2</v>
      </c>
      <c r="BR418" s="71">
        <v>0</v>
      </c>
      <c r="BS418" s="71">
        <v>0</v>
      </c>
      <c r="BT418" s="71">
        <v>0</v>
      </c>
      <c r="BU418"/>
      <c r="BV418" s="70">
        <v>11.332000000000001</v>
      </c>
      <c r="BW418" s="70">
        <v>0</v>
      </c>
      <c r="BX418" s="70">
        <v>0</v>
      </c>
      <c r="BY418" s="70">
        <v>0</v>
      </c>
      <c r="BZ418" s="70">
        <v>0</v>
      </c>
      <c r="CA418" s="70">
        <v>0</v>
      </c>
      <c r="CB418" s="70">
        <v>0</v>
      </c>
      <c r="CC418" s="70">
        <v>0</v>
      </c>
      <c r="CD418" s="70">
        <v>0</v>
      </c>
    </row>
    <row r="419" spans="1:82">
      <c r="A419" s="70" t="s">
        <v>2162</v>
      </c>
      <c r="B419" s="70">
        <v>403</v>
      </c>
      <c r="C419" s="70">
        <v>12</v>
      </c>
      <c r="D419" s="70">
        <v>24</v>
      </c>
      <c r="E419" s="70">
        <v>2015</v>
      </c>
      <c r="F419" s="70" t="s">
        <v>182</v>
      </c>
      <c r="G419" s="70" t="s">
        <v>2150</v>
      </c>
      <c r="H419" s="70" t="s">
        <v>2151</v>
      </c>
      <c r="I419" s="148"/>
      <c r="J419" s="71">
        <v>47.16187986616319</v>
      </c>
      <c r="K419" s="71">
        <v>2.5856848094521792</v>
      </c>
      <c r="L419" s="71">
        <v>0.94053391004561415</v>
      </c>
      <c r="M419" s="71">
        <v>86.387716748646696</v>
      </c>
      <c r="N419" s="71">
        <v>93.131279793480147</v>
      </c>
      <c r="O419" s="71">
        <v>59.570488884286675</v>
      </c>
      <c r="P419" s="71">
        <v>25.940578994668734</v>
      </c>
      <c r="Q419" s="71">
        <v>5.09631933234001</v>
      </c>
      <c r="R419" s="71">
        <v>0</v>
      </c>
      <c r="S419" s="71">
        <v>4.8704576120322658</v>
      </c>
      <c r="T419" s="72"/>
      <c r="U419" s="71">
        <v>7107899</v>
      </c>
      <c r="V419" s="71">
        <v>1181</v>
      </c>
      <c r="W419" s="71">
        <v>19</v>
      </c>
      <c r="X419" s="71">
        <v>18289</v>
      </c>
      <c r="Y419" s="71">
        <v>29926</v>
      </c>
      <c r="Z419" s="71">
        <v>34610</v>
      </c>
      <c r="AA419" s="71">
        <v>5162</v>
      </c>
      <c r="AB419" s="71">
        <v>70145</v>
      </c>
      <c r="AC419" s="71">
        <v>0</v>
      </c>
      <c r="AD419" s="71">
        <v>4.8704576120322658</v>
      </c>
      <c r="AE419" s="72"/>
      <c r="AF419" s="71">
        <v>53827201.14957054</v>
      </c>
      <c r="AG419" s="71">
        <v>2135403.6807818389</v>
      </c>
      <c r="AH419" s="71">
        <v>198103.31337693031</v>
      </c>
      <c r="AI419" s="71">
        <v>129329916.0033904</v>
      </c>
      <c r="AJ419" s="71">
        <v>140822283.13077319</v>
      </c>
      <c r="AK419" s="71">
        <v>0</v>
      </c>
      <c r="AL419" s="71">
        <v>0</v>
      </c>
      <c r="AM419" s="71">
        <v>9613078.0027918499</v>
      </c>
      <c r="AN419" s="71">
        <v>0</v>
      </c>
      <c r="AO419" s="71">
        <v>0</v>
      </c>
      <c r="AP419" s="71">
        <v>335925985.28068471</v>
      </c>
      <c r="AQ419" s="72"/>
      <c r="AR419" s="71">
        <v>1051</v>
      </c>
      <c r="AS419" s="71">
        <v>134</v>
      </c>
      <c r="AT419" s="71">
        <v>0</v>
      </c>
      <c r="AU419" s="71">
        <v>0</v>
      </c>
      <c r="AV419" s="71">
        <v>0</v>
      </c>
      <c r="AW419" s="71">
        <v>0</v>
      </c>
      <c r="AX419" s="71"/>
      <c r="AY419" s="72"/>
      <c r="AZ419" s="71">
        <v>4030.8</v>
      </c>
      <c r="BA419" s="71">
        <v>4853.8999999999996</v>
      </c>
      <c r="BB419" s="71">
        <v>0</v>
      </c>
      <c r="BC419" s="71">
        <v>0</v>
      </c>
      <c r="BD419" s="71">
        <v>0</v>
      </c>
      <c r="BE419" s="71">
        <v>0</v>
      </c>
      <c r="BF419" s="71"/>
      <c r="BG419" s="72"/>
      <c r="BH419" s="71">
        <v>0</v>
      </c>
      <c r="BI419" s="71">
        <v>0</v>
      </c>
      <c r="BJ419" s="71">
        <v>11.071999999999999</v>
      </c>
      <c r="BK419" s="71">
        <v>0</v>
      </c>
      <c r="BL419" s="71">
        <v>0</v>
      </c>
      <c r="BM419" s="71">
        <v>0</v>
      </c>
      <c r="BN419" s="72"/>
      <c r="BO419" s="71">
        <v>0</v>
      </c>
      <c r="BP419" s="71">
        <v>0</v>
      </c>
      <c r="BQ419" s="71">
        <v>2</v>
      </c>
      <c r="BR419" s="71">
        <v>0</v>
      </c>
      <c r="BS419" s="71">
        <v>0</v>
      </c>
      <c r="BT419" s="71">
        <v>0</v>
      </c>
      <c r="BU419"/>
      <c r="BV419" s="70">
        <v>11.071999999999999</v>
      </c>
      <c r="BW419" s="70">
        <v>0</v>
      </c>
      <c r="BX419" s="70">
        <v>0</v>
      </c>
      <c r="BY419" s="70">
        <v>0</v>
      </c>
      <c r="BZ419" s="70">
        <v>0</v>
      </c>
      <c r="CA419" s="70">
        <v>0</v>
      </c>
      <c r="CB419" s="70">
        <v>0</v>
      </c>
      <c r="CC419" s="70">
        <v>0</v>
      </c>
      <c r="CD419" s="70">
        <v>0</v>
      </c>
    </row>
    <row r="420" spans="1:82">
      <c r="A420" s="70" t="s">
        <v>2163</v>
      </c>
      <c r="B420" s="70">
        <v>404</v>
      </c>
      <c r="C420" s="70">
        <v>13</v>
      </c>
      <c r="D420" s="70">
        <v>24</v>
      </c>
      <c r="E420" s="70">
        <v>2016</v>
      </c>
      <c r="F420" s="70" t="s">
        <v>155</v>
      </c>
      <c r="G420" s="70" t="s">
        <v>2150</v>
      </c>
      <c r="H420" s="70" t="s">
        <v>2151</v>
      </c>
      <c r="I420" s="148"/>
      <c r="J420" s="71">
        <v>47.718690945356094</v>
      </c>
      <c r="K420" s="71">
        <v>2.5825568352578552</v>
      </c>
      <c r="L420" s="71">
        <v>1.1019958703484418</v>
      </c>
      <c r="M420" s="71">
        <v>75.60347843625668</v>
      </c>
      <c r="N420" s="71">
        <v>82.869603436668385</v>
      </c>
      <c r="O420" s="71">
        <v>59.522111581040868</v>
      </c>
      <c r="P420" s="71">
        <v>25.663769255708715</v>
      </c>
      <c r="Q420" s="71">
        <v>4.9485505032903552</v>
      </c>
      <c r="R420" s="71">
        <v>0</v>
      </c>
      <c r="S420" s="71">
        <v>9.0928405710605524</v>
      </c>
      <c r="T420" s="72"/>
      <c r="U420" s="71">
        <v>7518809</v>
      </c>
      <c r="V420" s="71">
        <v>1181</v>
      </c>
      <c r="W420" s="71">
        <v>19</v>
      </c>
      <c r="X420" s="71">
        <v>18289</v>
      </c>
      <c r="Y420" s="71">
        <v>30274</v>
      </c>
      <c r="Z420" s="71">
        <v>35007</v>
      </c>
      <c r="AA420" s="71">
        <v>5282</v>
      </c>
      <c r="AB420" s="71">
        <v>70061</v>
      </c>
      <c r="AC420" s="71">
        <v>0</v>
      </c>
      <c r="AD420" s="71">
        <v>9.0928405710605524</v>
      </c>
      <c r="AE420" s="72"/>
      <c r="AF420" s="71">
        <v>55496950.416494973</v>
      </c>
      <c r="AG420" s="71">
        <v>2052835.433993594</v>
      </c>
      <c r="AH420" s="71">
        <v>172486.86843046141</v>
      </c>
      <c r="AI420" s="71">
        <v>120799870.5305222</v>
      </c>
      <c r="AJ420" s="71">
        <v>121450110.4846345</v>
      </c>
      <c r="AK420" s="71">
        <v>0</v>
      </c>
      <c r="AL420" s="71">
        <v>0</v>
      </c>
      <c r="AM420" s="71">
        <v>9609025.6299639288</v>
      </c>
      <c r="AN420" s="71">
        <v>0</v>
      </c>
      <c r="AO420" s="71">
        <v>0</v>
      </c>
      <c r="AP420" s="71">
        <v>309581279.36403966</v>
      </c>
      <c r="AQ420" s="72"/>
      <c r="AR420" s="71">
        <v>1146</v>
      </c>
      <c r="AS420" s="71">
        <v>152</v>
      </c>
      <c r="AT420" s="71">
        <v>0</v>
      </c>
      <c r="AU420" s="71">
        <v>0</v>
      </c>
      <c r="AV420" s="71">
        <v>0</v>
      </c>
      <c r="AW420" s="71">
        <v>0</v>
      </c>
      <c r="AX420" s="71"/>
      <c r="AY420" s="72"/>
      <c r="AZ420" s="71">
        <v>4447</v>
      </c>
      <c r="BA420" s="71">
        <v>5178.5</v>
      </c>
      <c r="BB420" s="71">
        <v>0</v>
      </c>
      <c r="BC420" s="71">
        <v>0</v>
      </c>
      <c r="BD420" s="71">
        <v>0</v>
      </c>
      <c r="BE420" s="71">
        <v>0</v>
      </c>
      <c r="BF420" s="71"/>
      <c r="BG420" s="72"/>
      <c r="BH420" s="71">
        <v>0</v>
      </c>
      <c r="BI420" s="71">
        <v>0</v>
      </c>
      <c r="BJ420" s="71">
        <v>19.396000000000001</v>
      </c>
      <c r="BK420" s="71">
        <v>0</v>
      </c>
      <c r="BL420" s="71">
        <v>0</v>
      </c>
      <c r="BM420" s="71">
        <v>0</v>
      </c>
      <c r="BN420" s="72"/>
      <c r="BO420" s="71">
        <v>0</v>
      </c>
      <c r="BP420" s="71">
        <v>0</v>
      </c>
      <c r="BQ420" s="71">
        <v>3</v>
      </c>
      <c r="BR420" s="71">
        <v>0</v>
      </c>
      <c r="BS420" s="71">
        <v>0</v>
      </c>
      <c r="BT420" s="71">
        <v>0</v>
      </c>
      <c r="BU420"/>
      <c r="BV420" s="70">
        <v>19.396000000000001</v>
      </c>
      <c r="BW420" s="70">
        <v>0</v>
      </c>
      <c r="BX420" s="70">
        <v>0</v>
      </c>
      <c r="BY420" s="70">
        <v>0</v>
      </c>
      <c r="BZ420" s="70">
        <v>0</v>
      </c>
      <c r="CA420" s="70">
        <v>0</v>
      </c>
      <c r="CB420" s="70">
        <v>0</v>
      </c>
      <c r="CC420" s="70">
        <v>0</v>
      </c>
      <c r="CD420" s="70">
        <v>0</v>
      </c>
    </row>
    <row r="421" spans="1:82">
      <c r="A421" s="70" t="s">
        <v>2164</v>
      </c>
      <c r="B421" s="70">
        <v>405</v>
      </c>
      <c r="C421" s="70">
        <v>14</v>
      </c>
      <c r="D421" s="70">
        <v>24</v>
      </c>
      <c r="E421" s="70">
        <v>2017</v>
      </c>
      <c r="F421" s="70" t="s">
        <v>156</v>
      </c>
      <c r="G421" s="70" t="s">
        <v>2150</v>
      </c>
      <c r="H421" s="70" t="s">
        <v>2151</v>
      </c>
      <c r="I421" s="148"/>
      <c r="J421" s="71">
        <v>38.637145608714832</v>
      </c>
      <c r="K421" s="71">
        <v>2.6901382327127732</v>
      </c>
      <c r="L421" s="71">
        <v>0.96409594809059429</v>
      </c>
      <c r="M421" s="71">
        <v>72.922872488100239</v>
      </c>
      <c r="N421" s="71">
        <v>90.670200051808976</v>
      </c>
      <c r="O421" s="71">
        <v>58.733160168100746</v>
      </c>
      <c r="P421" s="71">
        <v>26.925441823025245</v>
      </c>
      <c r="Q421" s="71">
        <v>4.7846071562721804</v>
      </c>
      <c r="R421" s="71">
        <v>0</v>
      </c>
      <c r="S421" s="71">
        <v>5.8157639676142301</v>
      </c>
      <c r="T421" s="72"/>
      <c r="U421" s="71">
        <v>6617400</v>
      </c>
      <c r="V421" s="71">
        <v>1181</v>
      </c>
      <c r="W421" s="71">
        <v>19</v>
      </c>
      <c r="X421" s="71">
        <v>18289</v>
      </c>
      <c r="Y421" s="71">
        <v>30612</v>
      </c>
      <c r="Z421" s="71">
        <v>35116</v>
      </c>
      <c r="AA421" s="71">
        <v>5577</v>
      </c>
      <c r="AB421" s="71">
        <v>70050</v>
      </c>
      <c r="AC421" s="71">
        <v>0</v>
      </c>
      <c r="AD421" s="71">
        <v>5.8157639676142301</v>
      </c>
      <c r="AE421" s="72"/>
      <c r="AF421" s="71">
        <v>46034273.196443737</v>
      </c>
      <c r="AG421" s="71">
        <v>2130039.9742615209</v>
      </c>
      <c r="AH421" s="71">
        <v>206163.1981579588</v>
      </c>
      <c r="AI421" s="71">
        <v>121081991.05578279</v>
      </c>
      <c r="AJ421" s="71">
        <v>133450553.3281914</v>
      </c>
      <c r="AK421" s="71">
        <v>0</v>
      </c>
      <c r="AL421" s="71">
        <v>0</v>
      </c>
      <c r="AM421" s="71">
        <v>9622550.0963888094</v>
      </c>
      <c r="AN421" s="71">
        <v>0</v>
      </c>
      <c r="AO421" s="71">
        <v>0</v>
      </c>
      <c r="AP421" s="71">
        <v>312525570.84922624</v>
      </c>
      <c r="AQ421" s="72"/>
      <c r="AR421" s="71">
        <v>1229</v>
      </c>
      <c r="AS421" s="71">
        <v>160</v>
      </c>
      <c r="AT421" s="71">
        <v>0</v>
      </c>
      <c r="AU421" s="71">
        <v>0</v>
      </c>
      <c r="AV421" s="71">
        <v>0</v>
      </c>
      <c r="AW421" s="71">
        <v>0</v>
      </c>
      <c r="AX421" s="71"/>
      <c r="AY421" s="72"/>
      <c r="AZ421" s="71">
        <v>4850.3999999999996</v>
      </c>
      <c r="BA421" s="71">
        <v>5359.4000000000005</v>
      </c>
      <c r="BB421" s="71">
        <v>0</v>
      </c>
      <c r="BC421" s="71">
        <v>0</v>
      </c>
      <c r="BD421" s="71">
        <v>0</v>
      </c>
      <c r="BE421" s="71">
        <v>0</v>
      </c>
      <c r="BF421" s="71"/>
      <c r="BG421" s="72"/>
      <c r="BH421" s="71">
        <v>0</v>
      </c>
      <c r="BI421" s="71">
        <v>0</v>
      </c>
      <c r="BJ421" s="71">
        <v>20.170000000000002</v>
      </c>
      <c r="BK421" s="71">
        <v>0</v>
      </c>
      <c r="BL421" s="71">
        <v>0</v>
      </c>
      <c r="BM421" s="71">
        <v>0</v>
      </c>
      <c r="BN421" s="72"/>
      <c r="BO421" s="71">
        <v>0</v>
      </c>
      <c r="BP421" s="71">
        <v>0</v>
      </c>
      <c r="BQ421" s="71">
        <v>3</v>
      </c>
      <c r="BR421" s="71">
        <v>0</v>
      </c>
      <c r="BS421" s="71">
        <v>0</v>
      </c>
      <c r="BT421" s="71">
        <v>0</v>
      </c>
      <c r="BU421"/>
      <c r="BV421" s="70">
        <v>20.170000000000002</v>
      </c>
      <c r="BW421" s="70">
        <v>0</v>
      </c>
      <c r="BX421" s="70">
        <v>0</v>
      </c>
      <c r="BY421" s="70">
        <v>0</v>
      </c>
      <c r="BZ421" s="70">
        <v>0</v>
      </c>
      <c r="CA421" s="70">
        <v>0</v>
      </c>
      <c r="CB421" s="70">
        <v>0</v>
      </c>
      <c r="CC421" s="70">
        <v>0</v>
      </c>
      <c r="CD421" s="70">
        <v>0</v>
      </c>
    </row>
    <row r="422" spans="1:82">
      <c r="A422" s="70" t="s">
        <v>2165</v>
      </c>
      <c r="B422" s="70">
        <v>406</v>
      </c>
      <c r="C422" s="70">
        <v>15</v>
      </c>
      <c r="D422" s="70">
        <v>24</v>
      </c>
      <c r="E422" s="70">
        <v>2018</v>
      </c>
      <c r="F422" s="70" t="s">
        <v>183</v>
      </c>
      <c r="G422" s="70" t="s">
        <v>2150</v>
      </c>
      <c r="H422" s="70" t="s">
        <v>2151</v>
      </c>
      <c r="I422" s="148"/>
      <c r="J422" s="71">
        <v>33.579947654872917</v>
      </c>
      <c r="K422" s="71">
        <v>2.5294130735288403</v>
      </c>
      <c r="L422" s="71">
        <v>0.90318150100768912</v>
      </c>
      <c r="M422" s="71">
        <v>72.09692684974199</v>
      </c>
      <c r="N422" s="71">
        <v>86.782233764064415</v>
      </c>
      <c r="O422" s="71">
        <v>58.328810874602944</v>
      </c>
      <c r="P422" s="71">
        <v>26.514023029127458</v>
      </c>
      <c r="Q422" s="71">
        <v>4.4457851766206904</v>
      </c>
      <c r="R422" s="71">
        <v>0</v>
      </c>
      <c r="S422" s="71">
        <v>8.7243507692734674</v>
      </c>
      <c r="T422" s="72"/>
      <c r="U422" s="71">
        <v>6119139</v>
      </c>
      <c r="V422" s="71">
        <v>1181</v>
      </c>
      <c r="W422" s="71">
        <v>19</v>
      </c>
      <c r="X422" s="71">
        <v>18289</v>
      </c>
      <c r="Y422" s="71">
        <v>31095</v>
      </c>
      <c r="Z422" s="71">
        <v>35542</v>
      </c>
      <c r="AA422" s="71">
        <v>5547</v>
      </c>
      <c r="AB422" s="71">
        <v>70144</v>
      </c>
      <c r="AC422" s="71">
        <v>0</v>
      </c>
      <c r="AD422" s="71">
        <v>8.7243507692734674</v>
      </c>
      <c r="AE422" s="72"/>
      <c r="AF422" s="71">
        <v>40731044.896810301</v>
      </c>
      <c r="AG422" s="71">
        <v>1923553.102374</v>
      </c>
      <c r="AH422" s="71">
        <v>196767.57553449439</v>
      </c>
      <c r="AI422" s="71">
        <v>117991601.5664736</v>
      </c>
      <c r="AJ422" s="71">
        <v>136235946.29867989</v>
      </c>
      <c r="AK422" s="71">
        <v>0</v>
      </c>
      <c r="AL422" s="71">
        <v>0</v>
      </c>
      <c r="AM422" s="71">
        <v>9655399.5097578969</v>
      </c>
      <c r="AN422" s="71">
        <v>0</v>
      </c>
      <c r="AO422" s="71">
        <v>0</v>
      </c>
      <c r="AP422" s="71">
        <v>306734312.94963014</v>
      </c>
      <c r="AQ422" s="72"/>
      <c r="AR422" s="71">
        <v>1312</v>
      </c>
      <c r="AS422" s="71">
        <v>173</v>
      </c>
      <c r="AT422" s="71">
        <v>0</v>
      </c>
      <c r="AU422" s="71">
        <v>0</v>
      </c>
      <c r="AV422" s="71">
        <v>0</v>
      </c>
      <c r="AW422" s="71">
        <v>0</v>
      </c>
      <c r="AX422" s="71"/>
      <c r="AY422" s="72"/>
      <c r="AZ422" s="71">
        <v>5225.8000000000011</v>
      </c>
      <c r="BA422" s="71">
        <v>5547</v>
      </c>
      <c r="BB422" s="71">
        <v>0</v>
      </c>
      <c r="BC422" s="71">
        <v>0</v>
      </c>
      <c r="BD422" s="71">
        <v>0</v>
      </c>
      <c r="BE422" s="71">
        <v>0</v>
      </c>
      <c r="BF422" s="71"/>
      <c r="BG422" s="72"/>
      <c r="BH422" s="71">
        <v>0</v>
      </c>
      <c r="BI422" s="71">
        <v>0</v>
      </c>
      <c r="BJ422" s="71">
        <v>19.759</v>
      </c>
      <c r="BK422" s="71">
        <v>0</v>
      </c>
      <c r="BL422" s="71">
        <v>0</v>
      </c>
      <c r="BM422" s="71">
        <v>0</v>
      </c>
      <c r="BN422" s="72"/>
      <c r="BO422" s="71">
        <v>0</v>
      </c>
      <c r="BP422" s="71">
        <v>0</v>
      </c>
      <c r="BQ422" s="71">
        <v>3</v>
      </c>
      <c r="BR422" s="71">
        <v>0</v>
      </c>
      <c r="BS422" s="71">
        <v>0</v>
      </c>
      <c r="BT422" s="71">
        <v>0</v>
      </c>
      <c r="BU422"/>
      <c r="BV422" s="70">
        <v>19.759</v>
      </c>
      <c r="BW422" s="70">
        <v>0</v>
      </c>
      <c r="BX422" s="70">
        <v>0</v>
      </c>
      <c r="BY422" s="70">
        <v>0</v>
      </c>
      <c r="BZ422" s="70">
        <v>0</v>
      </c>
      <c r="CA422" s="70">
        <v>0</v>
      </c>
      <c r="CB422" s="70">
        <v>0</v>
      </c>
      <c r="CC422" s="70">
        <v>0</v>
      </c>
      <c r="CD422" s="70">
        <v>0</v>
      </c>
    </row>
    <row r="423" spans="1:82">
      <c r="A423" s="70" t="s">
        <v>2166</v>
      </c>
      <c r="B423" s="70">
        <v>407</v>
      </c>
      <c r="C423" s="70">
        <v>16</v>
      </c>
      <c r="D423" s="70">
        <v>24</v>
      </c>
      <c r="E423" s="70">
        <v>2019</v>
      </c>
      <c r="F423" s="70" t="s">
        <v>158</v>
      </c>
      <c r="G423" s="70" t="s">
        <v>2150</v>
      </c>
      <c r="H423" s="70" t="s">
        <v>2151</v>
      </c>
      <c r="I423" s="148"/>
      <c r="J423" s="71">
        <v>28.954486366607206</v>
      </c>
      <c r="K423" s="71">
        <v>2.2330576921763834</v>
      </c>
      <c r="L423" s="71">
        <v>0.91078453603906961</v>
      </c>
      <c r="M423" s="71">
        <v>68.265192832141423</v>
      </c>
      <c r="N423" s="71">
        <v>76.233451983200439</v>
      </c>
      <c r="O423" s="71">
        <v>56.509924952063393</v>
      </c>
      <c r="P423" s="71">
        <v>26.689899370594258</v>
      </c>
      <c r="Q423" s="71">
        <v>4.3157042038078499</v>
      </c>
      <c r="R423" s="71">
        <v>0</v>
      </c>
      <c r="S423" s="71">
        <v>6.9414961971201272</v>
      </c>
      <c r="T423" s="72"/>
      <c r="U423" s="71">
        <v>5514303</v>
      </c>
      <c r="V423" s="71">
        <v>1181</v>
      </c>
      <c r="W423" s="71">
        <v>19</v>
      </c>
      <c r="X423" s="71">
        <v>18289</v>
      </c>
      <c r="Y423" s="71">
        <v>31421</v>
      </c>
      <c r="Z423" s="71">
        <v>35379</v>
      </c>
      <c r="AA423" s="71">
        <v>5542</v>
      </c>
      <c r="AB423" s="71">
        <v>69935</v>
      </c>
      <c r="AC423" s="71">
        <v>0</v>
      </c>
      <c r="AD423" s="71">
        <v>6.9414961971201272</v>
      </c>
      <c r="AE423" s="72"/>
      <c r="AF423" s="71">
        <v>35902713.478537843</v>
      </c>
      <c r="AG423" s="71">
        <v>1796273.652434068</v>
      </c>
      <c r="AH423" s="71">
        <v>208634.96001281941</v>
      </c>
      <c r="AI423" s="71">
        <v>116380477.63974839</v>
      </c>
      <c r="AJ423" s="71">
        <v>121064673.6116038</v>
      </c>
      <c r="AK423" s="71">
        <v>0</v>
      </c>
      <c r="AL423" s="71">
        <v>0</v>
      </c>
      <c r="AM423" s="71">
        <v>9524620.5296018701</v>
      </c>
      <c r="AN423" s="71">
        <v>0</v>
      </c>
      <c r="AO423" s="71">
        <v>0</v>
      </c>
      <c r="AP423" s="71">
        <v>284877393.87193877</v>
      </c>
      <c r="AQ423" s="72"/>
      <c r="AR423" s="71">
        <v>1388</v>
      </c>
      <c r="AS423" s="71">
        <v>188</v>
      </c>
      <c r="AT423" s="71">
        <v>0</v>
      </c>
      <c r="AU423" s="71">
        <v>0</v>
      </c>
      <c r="AV423" s="71">
        <v>0</v>
      </c>
      <c r="AW423" s="71">
        <v>0</v>
      </c>
      <c r="AX423" s="71"/>
      <c r="AY423" s="72"/>
      <c r="AZ423" s="71">
        <v>5605.8000000000038</v>
      </c>
      <c r="BA423" s="71">
        <v>5848.4999999999982</v>
      </c>
      <c r="BB423" s="71">
        <v>0</v>
      </c>
      <c r="BC423" s="71">
        <v>0</v>
      </c>
      <c r="BD423" s="71">
        <v>0</v>
      </c>
      <c r="BE423" s="71">
        <v>0</v>
      </c>
      <c r="BF423" s="71"/>
      <c r="BG423" s="72"/>
      <c r="BH423" s="71">
        <v>0</v>
      </c>
      <c r="BI423" s="71">
        <v>0</v>
      </c>
      <c r="BJ423" s="71">
        <v>13.991</v>
      </c>
      <c r="BK423" s="71">
        <v>0</v>
      </c>
      <c r="BL423" s="71">
        <v>0</v>
      </c>
      <c r="BM423" s="71">
        <v>0</v>
      </c>
      <c r="BN423" s="72"/>
      <c r="BO423" s="71">
        <v>0</v>
      </c>
      <c r="BP423" s="71">
        <v>0</v>
      </c>
      <c r="BQ423" s="71">
        <v>2</v>
      </c>
      <c r="BR423" s="71">
        <v>0</v>
      </c>
      <c r="BS423" s="71">
        <v>0</v>
      </c>
      <c r="BT423" s="71">
        <v>0</v>
      </c>
      <c r="BU423"/>
      <c r="BV423" s="70">
        <v>13.991</v>
      </c>
      <c r="BW423" s="70">
        <v>0</v>
      </c>
      <c r="BX423" s="70">
        <v>0</v>
      </c>
      <c r="BY423" s="70">
        <v>0</v>
      </c>
      <c r="BZ423" s="70">
        <v>0</v>
      </c>
      <c r="CA423" s="70">
        <v>0</v>
      </c>
      <c r="CB423" s="70">
        <v>0</v>
      </c>
      <c r="CC423" s="70">
        <v>0</v>
      </c>
      <c r="CD423" s="70">
        <v>0</v>
      </c>
    </row>
    <row r="424" spans="1:82">
      <c r="A424" s="70" t="s">
        <v>2167</v>
      </c>
      <c r="B424" s="70">
        <v>408</v>
      </c>
      <c r="C424" s="70">
        <v>17</v>
      </c>
      <c r="D424" s="70">
        <v>24</v>
      </c>
      <c r="E424" s="70">
        <v>2020</v>
      </c>
      <c r="F424" s="70" t="s">
        <v>159</v>
      </c>
      <c r="G424" s="70" t="s">
        <v>2150</v>
      </c>
      <c r="H424" s="70" t="s">
        <v>2151</v>
      </c>
      <c r="I424" s="148"/>
      <c r="J424" s="71">
        <v>34.147616853610877</v>
      </c>
      <c r="K424" s="71">
        <v>2.3401916798762774</v>
      </c>
      <c r="L424" s="71">
        <v>0.89368084023064898</v>
      </c>
      <c r="M424" s="71">
        <v>64.374531959909859</v>
      </c>
      <c r="N424" s="71">
        <v>80.572003856626935</v>
      </c>
      <c r="O424" s="71">
        <v>49.598848334826528</v>
      </c>
      <c r="P424" s="71">
        <v>25.187604196447218</v>
      </c>
      <c r="Q424" s="71">
        <v>4.1235361123502603</v>
      </c>
      <c r="R424" s="71">
        <v>0</v>
      </c>
      <c r="S424" s="71">
        <v>7.3618113344269966</v>
      </c>
      <c r="T424" s="72"/>
      <c r="U424" s="71">
        <v>6113477</v>
      </c>
      <c r="V424" s="71">
        <v>1130</v>
      </c>
      <c r="W424" s="71">
        <v>19</v>
      </c>
      <c r="X424" s="71">
        <v>19035</v>
      </c>
      <c r="Y424" s="71">
        <v>31890</v>
      </c>
      <c r="Z424" s="71">
        <v>35442</v>
      </c>
      <c r="AA424" s="71">
        <v>5559</v>
      </c>
      <c r="AB424" s="71">
        <v>69937</v>
      </c>
      <c r="AC424" s="71">
        <v>0</v>
      </c>
      <c r="AD424" s="71">
        <v>7.3618113344269966</v>
      </c>
      <c r="AE424" s="72"/>
      <c r="AF424" s="71">
        <v>42846087.567424543</v>
      </c>
      <c r="AG424" s="71">
        <v>1784819.9709154225</v>
      </c>
      <c r="AH424" s="71">
        <v>210755.37675606602</v>
      </c>
      <c r="AI424" s="71">
        <v>109912003.93587647</v>
      </c>
      <c r="AJ424" s="71">
        <v>138648743.52595919</v>
      </c>
      <c r="AK424" s="71"/>
      <c r="AL424" s="71"/>
      <c r="AM424" s="71">
        <v>9127555.5162762627</v>
      </c>
      <c r="AN424" s="71"/>
      <c r="AO424" s="71"/>
      <c r="AP424" s="71">
        <v>302529965.89320791</v>
      </c>
      <c r="AQ424" s="72"/>
      <c r="AR424" s="71">
        <v>1472</v>
      </c>
      <c r="AS424" s="71">
        <v>189</v>
      </c>
      <c r="AT424" s="71">
        <v>0</v>
      </c>
      <c r="AU424" s="71">
        <v>0</v>
      </c>
      <c r="AV424" s="71">
        <v>0</v>
      </c>
      <c r="AW424" s="71">
        <v>0</v>
      </c>
      <c r="AX424" s="71"/>
      <c r="AY424" s="72"/>
      <c r="AZ424" s="71">
        <v>6002.9000000000078</v>
      </c>
      <c r="BA424" s="71">
        <v>5897.9999999999973</v>
      </c>
      <c r="BB424" s="71">
        <v>0</v>
      </c>
      <c r="BC424" s="71">
        <v>0</v>
      </c>
      <c r="BD424" s="71">
        <v>0</v>
      </c>
      <c r="BE424" s="71">
        <v>0</v>
      </c>
      <c r="BF424" s="71"/>
      <c r="BG424" s="72"/>
      <c r="BH424" s="71">
        <v>0</v>
      </c>
      <c r="BI424" s="71">
        <v>0</v>
      </c>
      <c r="BJ424" s="71">
        <v>17.791</v>
      </c>
      <c r="BK424" s="71">
        <v>0</v>
      </c>
      <c r="BL424" s="71">
        <v>0</v>
      </c>
      <c r="BM424" s="71">
        <v>0</v>
      </c>
      <c r="BN424" s="72"/>
      <c r="BO424" s="71">
        <v>0</v>
      </c>
      <c r="BP424" s="71">
        <v>0</v>
      </c>
      <c r="BQ424" s="71">
        <v>3</v>
      </c>
      <c r="BR424" s="71">
        <v>0</v>
      </c>
      <c r="BS424" s="71">
        <v>0</v>
      </c>
      <c r="BT424" s="71">
        <v>0</v>
      </c>
      <c r="BU424"/>
      <c r="BV424" s="70">
        <v>17.791</v>
      </c>
      <c r="BW424" s="70">
        <v>0</v>
      </c>
      <c r="BX424" s="70">
        <v>0</v>
      </c>
      <c r="BY424" s="70">
        <v>0</v>
      </c>
      <c r="BZ424" s="70">
        <v>0</v>
      </c>
      <c r="CA424" s="70">
        <v>0</v>
      </c>
      <c r="CB424" s="70">
        <v>0</v>
      </c>
      <c r="CC424" s="70">
        <v>0</v>
      </c>
      <c r="CD424" s="70">
        <v>0</v>
      </c>
    </row>
    <row r="425" spans="1:82">
      <c r="A425" s="70" t="s">
        <v>2168</v>
      </c>
      <c r="B425" s="70">
        <v>408</v>
      </c>
      <c r="C425" s="70">
        <v>18</v>
      </c>
      <c r="D425" s="70">
        <v>24</v>
      </c>
      <c r="E425" s="70">
        <v>2021</v>
      </c>
      <c r="F425" s="70" t="s">
        <v>160</v>
      </c>
      <c r="G425" s="1064" t="s">
        <v>2150</v>
      </c>
      <c r="H425" s="70" t="s">
        <v>2151</v>
      </c>
      <c r="I425" s="148"/>
      <c r="J425" s="71">
        <v>29.764990237706982</v>
      </c>
      <c r="K425" s="71">
        <v>2.6056654302467859</v>
      </c>
      <c r="L425" s="71">
        <v>0.82168516009768977</v>
      </c>
      <c r="M425" s="71">
        <v>72.969981425396739</v>
      </c>
      <c r="N425" s="71">
        <v>80.956305437004119</v>
      </c>
      <c r="O425" s="71">
        <v>48.253393594293243</v>
      </c>
      <c r="P425" s="71">
        <v>26.030308668919755</v>
      </c>
      <c r="Q425" s="71">
        <v>4.09112622823094</v>
      </c>
      <c r="R425" s="71">
        <v>0</v>
      </c>
      <c r="S425" s="71">
        <v>5.5534383242753131</v>
      </c>
      <c r="T425" s="72"/>
      <c r="U425" s="71">
        <v>6156191</v>
      </c>
      <c r="V425" s="71">
        <v>1130</v>
      </c>
      <c r="W425" s="71">
        <v>19</v>
      </c>
      <c r="X425" s="71">
        <v>19035</v>
      </c>
      <c r="Y425" s="71">
        <v>32493</v>
      </c>
      <c r="Z425" s="71">
        <v>35503</v>
      </c>
      <c r="AA425" s="71">
        <v>5602</v>
      </c>
      <c r="AB425" s="71">
        <v>70069</v>
      </c>
      <c r="AC425" s="71">
        <v>0</v>
      </c>
      <c r="AD425" s="71">
        <v>5.5534383242753131</v>
      </c>
      <c r="AE425" s="72"/>
      <c r="AF425" s="71">
        <v>37616427.984463744</v>
      </c>
      <c r="AG425" s="71">
        <v>2009014.0376041017</v>
      </c>
      <c r="AH425" s="71">
        <v>185585.47003115548</v>
      </c>
      <c r="AI425" s="71">
        <v>123076144.62111668</v>
      </c>
      <c r="AJ425" s="71">
        <v>124019225.5373309</v>
      </c>
      <c r="AK425" s="71">
        <v>0</v>
      </c>
      <c r="AL425" s="71">
        <v>0</v>
      </c>
      <c r="AM425" s="71">
        <v>9197529.3548049424</v>
      </c>
      <c r="AN425" s="71">
        <v>0</v>
      </c>
      <c r="AO425" s="71">
        <v>0</v>
      </c>
      <c r="AP425" s="71">
        <v>296103927.00535148</v>
      </c>
      <c r="AQ425" s="72"/>
      <c r="AR425" s="71">
        <v>1550</v>
      </c>
      <c r="AS425" s="71">
        <v>189</v>
      </c>
      <c r="AT425" s="71">
        <v>0</v>
      </c>
      <c r="AU425" s="71">
        <v>0</v>
      </c>
      <c r="AV425" s="71">
        <v>0</v>
      </c>
      <c r="AW425" s="71">
        <v>0</v>
      </c>
      <c r="AX425" s="71"/>
      <c r="AY425" s="72"/>
      <c r="AZ425" s="71">
        <v>6406.300000000012</v>
      </c>
      <c r="BA425" s="71">
        <v>5897.9999999999973</v>
      </c>
      <c r="BB425" s="71">
        <v>0</v>
      </c>
      <c r="BC425" s="71">
        <v>0</v>
      </c>
      <c r="BD425" s="71">
        <v>0</v>
      </c>
      <c r="BE425" s="71">
        <v>0</v>
      </c>
      <c r="BF425" s="71"/>
      <c r="BG425" s="72"/>
      <c r="BH425" s="71">
        <v>0</v>
      </c>
      <c r="BI425" s="71">
        <v>0</v>
      </c>
      <c r="BJ425" s="71">
        <v>17.155999999999999</v>
      </c>
      <c r="BK425" s="71">
        <v>0</v>
      </c>
      <c r="BL425" s="71">
        <v>0</v>
      </c>
      <c r="BM425" s="71">
        <v>0</v>
      </c>
      <c r="BN425" s="72"/>
      <c r="BO425" s="71">
        <v>0</v>
      </c>
      <c r="BP425" s="71">
        <v>0</v>
      </c>
      <c r="BQ425" s="71">
        <v>3</v>
      </c>
      <c r="BR425" s="71">
        <v>0</v>
      </c>
      <c r="BS425" s="71">
        <v>0</v>
      </c>
      <c r="BT425" s="71">
        <v>0</v>
      </c>
      <c r="BU425"/>
      <c r="BV425" s="70">
        <v>17.155999999999999</v>
      </c>
      <c r="BW425" s="70">
        <v>0</v>
      </c>
      <c r="BX425" s="70">
        <v>0</v>
      </c>
      <c r="BY425" s="70">
        <v>0</v>
      </c>
      <c r="BZ425" s="70">
        <v>0</v>
      </c>
      <c r="CA425" s="70">
        <v>0</v>
      </c>
      <c r="CB425" s="70">
        <v>0</v>
      </c>
      <c r="CC425" s="70">
        <v>0</v>
      </c>
      <c r="CD425" s="70">
        <v>0</v>
      </c>
    </row>
    <row r="426" spans="1:82">
      <c r="A426" s="70" t="s">
        <v>2169</v>
      </c>
      <c r="B426" s="70">
        <v>408</v>
      </c>
      <c r="C426" s="70">
        <v>19</v>
      </c>
      <c r="D426" s="70">
        <v>24</v>
      </c>
      <c r="E426" s="70">
        <v>2022</v>
      </c>
      <c r="F426" s="70" t="s">
        <v>161</v>
      </c>
      <c r="G426" s="1064" t="s">
        <v>2150</v>
      </c>
      <c r="H426" s="70" t="s">
        <v>2151</v>
      </c>
      <c r="I426" s="148"/>
      <c r="J426" s="71">
        <v>29.336843499141153</v>
      </c>
      <c r="K426" s="71">
        <v>2.5158891832311769</v>
      </c>
      <c r="L426" s="71">
        <v>0.67597233089210429</v>
      </c>
      <c r="M426" s="71">
        <v>70.28353869537537</v>
      </c>
      <c r="N426" s="71">
        <v>83.430445335516964</v>
      </c>
      <c r="O426" s="71">
        <v>51.398105937019402</v>
      </c>
      <c r="P426" s="71">
        <v>25.87744570101788</v>
      </c>
      <c r="Q426" s="71">
        <v>4.1320742455722446</v>
      </c>
      <c r="R426" s="71">
        <v>0</v>
      </c>
      <c r="S426" s="71">
        <v>6.7941646649123699</v>
      </c>
      <c r="T426" s="72"/>
      <c r="U426" s="71">
        <v>6532576</v>
      </c>
      <c r="V426" s="71">
        <v>1130</v>
      </c>
      <c r="W426" s="71">
        <v>19</v>
      </c>
      <c r="X426" s="71">
        <v>19035</v>
      </c>
      <c r="Y426" s="71">
        <v>33081</v>
      </c>
      <c r="Z426" s="71">
        <v>35930</v>
      </c>
      <c r="AA426" s="71">
        <v>5654</v>
      </c>
      <c r="AB426" s="71">
        <v>70190</v>
      </c>
      <c r="AC426" s="71">
        <v>0</v>
      </c>
      <c r="AD426" s="71">
        <v>6.7941646649123699</v>
      </c>
      <c r="AE426" s="72"/>
      <c r="AF426" s="71">
        <v>36311503.645426065</v>
      </c>
      <c r="AG426" s="71">
        <v>2014783.3893184327</v>
      </c>
      <c r="AH426" s="71">
        <v>183701.16458283213</v>
      </c>
      <c r="AI426" s="71">
        <v>116406208.0337339</v>
      </c>
      <c r="AJ426" s="71">
        <v>138793430.44930682</v>
      </c>
      <c r="AK426" s="71">
        <v>0</v>
      </c>
      <c r="AL426" s="71">
        <v>0</v>
      </c>
      <c r="AM426" s="71">
        <v>9063444.7944354415</v>
      </c>
      <c r="AN426" s="71">
        <v>0</v>
      </c>
      <c r="AO426" s="71">
        <v>0</v>
      </c>
      <c r="AP426" s="71">
        <v>302773071.47680348</v>
      </c>
      <c r="AQ426" s="72"/>
      <c r="AR426" s="71">
        <v>1647</v>
      </c>
      <c r="AS426" s="71">
        <v>191</v>
      </c>
      <c r="AT426" s="71">
        <v>0</v>
      </c>
      <c r="AU426" s="71">
        <v>0</v>
      </c>
      <c r="AV426" s="71">
        <v>0</v>
      </c>
      <c r="AW426" s="71">
        <v>0</v>
      </c>
      <c r="AX426" s="71"/>
      <c r="AY426" s="72"/>
      <c r="AZ426" s="71">
        <v>6918.5000000000073</v>
      </c>
      <c r="BA426" s="71">
        <v>6408.7999999999975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2170</v>
      </c>
      <c r="B427" s="70">
        <v>408</v>
      </c>
      <c r="C427" s="70">
        <v>20</v>
      </c>
      <c r="D427" s="70">
        <v>24</v>
      </c>
      <c r="E427" s="70">
        <v>2023</v>
      </c>
      <c r="F427" s="70" t="s">
        <v>1539</v>
      </c>
      <c r="G427" s="70" t="s">
        <v>2150</v>
      </c>
      <c r="H427" s="70" t="s">
        <v>2151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1766</v>
      </c>
      <c r="AS427" s="71">
        <v>192</v>
      </c>
      <c r="AT427" s="71">
        <v>0</v>
      </c>
      <c r="AU427" s="71">
        <v>0</v>
      </c>
      <c r="AV427" s="71">
        <v>0</v>
      </c>
      <c r="AW427" s="71">
        <v>0</v>
      </c>
      <c r="AX427" s="71"/>
      <c r="AY427" s="72"/>
      <c r="AZ427" s="71">
        <v>7560.5999999999967</v>
      </c>
      <c r="BA427" s="71">
        <v>6418.8999999999978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2171</v>
      </c>
      <c r="B428" s="70">
        <v>408</v>
      </c>
      <c r="C428" s="70">
        <v>21</v>
      </c>
      <c r="D428" s="70">
        <v>24</v>
      </c>
      <c r="E428" s="70">
        <v>2024</v>
      </c>
      <c r="F428" s="70" t="s">
        <v>1554</v>
      </c>
      <c r="G428" s="70" t="s">
        <v>2150</v>
      </c>
      <c r="H428" s="70" t="s">
        <v>2151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2172</v>
      </c>
      <c r="B429" s="70">
        <v>35</v>
      </c>
      <c r="C429" s="70">
        <v>1</v>
      </c>
      <c r="D429" s="70">
        <v>3</v>
      </c>
      <c r="E429" s="70">
        <v>1990</v>
      </c>
      <c r="F429" s="70" t="s">
        <v>787</v>
      </c>
      <c r="G429" s="70" t="s">
        <v>2173</v>
      </c>
      <c r="H429" s="70" t="s">
        <v>2174</v>
      </c>
      <c r="I429" s="148"/>
      <c r="J429" s="71">
        <v>1213.4893892194771</v>
      </c>
      <c r="K429" s="71">
        <v>7.8187294752943766</v>
      </c>
      <c r="L429" s="71">
        <v>4.1366782963867044</v>
      </c>
      <c r="M429" s="71">
        <v>34.942286422314531</v>
      </c>
      <c r="N429" s="71">
        <v>65.533281209173893</v>
      </c>
      <c r="O429" s="71">
        <v>47.917431718744687</v>
      </c>
      <c r="P429" s="71">
        <v>61.673458940123652</v>
      </c>
      <c r="Q429" s="71">
        <v>3.7852117835646202</v>
      </c>
      <c r="R429" s="71">
        <v>0</v>
      </c>
      <c r="S429" s="71">
        <v>3.7756445183882459</v>
      </c>
      <c r="T429" s="72"/>
      <c r="U429" s="71">
        <v>21887780</v>
      </c>
      <c r="V429" s="71">
        <v>1744</v>
      </c>
      <c r="W429" s="71">
        <v>45</v>
      </c>
      <c r="X429" s="71">
        <v>10720</v>
      </c>
      <c r="Y429" s="71">
        <v>17601</v>
      </c>
      <c r="Z429" s="71">
        <v>19709</v>
      </c>
      <c r="AA429" s="71">
        <v>14975</v>
      </c>
      <c r="AB429" s="71">
        <v>61459</v>
      </c>
      <c r="AC429" s="71">
        <v>0</v>
      </c>
      <c r="AD429" s="71">
        <v>3.7756445183882459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2175</v>
      </c>
      <c r="B430" s="70">
        <v>36</v>
      </c>
      <c r="C430" s="70">
        <v>2</v>
      </c>
      <c r="D430" s="70">
        <v>3</v>
      </c>
      <c r="E430" s="70">
        <v>2005</v>
      </c>
      <c r="F430" s="70" t="s">
        <v>789</v>
      </c>
      <c r="G430" s="70" t="s">
        <v>2173</v>
      </c>
      <c r="H430" s="70" t="s">
        <v>2174</v>
      </c>
      <c r="I430" s="148"/>
      <c r="J430" s="71">
        <v>1085.149682831355</v>
      </c>
      <c r="K430" s="71">
        <v>5.3127576430036454</v>
      </c>
      <c r="L430" s="71">
        <v>5.1289159602201151</v>
      </c>
      <c r="M430" s="71">
        <v>71.281416108981119</v>
      </c>
      <c r="N430" s="71">
        <v>121.9609481179932</v>
      </c>
      <c r="O430" s="71">
        <v>80.047725328979681</v>
      </c>
      <c r="P430" s="71">
        <v>60.268532143790139</v>
      </c>
      <c r="Q430" s="71">
        <v>3.9388344876894599</v>
      </c>
      <c r="R430" s="71">
        <v>0</v>
      </c>
      <c r="S430" s="71">
        <v>12.125628078423651</v>
      </c>
      <c r="T430" s="72"/>
      <c r="U430" s="71">
        <v>22131585</v>
      </c>
      <c r="V430" s="71">
        <v>1486</v>
      </c>
      <c r="W430" s="71">
        <v>63</v>
      </c>
      <c r="X430" s="71">
        <v>10421</v>
      </c>
      <c r="Y430" s="71">
        <v>22539</v>
      </c>
      <c r="Z430" s="71">
        <v>38100</v>
      </c>
      <c r="AA430" s="71">
        <v>11985</v>
      </c>
      <c r="AB430" s="71">
        <v>66857</v>
      </c>
      <c r="AC430" s="71">
        <v>0</v>
      </c>
      <c r="AD430" s="71">
        <v>12.125628078423651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2176</v>
      </c>
      <c r="B431" s="70">
        <v>37</v>
      </c>
      <c r="C431" s="70">
        <v>3</v>
      </c>
      <c r="D431" s="70">
        <v>3</v>
      </c>
      <c r="E431" s="70">
        <v>2006</v>
      </c>
      <c r="F431" s="70" t="s">
        <v>790</v>
      </c>
      <c r="G431" s="70" t="s">
        <v>2173</v>
      </c>
      <c r="H431" s="70" t="s">
        <v>2174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2177</v>
      </c>
      <c r="B432" s="70">
        <v>38</v>
      </c>
      <c r="C432" s="70">
        <v>4</v>
      </c>
      <c r="D432" s="70">
        <v>3</v>
      </c>
      <c r="E432" s="70">
        <v>2007</v>
      </c>
      <c r="F432" s="70" t="s">
        <v>791</v>
      </c>
      <c r="G432" s="70" t="s">
        <v>2173</v>
      </c>
      <c r="H432" s="70" t="s">
        <v>2174</v>
      </c>
      <c r="I432" s="148"/>
      <c r="J432" s="71">
        <v>1263.056276653846</v>
      </c>
      <c r="K432" s="71">
        <v>4.5935327104535384</v>
      </c>
      <c r="L432" s="71">
        <v>4.8074088569557754</v>
      </c>
      <c r="M432" s="71">
        <v>79.27659554290085</v>
      </c>
      <c r="N432" s="71">
        <v>112.1853106909834</v>
      </c>
      <c r="O432" s="71">
        <v>78.86961954134938</v>
      </c>
      <c r="P432" s="71">
        <v>59.449889419734582</v>
      </c>
      <c r="Q432" s="71">
        <v>4.1547045635176501</v>
      </c>
      <c r="R432" s="71">
        <v>0</v>
      </c>
      <c r="S432" s="71">
        <v>7.7403569255661493</v>
      </c>
      <c r="T432" s="72"/>
      <c r="U432" s="71">
        <v>27965984</v>
      </c>
      <c r="V432" s="71">
        <v>1336</v>
      </c>
      <c r="W432" s="71">
        <v>93</v>
      </c>
      <c r="X432" s="71">
        <v>12963</v>
      </c>
      <c r="Y432" s="71">
        <v>23182</v>
      </c>
      <c r="Z432" s="71">
        <v>39024</v>
      </c>
      <c r="AA432" s="71">
        <v>11642</v>
      </c>
      <c r="AB432" s="71">
        <v>66792</v>
      </c>
      <c r="AC432" s="71">
        <v>0</v>
      </c>
      <c r="AD432" s="71">
        <v>7.7403569255661493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2178</v>
      </c>
      <c r="B433" s="70">
        <v>39</v>
      </c>
      <c r="C433" s="70">
        <v>5</v>
      </c>
      <c r="D433" s="70">
        <v>3</v>
      </c>
      <c r="E433" s="70">
        <v>2008</v>
      </c>
      <c r="F433" s="70" t="s">
        <v>792</v>
      </c>
      <c r="G433" s="70" t="s">
        <v>2173</v>
      </c>
      <c r="H433" s="70" t="s">
        <v>2174</v>
      </c>
      <c r="I433" s="148"/>
      <c r="J433" s="71">
        <v>1176.2554656268089</v>
      </c>
      <c r="K433" s="71">
        <v>3.4860588311284282</v>
      </c>
      <c r="L433" s="71">
        <v>4.3323466152558181</v>
      </c>
      <c r="M433" s="71">
        <v>80.79727301055749</v>
      </c>
      <c r="N433" s="71">
        <v>113.8805469827702</v>
      </c>
      <c r="O433" s="71">
        <v>76.931399671468967</v>
      </c>
      <c r="P433" s="71">
        <v>57.877436341045623</v>
      </c>
      <c r="Q433" s="71">
        <v>4.0766424471628397</v>
      </c>
      <c r="R433" s="71">
        <v>0</v>
      </c>
      <c r="S433" s="71">
        <v>9.2656940827868635</v>
      </c>
      <c r="T433" s="72"/>
      <c r="U433" s="71">
        <v>29888891</v>
      </c>
      <c r="V433" s="71">
        <v>1336</v>
      </c>
      <c r="W433" s="71">
        <v>93</v>
      </c>
      <c r="X433" s="71">
        <v>12963</v>
      </c>
      <c r="Y433" s="71">
        <v>23307</v>
      </c>
      <c r="Z433" s="71">
        <v>39401</v>
      </c>
      <c r="AA433" s="71">
        <v>11347</v>
      </c>
      <c r="AB433" s="71">
        <v>66615</v>
      </c>
      <c r="AC433" s="71">
        <v>0</v>
      </c>
      <c r="AD433" s="71">
        <v>9.2656940827868635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2179</v>
      </c>
      <c r="B434" s="70">
        <v>40</v>
      </c>
      <c r="C434" s="70">
        <v>6</v>
      </c>
      <c r="D434" s="70">
        <v>3</v>
      </c>
      <c r="E434" s="70">
        <v>2009</v>
      </c>
      <c r="F434" s="70" t="s">
        <v>176</v>
      </c>
      <c r="G434" s="70" t="s">
        <v>2173</v>
      </c>
      <c r="H434" s="70" t="s">
        <v>2174</v>
      </c>
      <c r="I434" s="148"/>
      <c r="J434" s="71">
        <v>1061.839445604543</v>
      </c>
      <c r="K434" s="71">
        <v>3.5862593058677592</v>
      </c>
      <c r="L434" s="71">
        <v>3.2033307670374338</v>
      </c>
      <c r="M434" s="71">
        <v>82.217576158948049</v>
      </c>
      <c r="N434" s="71">
        <v>106.18916891314871</v>
      </c>
      <c r="O434" s="71">
        <v>78.296909336108143</v>
      </c>
      <c r="P434" s="71">
        <v>55.502631788371509</v>
      </c>
      <c r="Q434" s="71">
        <v>3.87595816769654</v>
      </c>
      <c r="R434" s="71">
        <v>0</v>
      </c>
      <c r="S434" s="71">
        <v>9.1228830334638715</v>
      </c>
      <c r="T434" s="72"/>
      <c r="U434" s="71">
        <v>22918815</v>
      </c>
      <c r="V434" s="71">
        <v>1409</v>
      </c>
      <c r="W434" s="71">
        <v>100</v>
      </c>
      <c r="X434" s="71">
        <v>14933</v>
      </c>
      <c r="Y434" s="71">
        <v>23603</v>
      </c>
      <c r="Z434" s="71">
        <v>39581</v>
      </c>
      <c r="AA434" s="71">
        <v>11171</v>
      </c>
      <c r="AB434" s="71">
        <v>66486</v>
      </c>
      <c r="AC434" s="71">
        <v>0</v>
      </c>
      <c r="AD434" s="71">
        <v>9.1228830334638715</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152.232</v>
      </c>
      <c r="BK434" s="71">
        <v>0</v>
      </c>
      <c r="BL434" s="71">
        <v>17.036999999999999</v>
      </c>
      <c r="BM434" s="71">
        <v>0</v>
      </c>
      <c r="BN434" s="72"/>
      <c r="BO434" s="71">
        <v>0</v>
      </c>
      <c r="BP434" s="71">
        <v>0</v>
      </c>
      <c r="BQ434" s="71">
        <v>21</v>
      </c>
      <c r="BR434" s="71">
        <v>0</v>
      </c>
      <c r="BS434" s="71">
        <v>1</v>
      </c>
      <c r="BT434" s="71">
        <v>0</v>
      </c>
      <c r="BU434"/>
      <c r="BV434" s="70">
        <v>155.947</v>
      </c>
      <c r="BW434" s="70">
        <v>0</v>
      </c>
      <c r="BX434" s="70">
        <v>13.321999999999999</v>
      </c>
      <c r="BY434" s="70">
        <v>0</v>
      </c>
      <c r="BZ434" s="70">
        <v>0</v>
      </c>
      <c r="CA434" s="70">
        <v>0</v>
      </c>
      <c r="CB434" s="70">
        <v>0</v>
      </c>
      <c r="CC434" s="70">
        <v>0</v>
      </c>
      <c r="CD434" s="70">
        <v>0</v>
      </c>
    </row>
    <row r="435" spans="1:82">
      <c r="A435" s="70" t="s">
        <v>2180</v>
      </c>
      <c r="B435" s="70">
        <v>41</v>
      </c>
      <c r="C435" s="70">
        <v>7</v>
      </c>
      <c r="D435" s="70">
        <v>3</v>
      </c>
      <c r="E435" s="70">
        <v>2010</v>
      </c>
      <c r="F435" s="70" t="s">
        <v>177</v>
      </c>
      <c r="G435" s="70" t="s">
        <v>2173</v>
      </c>
      <c r="H435" s="70" t="s">
        <v>2174</v>
      </c>
      <c r="I435" s="148"/>
      <c r="J435" s="71">
        <v>1058.4089050655041</v>
      </c>
      <c r="K435" s="71">
        <v>3.917642023889778</v>
      </c>
      <c r="L435" s="71">
        <v>3.034865112757152</v>
      </c>
      <c r="M435" s="71">
        <v>92.933306400063287</v>
      </c>
      <c r="N435" s="71">
        <v>115.91228768834721</v>
      </c>
      <c r="O435" s="71">
        <v>78.592406205385203</v>
      </c>
      <c r="P435" s="71">
        <v>56.057968416609349</v>
      </c>
      <c r="Q435" s="71">
        <v>4.0442702782140501</v>
      </c>
      <c r="R435" s="71">
        <v>0</v>
      </c>
      <c r="S435" s="71">
        <v>9.238057203351369</v>
      </c>
      <c r="T435" s="72"/>
      <c r="U435" s="71">
        <v>23806502</v>
      </c>
      <c r="V435" s="71">
        <v>1409</v>
      </c>
      <c r="W435" s="71">
        <v>100</v>
      </c>
      <c r="X435" s="71">
        <v>14933</v>
      </c>
      <c r="Y435" s="71">
        <v>23940</v>
      </c>
      <c r="Z435" s="71">
        <v>39915</v>
      </c>
      <c r="AA435" s="71">
        <v>11001</v>
      </c>
      <c r="AB435" s="71">
        <v>66475</v>
      </c>
      <c r="AC435" s="71">
        <v>0</v>
      </c>
      <c r="AD435" s="71">
        <v>9.238057203351369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174.23699999999999</v>
      </c>
      <c r="BK435" s="71">
        <v>0</v>
      </c>
      <c r="BL435" s="71">
        <v>0</v>
      </c>
      <c r="BM435" s="71">
        <v>0</v>
      </c>
      <c r="BN435" s="72"/>
      <c r="BO435" s="71">
        <v>0</v>
      </c>
      <c r="BP435" s="71">
        <v>0</v>
      </c>
      <c r="BQ435" s="71">
        <v>22</v>
      </c>
      <c r="BR435" s="71">
        <v>0</v>
      </c>
      <c r="BS435" s="71">
        <v>0</v>
      </c>
      <c r="BT435" s="71">
        <v>0</v>
      </c>
      <c r="BU435"/>
      <c r="BV435" s="70">
        <v>174.23699999999999</v>
      </c>
      <c r="BW435" s="70">
        <v>0</v>
      </c>
      <c r="BX435" s="70">
        <v>0</v>
      </c>
      <c r="BY435" s="70">
        <v>0</v>
      </c>
      <c r="BZ435" s="70">
        <v>0</v>
      </c>
      <c r="CA435" s="70">
        <v>0</v>
      </c>
      <c r="CB435" s="70">
        <v>0</v>
      </c>
      <c r="CC435" s="70">
        <v>0</v>
      </c>
      <c r="CD435" s="70">
        <v>0</v>
      </c>
    </row>
    <row r="436" spans="1:82">
      <c r="A436" s="70" t="s">
        <v>2181</v>
      </c>
      <c r="B436" s="70">
        <v>42</v>
      </c>
      <c r="C436" s="70">
        <v>8</v>
      </c>
      <c r="D436" s="70">
        <v>3</v>
      </c>
      <c r="E436" s="70">
        <v>2011</v>
      </c>
      <c r="F436" s="70" t="s">
        <v>178</v>
      </c>
      <c r="G436" s="70" t="s">
        <v>2173</v>
      </c>
      <c r="H436" s="70" t="s">
        <v>2174</v>
      </c>
      <c r="I436" s="148"/>
      <c r="J436" s="71">
        <v>1063.7976799533451</v>
      </c>
      <c r="K436" s="71">
        <v>4.6567310181092108</v>
      </c>
      <c r="L436" s="71">
        <v>4.0718351404330511</v>
      </c>
      <c r="M436" s="71">
        <v>88.366566592341641</v>
      </c>
      <c r="N436" s="71">
        <v>103.55094117800439</v>
      </c>
      <c r="O436" s="71">
        <v>77.840531053724874</v>
      </c>
      <c r="P436" s="71">
        <v>54.056952332022391</v>
      </c>
      <c r="Q436" s="71">
        <v>4.6921071920335304</v>
      </c>
      <c r="R436" s="71">
        <v>0</v>
      </c>
      <c r="S436" s="71">
        <v>8.4021038267593884</v>
      </c>
      <c r="T436" s="72"/>
      <c r="U436" s="71">
        <v>24021247</v>
      </c>
      <c r="V436" s="71">
        <v>1409</v>
      </c>
      <c r="W436" s="71">
        <v>100</v>
      </c>
      <c r="X436" s="71">
        <v>14933</v>
      </c>
      <c r="Y436" s="71">
        <v>24345</v>
      </c>
      <c r="Z436" s="71">
        <v>40392</v>
      </c>
      <c r="AA436" s="71">
        <v>10924</v>
      </c>
      <c r="AB436" s="71">
        <v>66861</v>
      </c>
      <c r="AC436" s="71">
        <v>0</v>
      </c>
      <c r="AD436" s="71">
        <v>8.4021038267593884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176.35</v>
      </c>
      <c r="BK436" s="71">
        <v>0</v>
      </c>
      <c r="BL436" s="71">
        <v>13.103999999999999</v>
      </c>
      <c r="BM436" s="71">
        <v>0</v>
      </c>
      <c r="BN436" s="72"/>
      <c r="BO436" s="71">
        <v>0</v>
      </c>
      <c r="BP436" s="71">
        <v>0</v>
      </c>
      <c r="BQ436" s="71">
        <v>22</v>
      </c>
      <c r="BR436" s="71">
        <v>0</v>
      </c>
      <c r="BS436" s="71">
        <v>1</v>
      </c>
      <c r="BT436" s="71">
        <v>0</v>
      </c>
      <c r="BU436"/>
      <c r="BV436" s="70">
        <v>176.35</v>
      </c>
      <c r="BW436" s="70">
        <v>0</v>
      </c>
      <c r="BX436" s="70">
        <v>13.103999999999999</v>
      </c>
      <c r="BY436" s="70">
        <v>0</v>
      </c>
      <c r="BZ436" s="70">
        <v>0</v>
      </c>
      <c r="CA436" s="70">
        <v>0</v>
      </c>
      <c r="CB436" s="70">
        <v>0</v>
      </c>
      <c r="CC436" s="70">
        <v>0</v>
      </c>
      <c r="CD436" s="70">
        <v>0</v>
      </c>
    </row>
    <row r="437" spans="1:82">
      <c r="A437" s="70" t="s">
        <v>2182</v>
      </c>
      <c r="B437" s="70">
        <v>43</v>
      </c>
      <c r="C437" s="70">
        <v>9</v>
      </c>
      <c r="D437" s="70">
        <v>3</v>
      </c>
      <c r="E437" s="70">
        <v>2012</v>
      </c>
      <c r="F437" s="70" t="s">
        <v>179</v>
      </c>
      <c r="G437" s="70" t="s">
        <v>2173</v>
      </c>
      <c r="H437" s="70" t="s">
        <v>2174</v>
      </c>
      <c r="I437" s="148"/>
      <c r="J437" s="71">
        <v>1086.23177275328</v>
      </c>
      <c r="K437" s="71">
        <v>4.2120115304056931</v>
      </c>
      <c r="L437" s="71">
        <v>4.0405575159573219</v>
      </c>
      <c r="M437" s="71">
        <v>85.365677508664618</v>
      </c>
      <c r="N437" s="71">
        <v>117.9970717790913</v>
      </c>
      <c r="O437" s="71">
        <v>78.713586904432205</v>
      </c>
      <c r="P437" s="71">
        <v>53.976333857686406</v>
      </c>
      <c r="Q437" s="71">
        <v>5.1570467691120001</v>
      </c>
      <c r="R437" s="71">
        <v>0</v>
      </c>
      <c r="S437" s="71">
        <v>9.7374353821187665</v>
      </c>
      <c r="T437" s="72"/>
      <c r="U437" s="71">
        <v>24360812</v>
      </c>
      <c r="V437" s="71">
        <v>1409</v>
      </c>
      <c r="W437" s="71">
        <v>100</v>
      </c>
      <c r="X437" s="71">
        <v>14933</v>
      </c>
      <c r="Y437" s="71">
        <v>25061</v>
      </c>
      <c r="Z437" s="71">
        <v>41169</v>
      </c>
      <c r="AA437" s="71">
        <v>10846</v>
      </c>
      <c r="AB437" s="71">
        <v>67637</v>
      </c>
      <c r="AC437" s="71">
        <v>0</v>
      </c>
      <c r="AD437" s="71">
        <v>9.7374353821187665</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145.49100000000001</v>
      </c>
      <c r="BK437" s="71">
        <v>0</v>
      </c>
      <c r="BL437" s="71">
        <v>0</v>
      </c>
      <c r="BM437" s="71">
        <v>0</v>
      </c>
      <c r="BN437" s="72"/>
      <c r="BO437" s="71">
        <v>0</v>
      </c>
      <c r="BP437" s="71">
        <v>0</v>
      </c>
      <c r="BQ437" s="71">
        <v>21</v>
      </c>
      <c r="BR437" s="71">
        <v>0</v>
      </c>
      <c r="BS437" s="71">
        <v>0</v>
      </c>
      <c r="BT437" s="71">
        <v>0</v>
      </c>
      <c r="BU437"/>
      <c r="BV437" s="70">
        <v>145.49100000000001</v>
      </c>
      <c r="BW437" s="70">
        <v>0</v>
      </c>
      <c r="BX437" s="70">
        <v>0</v>
      </c>
      <c r="BY437" s="70">
        <v>0</v>
      </c>
      <c r="BZ437" s="70">
        <v>0</v>
      </c>
      <c r="CA437" s="70">
        <v>0</v>
      </c>
      <c r="CB437" s="70">
        <v>0</v>
      </c>
      <c r="CC437" s="70">
        <v>0</v>
      </c>
      <c r="CD437" s="70">
        <v>0</v>
      </c>
    </row>
    <row r="438" spans="1:82">
      <c r="A438" s="70" t="s">
        <v>2183</v>
      </c>
      <c r="B438" s="70">
        <v>44</v>
      </c>
      <c r="C438" s="70">
        <v>10</v>
      </c>
      <c r="D438" s="70">
        <v>3</v>
      </c>
      <c r="E438" s="70">
        <v>2013</v>
      </c>
      <c r="F438" s="70" t="s">
        <v>180</v>
      </c>
      <c r="G438" s="70" t="s">
        <v>2173</v>
      </c>
      <c r="H438" s="70" t="s">
        <v>2174</v>
      </c>
      <c r="I438" s="148"/>
      <c r="J438" s="71">
        <v>1025.990146513124</v>
      </c>
      <c r="K438" s="71">
        <v>3.5311720055428841</v>
      </c>
      <c r="L438" s="71">
        <v>3.7526584850832281</v>
      </c>
      <c r="M438" s="71">
        <v>84.367711629665052</v>
      </c>
      <c r="N438" s="71">
        <v>119.78592190060471</v>
      </c>
      <c r="O438" s="71">
        <v>76.061341622506831</v>
      </c>
      <c r="P438" s="71">
        <v>53.53031976551263</v>
      </c>
      <c r="Q438" s="71">
        <v>5.2419543782215703</v>
      </c>
      <c r="R438" s="71">
        <v>0</v>
      </c>
      <c r="S438" s="71">
        <v>11.22161701339275</v>
      </c>
      <c r="T438" s="72"/>
      <c r="U438" s="71">
        <v>22012727</v>
      </c>
      <c r="V438" s="71">
        <v>1409</v>
      </c>
      <c r="W438" s="71">
        <v>100</v>
      </c>
      <c r="X438" s="71">
        <v>14933</v>
      </c>
      <c r="Y438" s="71">
        <v>25341</v>
      </c>
      <c r="Z438" s="71">
        <v>41558</v>
      </c>
      <c r="AA438" s="71">
        <v>10716</v>
      </c>
      <c r="AB438" s="71">
        <v>67765</v>
      </c>
      <c r="AC438" s="71">
        <v>0</v>
      </c>
      <c r="AD438" s="71">
        <v>11.22161701339275</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162.006</v>
      </c>
      <c r="BK438" s="71">
        <v>0</v>
      </c>
      <c r="BL438" s="71">
        <v>0</v>
      </c>
      <c r="BM438" s="71">
        <v>0</v>
      </c>
      <c r="BN438" s="72"/>
      <c r="BO438" s="71">
        <v>0</v>
      </c>
      <c r="BP438" s="71">
        <v>0</v>
      </c>
      <c r="BQ438" s="71">
        <v>21</v>
      </c>
      <c r="BR438" s="71">
        <v>0</v>
      </c>
      <c r="BS438" s="71">
        <v>0</v>
      </c>
      <c r="BT438" s="71">
        <v>0</v>
      </c>
      <c r="BU438"/>
      <c r="BV438" s="70">
        <v>162.006</v>
      </c>
      <c r="BW438" s="70">
        <v>0</v>
      </c>
      <c r="BX438" s="70">
        <v>0</v>
      </c>
      <c r="BY438" s="70">
        <v>0</v>
      </c>
      <c r="BZ438" s="70">
        <v>0</v>
      </c>
      <c r="CA438" s="70">
        <v>0</v>
      </c>
      <c r="CB438" s="70">
        <v>0</v>
      </c>
      <c r="CC438" s="70">
        <v>0</v>
      </c>
      <c r="CD438" s="70">
        <v>0</v>
      </c>
    </row>
    <row r="439" spans="1:82">
      <c r="A439" s="70" t="s">
        <v>2184</v>
      </c>
      <c r="B439" s="70">
        <v>45</v>
      </c>
      <c r="C439" s="70">
        <v>11</v>
      </c>
      <c r="D439" s="70">
        <v>3</v>
      </c>
      <c r="E439" s="70">
        <v>2014</v>
      </c>
      <c r="F439" s="70" t="s">
        <v>181</v>
      </c>
      <c r="G439" s="70" t="s">
        <v>2173</v>
      </c>
      <c r="H439" s="70" t="s">
        <v>2174</v>
      </c>
      <c r="I439" s="148"/>
      <c r="J439" s="71">
        <v>996.56183978083061</v>
      </c>
      <c r="K439" s="71">
        <v>3.2203599173809399</v>
      </c>
      <c r="L439" s="71">
        <v>3.0966422152954269</v>
      </c>
      <c r="M439" s="71">
        <v>85.327483756282206</v>
      </c>
      <c r="N439" s="71">
        <v>111.5769776783624</v>
      </c>
      <c r="O439" s="71">
        <v>72.711253204519096</v>
      </c>
      <c r="P439" s="71">
        <v>53.316471944275442</v>
      </c>
      <c r="Q439" s="71">
        <v>5.0369131739135602</v>
      </c>
      <c r="R439" s="71">
        <v>0</v>
      </c>
      <c r="S439" s="71">
        <v>10.374267998268101</v>
      </c>
      <c r="T439" s="72"/>
      <c r="U439" s="71">
        <v>22829339</v>
      </c>
      <c r="V439" s="71">
        <v>1117</v>
      </c>
      <c r="W439" s="71">
        <v>84</v>
      </c>
      <c r="X439" s="71">
        <v>14903</v>
      </c>
      <c r="Y439" s="71">
        <v>25684</v>
      </c>
      <c r="Z439" s="71">
        <v>41842</v>
      </c>
      <c r="AA439" s="71">
        <v>10618</v>
      </c>
      <c r="AB439" s="71">
        <v>67867</v>
      </c>
      <c r="AC439" s="71">
        <v>0</v>
      </c>
      <c r="AD439" s="71">
        <v>10.374267998268101</v>
      </c>
      <c r="AE439" s="72"/>
      <c r="AF439" s="71"/>
      <c r="AG439" s="71"/>
      <c r="AH439" s="71"/>
      <c r="AI439" s="71"/>
      <c r="AJ439" s="71"/>
      <c r="AK439" s="71"/>
      <c r="AL439" s="71"/>
      <c r="AM439" s="71"/>
      <c r="AN439" s="71"/>
      <c r="AO439" s="71"/>
      <c r="AP439" s="71"/>
      <c r="AQ439" s="72"/>
      <c r="AR439" s="71">
        <v>2036</v>
      </c>
      <c r="AS439" s="71">
        <v>404</v>
      </c>
      <c r="AT439" s="71">
        <v>0</v>
      </c>
      <c r="AU439" s="71">
        <v>0</v>
      </c>
      <c r="AV439" s="71">
        <v>0</v>
      </c>
      <c r="AW439" s="71">
        <v>0</v>
      </c>
      <c r="AX439" s="71"/>
      <c r="AY439" s="72"/>
      <c r="AZ439" s="71">
        <v>8707.5849999999991</v>
      </c>
      <c r="BA439" s="71">
        <v>12873.808000000001</v>
      </c>
      <c r="BB439" s="71">
        <v>0</v>
      </c>
      <c r="BC439" s="71">
        <v>0</v>
      </c>
      <c r="BD439" s="71">
        <v>0</v>
      </c>
      <c r="BE439" s="71">
        <v>0</v>
      </c>
      <c r="BF439" s="71"/>
      <c r="BG439" s="72"/>
      <c r="BH439" s="71">
        <v>0</v>
      </c>
      <c r="BI439" s="71">
        <v>0</v>
      </c>
      <c r="BJ439" s="71">
        <v>149.53</v>
      </c>
      <c r="BK439" s="71">
        <v>0</v>
      </c>
      <c r="BL439" s="71">
        <v>0</v>
      </c>
      <c r="BM439" s="71">
        <v>0</v>
      </c>
      <c r="BN439" s="72"/>
      <c r="BO439" s="71">
        <v>0</v>
      </c>
      <c r="BP439" s="71">
        <v>0</v>
      </c>
      <c r="BQ439" s="71">
        <v>20</v>
      </c>
      <c r="BR439" s="71">
        <v>0</v>
      </c>
      <c r="BS439" s="71">
        <v>0</v>
      </c>
      <c r="BT439" s="71">
        <v>0</v>
      </c>
      <c r="BU439"/>
      <c r="BV439" s="70">
        <v>149.53</v>
      </c>
      <c r="BW439" s="70">
        <v>0</v>
      </c>
      <c r="BX439" s="70">
        <v>0</v>
      </c>
      <c r="BY439" s="70">
        <v>0</v>
      </c>
      <c r="BZ439" s="70">
        <v>0</v>
      </c>
      <c r="CA439" s="70">
        <v>0</v>
      </c>
      <c r="CB439" s="70">
        <v>0</v>
      </c>
      <c r="CC439" s="70">
        <v>0</v>
      </c>
      <c r="CD439" s="70">
        <v>0</v>
      </c>
    </row>
    <row r="440" spans="1:82">
      <c r="A440" s="70" t="s">
        <v>2185</v>
      </c>
      <c r="B440" s="70">
        <v>46</v>
      </c>
      <c r="C440" s="70">
        <v>12</v>
      </c>
      <c r="D440" s="70">
        <v>3</v>
      </c>
      <c r="E440" s="70">
        <v>2015</v>
      </c>
      <c r="F440" s="70" t="s">
        <v>182</v>
      </c>
      <c r="G440" s="70" t="s">
        <v>2173</v>
      </c>
      <c r="H440" s="70" t="s">
        <v>2174</v>
      </c>
      <c r="I440" s="148"/>
      <c r="J440" s="71">
        <v>1116.322646320333</v>
      </c>
      <c r="K440" s="71">
        <v>2.9132778563193842</v>
      </c>
      <c r="L440" s="71">
        <v>4.7153582475670532</v>
      </c>
      <c r="M440" s="71">
        <v>77.627803782264195</v>
      </c>
      <c r="N440" s="71">
        <v>119.9829160344411</v>
      </c>
      <c r="O440" s="71">
        <v>72.973418585007281</v>
      </c>
      <c r="P440" s="71">
        <v>53.192760298056669</v>
      </c>
      <c r="Q440" s="71">
        <v>4.93989513214715</v>
      </c>
      <c r="R440" s="71">
        <v>0</v>
      </c>
      <c r="S440" s="71">
        <v>11.772958316649589</v>
      </c>
      <c r="T440" s="72"/>
      <c r="U440" s="71">
        <v>25027238</v>
      </c>
      <c r="V440" s="71">
        <v>1117</v>
      </c>
      <c r="W440" s="71">
        <v>84</v>
      </c>
      <c r="X440" s="71">
        <v>14903</v>
      </c>
      <c r="Y440" s="71">
        <v>26042</v>
      </c>
      <c r="Z440" s="71">
        <v>42397</v>
      </c>
      <c r="AA440" s="71">
        <v>10585</v>
      </c>
      <c r="AB440" s="71">
        <v>67992</v>
      </c>
      <c r="AC440" s="71">
        <v>0</v>
      </c>
      <c r="AD440" s="71">
        <v>11.772958316649589</v>
      </c>
      <c r="AE440" s="72"/>
      <c r="AF440" s="71">
        <v>316997862.7542454</v>
      </c>
      <c r="AG440" s="71">
        <v>2088705.61592632</v>
      </c>
      <c r="AH440" s="71">
        <v>947627.07200286177</v>
      </c>
      <c r="AI440" s="71">
        <v>89851647.124670506</v>
      </c>
      <c r="AJ440" s="71">
        <v>147461509.1073831</v>
      </c>
      <c r="AK440" s="71">
        <v>0</v>
      </c>
      <c r="AL440" s="71">
        <v>0</v>
      </c>
      <c r="AM440" s="71">
        <v>9318018.3842871673</v>
      </c>
      <c r="AN440" s="71">
        <v>0</v>
      </c>
      <c r="AO440" s="71">
        <v>0</v>
      </c>
      <c r="AP440" s="71">
        <v>566665370.05851531</v>
      </c>
      <c r="AQ440" s="72"/>
      <c r="AR440" s="71">
        <v>2185</v>
      </c>
      <c r="AS440" s="71">
        <v>561</v>
      </c>
      <c r="AT440" s="71">
        <v>0</v>
      </c>
      <c r="AU440" s="71">
        <v>0</v>
      </c>
      <c r="AV440" s="71">
        <v>0</v>
      </c>
      <c r="AW440" s="71">
        <v>0</v>
      </c>
      <c r="AX440" s="71"/>
      <c r="AY440" s="72"/>
      <c r="AZ440" s="71">
        <v>9470.82</v>
      </c>
      <c r="BA440" s="71">
        <v>21757.707999999999</v>
      </c>
      <c r="BB440" s="71">
        <v>0</v>
      </c>
      <c r="BC440" s="71">
        <v>0</v>
      </c>
      <c r="BD440" s="71">
        <v>0</v>
      </c>
      <c r="BE440" s="71">
        <v>0</v>
      </c>
      <c r="BF440" s="71"/>
      <c r="BG440" s="72"/>
      <c r="BH440" s="71">
        <v>0</v>
      </c>
      <c r="BI440" s="71">
        <v>0</v>
      </c>
      <c r="BJ440" s="71">
        <v>135.428</v>
      </c>
      <c r="BK440" s="71">
        <v>0</v>
      </c>
      <c r="BL440" s="71">
        <v>0</v>
      </c>
      <c r="BM440" s="71">
        <v>0</v>
      </c>
      <c r="BN440" s="72"/>
      <c r="BO440" s="71">
        <v>0</v>
      </c>
      <c r="BP440" s="71">
        <v>0</v>
      </c>
      <c r="BQ440" s="71">
        <v>19</v>
      </c>
      <c r="BR440" s="71">
        <v>0</v>
      </c>
      <c r="BS440" s="71">
        <v>0</v>
      </c>
      <c r="BT440" s="71">
        <v>0</v>
      </c>
      <c r="BU440"/>
      <c r="BV440" s="70">
        <v>135.428</v>
      </c>
      <c r="BW440" s="70">
        <v>0</v>
      </c>
      <c r="BX440" s="70">
        <v>0</v>
      </c>
      <c r="BY440" s="70">
        <v>0</v>
      </c>
      <c r="BZ440" s="70">
        <v>0</v>
      </c>
      <c r="CA440" s="70">
        <v>0</v>
      </c>
      <c r="CB440" s="70">
        <v>0</v>
      </c>
      <c r="CC440" s="70">
        <v>0</v>
      </c>
      <c r="CD440" s="70">
        <v>0</v>
      </c>
    </row>
    <row r="441" spans="1:82">
      <c r="A441" s="70" t="s">
        <v>2186</v>
      </c>
      <c r="B441" s="70">
        <v>47</v>
      </c>
      <c r="C441" s="70">
        <v>13</v>
      </c>
      <c r="D441" s="70">
        <v>3</v>
      </c>
      <c r="E441" s="70">
        <v>2016</v>
      </c>
      <c r="F441" s="70" t="s">
        <v>155</v>
      </c>
      <c r="G441" s="70" t="s">
        <v>2173</v>
      </c>
      <c r="H441" s="70" t="s">
        <v>2174</v>
      </c>
      <c r="I441" s="148"/>
      <c r="J441" s="71">
        <v>1123.6702724073873</v>
      </c>
      <c r="K441" s="71">
        <v>2.8899461608189441</v>
      </c>
      <c r="L441" s="71">
        <v>3.6845973710687123</v>
      </c>
      <c r="M441" s="71">
        <v>77.555357492760521</v>
      </c>
      <c r="N441" s="71">
        <v>105.70096175187632</v>
      </c>
      <c r="O441" s="71">
        <v>72.27089875602428</v>
      </c>
      <c r="P441" s="71">
        <v>51.575333330054526</v>
      </c>
      <c r="Q441" s="71">
        <v>4.8177399877097367</v>
      </c>
      <c r="R441" s="71">
        <v>0</v>
      </c>
      <c r="S441" s="71">
        <v>10.564716434195317</v>
      </c>
      <c r="T441" s="72"/>
      <c r="U441" s="71">
        <v>24210850</v>
      </c>
      <c r="V441" s="71">
        <v>1117</v>
      </c>
      <c r="W441" s="71">
        <v>84</v>
      </c>
      <c r="X441" s="71">
        <v>14903</v>
      </c>
      <c r="Y441" s="71">
        <v>26486</v>
      </c>
      <c r="Z441" s="71">
        <v>42505</v>
      </c>
      <c r="AA441" s="71">
        <v>10615</v>
      </c>
      <c r="AB441" s="71">
        <v>68209</v>
      </c>
      <c r="AC441" s="71">
        <v>0</v>
      </c>
      <c r="AD441" s="71">
        <v>10.56471643419532</v>
      </c>
      <c r="AE441" s="72"/>
      <c r="AF441" s="71">
        <v>329248139.13311392</v>
      </c>
      <c r="AG441" s="71">
        <v>2054800.752058635</v>
      </c>
      <c r="AH441" s="71">
        <v>587222.68818555819</v>
      </c>
      <c r="AI441" s="71">
        <v>92634864.922489688</v>
      </c>
      <c r="AJ441" s="71">
        <v>128397233.1357397</v>
      </c>
      <c r="AK441" s="71">
        <v>0</v>
      </c>
      <c r="AL441" s="71">
        <v>0</v>
      </c>
      <c r="AM441" s="71">
        <v>9355019.6142534297</v>
      </c>
      <c r="AN441" s="71">
        <v>0</v>
      </c>
      <c r="AO441" s="71">
        <v>0</v>
      </c>
      <c r="AP441" s="71">
        <v>562277280.24584091</v>
      </c>
      <c r="AQ441" s="72"/>
      <c r="AR441" s="71">
        <v>2375</v>
      </c>
      <c r="AS441" s="71">
        <v>671</v>
      </c>
      <c r="AT441" s="71">
        <v>0</v>
      </c>
      <c r="AU441" s="71">
        <v>0</v>
      </c>
      <c r="AV441" s="71">
        <v>0</v>
      </c>
      <c r="AW441" s="71">
        <v>0</v>
      </c>
      <c r="AX441" s="71"/>
      <c r="AY441" s="72"/>
      <c r="AZ441" s="71">
        <v>10433.493</v>
      </c>
      <c r="BA441" s="71">
        <v>27535.207999999999</v>
      </c>
      <c r="BB441" s="71">
        <v>0</v>
      </c>
      <c r="BC441" s="71">
        <v>0</v>
      </c>
      <c r="BD441" s="71">
        <v>0</v>
      </c>
      <c r="BE441" s="71">
        <v>0</v>
      </c>
      <c r="BF441" s="71"/>
      <c r="BG441" s="72"/>
      <c r="BH441" s="71">
        <v>0</v>
      </c>
      <c r="BI441" s="71">
        <v>0</v>
      </c>
      <c r="BJ441" s="71">
        <v>169.482</v>
      </c>
      <c r="BK441" s="71">
        <v>0</v>
      </c>
      <c r="BL441" s="71">
        <v>0</v>
      </c>
      <c r="BM441" s="71">
        <v>0</v>
      </c>
      <c r="BN441" s="72"/>
      <c r="BO441" s="71">
        <v>0</v>
      </c>
      <c r="BP441" s="71">
        <v>0</v>
      </c>
      <c r="BQ441" s="71">
        <v>21</v>
      </c>
      <c r="BR441" s="71">
        <v>0</v>
      </c>
      <c r="BS441" s="71">
        <v>0</v>
      </c>
      <c r="BT441" s="71">
        <v>0</v>
      </c>
      <c r="BU441"/>
      <c r="BV441" s="70">
        <v>161.59200000000001</v>
      </c>
      <c r="BW441" s="70">
        <v>7.89</v>
      </c>
      <c r="BX441" s="70">
        <v>0</v>
      </c>
      <c r="BY441" s="70">
        <v>0</v>
      </c>
      <c r="BZ441" s="70">
        <v>0</v>
      </c>
      <c r="CA441" s="70">
        <v>0</v>
      </c>
      <c r="CB441" s="70">
        <v>0</v>
      </c>
      <c r="CC441" s="70">
        <v>0</v>
      </c>
      <c r="CD441" s="70">
        <v>0</v>
      </c>
    </row>
    <row r="442" spans="1:82">
      <c r="A442" s="70" t="s">
        <v>2187</v>
      </c>
      <c r="B442" s="70">
        <v>48</v>
      </c>
      <c r="C442" s="70">
        <v>14</v>
      </c>
      <c r="D442" s="70">
        <v>3</v>
      </c>
      <c r="E442" s="70">
        <v>2017</v>
      </c>
      <c r="F442" s="70" t="s">
        <v>156</v>
      </c>
      <c r="G442" s="70" t="s">
        <v>2173</v>
      </c>
      <c r="H442" s="70" t="s">
        <v>2174</v>
      </c>
      <c r="I442" s="148"/>
      <c r="J442" s="71">
        <v>996.89310090122444</v>
      </c>
      <c r="K442" s="71">
        <v>3.0061797572638742</v>
      </c>
      <c r="L442" s="71">
        <v>3.4894743988622414</v>
      </c>
      <c r="M442" s="71">
        <v>73.36671597520359</v>
      </c>
      <c r="N442" s="71">
        <v>108.19274852879609</v>
      </c>
      <c r="O442" s="71">
        <v>71.43949966568195</v>
      </c>
      <c r="P442" s="71">
        <v>51.750728151516519</v>
      </c>
      <c r="Q442" s="71">
        <v>4.6846119403295301</v>
      </c>
      <c r="R442" s="71">
        <v>0</v>
      </c>
      <c r="S442" s="71">
        <v>12.990976517654035</v>
      </c>
      <c r="T442" s="72"/>
      <c r="U442" s="71">
        <v>23611263</v>
      </c>
      <c r="V442" s="71">
        <v>1117</v>
      </c>
      <c r="W442" s="71">
        <v>84</v>
      </c>
      <c r="X442" s="71">
        <v>14903</v>
      </c>
      <c r="Y442" s="71">
        <v>27061</v>
      </c>
      <c r="Z442" s="71">
        <v>42713</v>
      </c>
      <c r="AA442" s="71">
        <v>10719</v>
      </c>
      <c r="AB442" s="71">
        <v>68586</v>
      </c>
      <c r="AC442" s="71">
        <v>0</v>
      </c>
      <c r="AD442" s="71">
        <v>12.99097651765404</v>
      </c>
      <c r="AE442" s="72"/>
      <c r="AF442" s="71">
        <v>311572245.50435507</v>
      </c>
      <c r="AG442" s="71">
        <v>2108396.969702675</v>
      </c>
      <c r="AH442" s="71">
        <v>741258.21220785566</v>
      </c>
      <c r="AI442" s="71">
        <v>91145300.489854574</v>
      </c>
      <c r="AJ442" s="71">
        <v>138761796.26319271</v>
      </c>
      <c r="AK442" s="71">
        <v>0</v>
      </c>
      <c r="AL442" s="71">
        <v>0</v>
      </c>
      <c r="AM442" s="71">
        <v>9421444.9808839802</v>
      </c>
      <c r="AN442" s="71">
        <v>0</v>
      </c>
      <c r="AO442" s="71">
        <v>0</v>
      </c>
      <c r="AP442" s="71">
        <v>553750442.42019689</v>
      </c>
      <c r="AQ442" s="72"/>
      <c r="AR442" s="71">
        <v>2522</v>
      </c>
      <c r="AS442" s="71">
        <v>721</v>
      </c>
      <c r="AT442" s="71">
        <v>0</v>
      </c>
      <c r="AU442" s="71">
        <v>0</v>
      </c>
      <c r="AV442" s="71">
        <v>0</v>
      </c>
      <c r="AW442" s="71">
        <v>0</v>
      </c>
      <c r="AX442" s="71"/>
      <c r="AY442" s="72"/>
      <c r="AZ442" s="71">
        <v>11168.034</v>
      </c>
      <c r="BA442" s="71">
        <v>32207.907999999999</v>
      </c>
      <c r="BB442" s="71">
        <v>0</v>
      </c>
      <c r="BC442" s="71">
        <v>0</v>
      </c>
      <c r="BD442" s="71">
        <v>0</v>
      </c>
      <c r="BE442" s="71">
        <v>0</v>
      </c>
      <c r="BF442" s="71"/>
      <c r="BG442" s="72"/>
      <c r="BH442" s="71">
        <v>0</v>
      </c>
      <c r="BI442" s="71">
        <v>0</v>
      </c>
      <c r="BJ442" s="71">
        <v>165.19800000000001</v>
      </c>
      <c r="BK442" s="71">
        <v>0</v>
      </c>
      <c r="BL442" s="71">
        <v>0</v>
      </c>
      <c r="BM442" s="71">
        <v>0</v>
      </c>
      <c r="BN442" s="72"/>
      <c r="BO442" s="71">
        <v>0</v>
      </c>
      <c r="BP442" s="71">
        <v>0</v>
      </c>
      <c r="BQ442" s="71">
        <v>21</v>
      </c>
      <c r="BR442" s="71">
        <v>0</v>
      </c>
      <c r="BS442" s="71">
        <v>0</v>
      </c>
      <c r="BT442" s="71">
        <v>0</v>
      </c>
      <c r="BU442"/>
      <c r="BV442" s="70">
        <v>165.19800000000001</v>
      </c>
      <c r="BW442" s="70">
        <v>0</v>
      </c>
      <c r="BX442" s="70">
        <v>0</v>
      </c>
      <c r="BY442" s="70">
        <v>0</v>
      </c>
      <c r="BZ442" s="70">
        <v>0</v>
      </c>
      <c r="CA442" s="70">
        <v>0</v>
      </c>
      <c r="CB442" s="70">
        <v>0</v>
      </c>
      <c r="CC442" s="70">
        <v>0</v>
      </c>
      <c r="CD442" s="70">
        <v>0</v>
      </c>
    </row>
    <row r="443" spans="1:82">
      <c r="A443" s="70" t="s">
        <v>2188</v>
      </c>
      <c r="B443" s="70">
        <v>49</v>
      </c>
      <c r="C443" s="70">
        <v>15</v>
      </c>
      <c r="D443" s="70">
        <v>3</v>
      </c>
      <c r="E443" s="70">
        <v>2018</v>
      </c>
      <c r="F443" s="70" t="s">
        <v>183</v>
      </c>
      <c r="G443" s="70" t="s">
        <v>2173</v>
      </c>
      <c r="H443" s="70" t="s">
        <v>2174</v>
      </c>
      <c r="I443" s="148"/>
      <c r="J443" s="71">
        <v>934.42136442655828</v>
      </c>
      <c r="K443" s="71">
        <v>2.7895153241052579</v>
      </c>
      <c r="L443" s="71">
        <v>3.178978233296839</v>
      </c>
      <c r="M443" s="71">
        <v>68.220451541426101</v>
      </c>
      <c r="N443" s="71">
        <v>88.975321754102239</v>
      </c>
      <c r="O443" s="71">
        <v>70.832530700544083</v>
      </c>
      <c r="P443" s="71">
        <v>51.637099474249844</v>
      </c>
      <c r="Q443" s="71">
        <v>4.3828480090741504</v>
      </c>
      <c r="R443" s="71">
        <v>0</v>
      </c>
      <c r="S443" s="71">
        <v>9.745230972465194</v>
      </c>
      <c r="T443" s="72"/>
      <c r="U443" s="71">
        <v>25429254</v>
      </c>
      <c r="V443" s="71">
        <v>1117</v>
      </c>
      <c r="W443" s="71">
        <v>84</v>
      </c>
      <c r="X443" s="71">
        <v>14903</v>
      </c>
      <c r="Y443" s="71">
        <v>27766</v>
      </c>
      <c r="Z443" s="71">
        <v>43161</v>
      </c>
      <c r="AA443" s="71">
        <v>10803</v>
      </c>
      <c r="AB443" s="71">
        <v>69151</v>
      </c>
      <c r="AC443" s="71">
        <v>0</v>
      </c>
      <c r="AD443" s="71">
        <v>9.745230972465194</v>
      </c>
      <c r="AE443" s="72"/>
      <c r="AF443" s="71">
        <v>310370321.79376608</v>
      </c>
      <c r="AG443" s="71">
        <v>1948117.380129019</v>
      </c>
      <c r="AH443" s="71">
        <v>694515.53893418692</v>
      </c>
      <c r="AI443" s="71">
        <v>88016888.053801596</v>
      </c>
      <c r="AJ443" s="71">
        <v>116854103.2629853</v>
      </c>
      <c r="AK443" s="71">
        <v>0</v>
      </c>
      <c r="AL443" s="71">
        <v>0</v>
      </c>
      <c r="AM443" s="71">
        <v>9518711.9568212293</v>
      </c>
      <c r="AN443" s="71">
        <v>0</v>
      </c>
      <c r="AO443" s="71">
        <v>0</v>
      </c>
      <c r="AP443" s="71">
        <v>527402657.98643738</v>
      </c>
      <c r="AQ443" s="72"/>
      <c r="AR443" s="71">
        <v>2679</v>
      </c>
      <c r="AS443" s="71">
        <v>777</v>
      </c>
      <c r="AT443" s="71">
        <v>0</v>
      </c>
      <c r="AU443" s="71">
        <v>0</v>
      </c>
      <c r="AV443" s="71">
        <v>0</v>
      </c>
      <c r="AW443" s="71">
        <v>0</v>
      </c>
      <c r="AX443" s="71"/>
      <c r="AY443" s="72"/>
      <c r="AZ443" s="71">
        <v>11962.862999999994</v>
      </c>
      <c r="BA443" s="71">
        <v>33677.508000000002</v>
      </c>
      <c r="BB443" s="71">
        <v>0</v>
      </c>
      <c r="BC443" s="71">
        <v>0</v>
      </c>
      <c r="BD443" s="71">
        <v>0</v>
      </c>
      <c r="BE443" s="71">
        <v>0</v>
      </c>
      <c r="BF443" s="71"/>
      <c r="BG443" s="72"/>
      <c r="BH443" s="71">
        <v>0</v>
      </c>
      <c r="BI443" s="71">
        <v>0</v>
      </c>
      <c r="BJ443" s="71">
        <v>156.244</v>
      </c>
      <c r="BK443" s="71">
        <v>0</v>
      </c>
      <c r="BL443" s="71">
        <v>0</v>
      </c>
      <c r="BM443" s="71">
        <v>0</v>
      </c>
      <c r="BN443" s="72"/>
      <c r="BO443" s="71">
        <v>0</v>
      </c>
      <c r="BP443" s="71">
        <v>0</v>
      </c>
      <c r="BQ443" s="71">
        <v>20</v>
      </c>
      <c r="BR443" s="71">
        <v>0</v>
      </c>
      <c r="BS443" s="71">
        <v>0</v>
      </c>
      <c r="BT443" s="71">
        <v>0</v>
      </c>
      <c r="BU443"/>
      <c r="BV443" s="70">
        <v>156.244</v>
      </c>
      <c r="BW443" s="70">
        <v>0</v>
      </c>
      <c r="BX443" s="70">
        <v>0</v>
      </c>
      <c r="BY443" s="70">
        <v>0</v>
      </c>
      <c r="BZ443" s="70">
        <v>0</v>
      </c>
      <c r="CA443" s="70">
        <v>0</v>
      </c>
      <c r="CB443" s="70">
        <v>0</v>
      </c>
      <c r="CC443" s="70">
        <v>0</v>
      </c>
      <c r="CD443" s="70">
        <v>0</v>
      </c>
    </row>
    <row r="444" spans="1:82">
      <c r="A444" s="70" t="s">
        <v>2189</v>
      </c>
      <c r="B444" s="70">
        <v>50</v>
      </c>
      <c r="C444" s="70">
        <v>16</v>
      </c>
      <c r="D444" s="70">
        <v>3</v>
      </c>
      <c r="E444" s="70">
        <v>2019</v>
      </c>
      <c r="F444" s="70" t="s">
        <v>158</v>
      </c>
      <c r="G444" s="1064" t="s">
        <v>2173</v>
      </c>
      <c r="H444" s="70" t="s">
        <v>2174</v>
      </c>
      <c r="I444" s="148"/>
      <c r="J444" s="71">
        <v>961.00879306543072</v>
      </c>
      <c r="K444" s="71">
        <v>2.4849467128661971</v>
      </c>
      <c r="L444" s="71">
        <v>3.1709478526823442</v>
      </c>
      <c r="M444" s="71">
        <v>61.955093583556291</v>
      </c>
      <c r="N444" s="71">
        <v>78.810234585402384</v>
      </c>
      <c r="O444" s="71">
        <v>69.221024269978557</v>
      </c>
      <c r="P444" s="71">
        <v>51.626799215584711</v>
      </c>
      <c r="Q444" s="71">
        <v>4.2788632027400899</v>
      </c>
      <c r="R444" s="71">
        <v>0</v>
      </c>
      <c r="S444" s="71">
        <v>12.956458464271941</v>
      </c>
      <c r="T444" s="72"/>
      <c r="U444" s="71">
        <v>25539000</v>
      </c>
      <c r="V444" s="71">
        <v>1117</v>
      </c>
      <c r="W444" s="71">
        <v>84</v>
      </c>
      <c r="X444" s="71">
        <v>14903</v>
      </c>
      <c r="Y444" s="71">
        <v>28244</v>
      </c>
      <c r="Z444" s="71">
        <v>43337</v>
      </c>
      <c r="AA444" s="71">
        <v>10720</v>
      </c>
      <c r="AB444" s="71">
        <v>69338</v>
      </c>
      <c r="AC444" s="71">
        <v>0</v>
      </c>
      <c r="AD444" s="71">
        <v>12.95645846427194</v>
      </c>
      <c r="AE444" s="72"/>
      <c r="AF444" s="71">
        <v>329098737.54955518</v>
      </c>
      <c r="AG444" s="71">
        <v>1921019.3213623569</v>
      </c>
      <c r="AH444" s="71">
        <v>746431.26747278066</v>
      </c>
      <c r="AI444" s="71">
        <v>87101585.757278755</v>
      </c>
      <c r="AJ444" s="71">
        <v>114638860.2398077</v>
      </c>
      <c r="AK444" s="71">
        <v>0</v>
      </c>
      <c r="AL444" s="71">
        <v>0</v>
      </c>
      <c r="AM444" s="71">
        <v>9443313.6238154657</v>
      </c>
      <c r="AN444" s="71">
        <v>0</v>
      </c>
      <c r="AO444" s="71">
        <v>0</v>
      </c>
      <c r="AP444" s="71">
        <v>542949947.75929213</v>
      </c>
      <c r="AQ444" s="72"/>
      <c r="AR444" s="71">
        <v>2861</v>
      </c>
      <c r="AS444" s="71">
        <v>813</v>
      </c>
      <c r="AT444" s="71">
        <v>0</v>
      </c>
      <c r="AU444" s="71">
        <v>0</v>
      </c>
      <c r="AV444" s="71">
        <v>0</v>
      </c>
      <c r="AW444" s="71">
        <v>0</v>
      </c>
      <c r="AX444" s="71"/>
      <c r="AY444" s="72"/>
      <c r="AZ444" s="71">
        <v>12926.55899999999</v>
      </c>
      <c r="BA444" s="71">
        <v>34580.107999999993</v>
      </c>
      <c r="BB444" s="71">
        <v>0</v>
      </c>
      <c r="BC444" s="71">
        <v>0</v>
      </c>
      <c r="BD444" s="71">
        <v>0</v>
      </c>
      <c r="BE444" s="71">
        <v>0</v>
      </c>
      <c r="BF444" s="71"/>
      <c r="BG444" s="72"/>
      <c r="BH444" s="71">
        <v>0</v>
      </c>
      <c r="BI444" s="71">
        <v>0</v>
      </c>
      <c r="BJ444" s="71">
        <v>139.22800000000001</v>
      </c>
      <c r="BK444" s="71">
        <v>0</v>
      </c>
      <c r="BL444" s="71">
        <v>0</v>
      </c>
      <c r="BM444" s="71">
        <v>0</v>
      </c>
      <c r="BN444" s="72"/>
      <c r="BO444" s="71">
        <v>0</v>
      </c>
      <c r="BP444" s="71">
        <v>0</v>
      </c>
      <c r="BQ444" s="71">
        <v>19</v>
      </c>
      <c r="BR444" s="71">
        <v>0</v>
      </c>
      <c r="BS444" s="71">
        <v>0</v>
      </c>
      <c r="BT444" s="71">
        <v>0</v>
      </c>
      <c r="BU444"/>
      <c r="BV444" s="70">
        <v>139.22800000000001</v>
      </c>
      <c r="BW444" s="70">
        <v>0</v>
      </c>
      <c r="BX444" s="70">
        <v>0</v>
      </c>
      <c r="BY444" s="70">
        <v>0</v>
      </c>
      <c r="BZ444" s="70">
        <v>0</v>
      </c>
      <c r="CA444" s="70">
        <v>0</v>
      </c>
      <c r="CB444" s="70">
        <v>0</v>
      </c>
      <c r="CC444" s="70">
        <v>0</v>
      </c>
      <c r="CD444" s="70">
        <v>0</v>
      </c>
    </row>
    <row r="445" spans="1:82">
      <c r="A445" s="70" t="s">
        <v>2190</v>
      </c>
      <c r="B445" s="70">
        <v>51</v>
      </c>
      <c r="C445" s="70">
        <v>17</v>
      </c>
      <c r="D445" s="70">
        <v>3</v>
      </c>
      <c r="E445" s="70">
        <v>2020</v>
      </c>
      <c r="F445" s="70" t="s">
        <v>159</v>
      </c>
      <c r="G445" s="1064" t="s">
        <v>2173</v>
      </c>
      <c r="H445" s="70" t="s">
        <v>2174</v>
      </c>
      <c r="I445" s="148"/>
      <c r="J445" s="71">
        <v>846.69449270381494</v>
      </c>
      <c r="K445" s="71">
        <v>2.8821990834708031</v>
      </c>
      <c r="L445" s="71">
        <v>6.7058976327846516</v>
      </c>
      <c r="M445" s="71">
        <v>62.561117416037305</v>
      </c>
      <c r="N445" s="71">
        <v>88.901905443004694</v>
      </c>
      <c r="O445" s="71">
        <v>61.137206907160056</v>
      </c>
      <c r="P445" s="71">
        <v>48.698753355534215</v>
      </c>
      <c r="Q445" s="71">
        <v>4.1037842700116203</v>
      </c>
      <c r="R445" s="71">
        <v>0</v>
      </c>
      <c r="S445" s="71">
        <v>11.166312856738431</v>
      </c>
      <c r="T445" s="72"/>
      <c r="U445" s="71">
        <v>23529397</v>
      </c>
      <c r="V445" s="71">
        <v>1250</v>
      </c>
      <c r="W445" s="71">
        <v>210</v>
      </c>
      <c r="X445" s="71">
        <v>16822</v>
      </c>
      <c r="Y445" s="71">
        <v>28697</v>
      </c>
      <c r="Z445" s="71">
        <v>43687</v>
      </c>
      <c r="AA445" s="71">
        <v>10748</v>
      </c>
      <c r="AB445" s="71">
        <v>69602</v>
      </c>
      <c r="AC445" s="71">
        <v>0</v>
      </c>
      <c r="AD445" s="71">
        <v>11.166312856738431</v>
      </c>
      <c r="AE445" s="72"/>
      <c r="AF445" s="71">
        <v>311098932.60488158</v>
      </c>
      <c r="AG445" s="71">
        <v>2116828.9336776771</v>
      </c>
      <c r="AH445" s="71">
        <v>1710074.7349688907</v>
      </c>
      <c r="AI445" s="71">
        <v>90665901.556273833</v>
      </c>
      <c r="AJ445" s="71">
        <v>135463063.65186921</v>
      </c>
      <c r="AK445" s="71"/>
      <c r="AL445" s="71"/>
      <c r="AM445" s="71">
        <v>9083834.2943486348</v>
      </c>
      <c r="AN445" s="71"/>
      <c r="AO445" s="71"/>
      <c r="AP445" s="71">
        <v>550138635.77601981</v>
      </c>
      <c r="AQ445" s="72"/>
      <c r="AR445" s="71">
        <v>3033</v>
      </c>
      <c r="AS445" s="71">
        <v>826</v>
      </c>
      <c r="AT445" s="71">
        <v>0</v>
      </c>
      <c r="AU445" s="71">
        <v>0</v>
      </c>
      <c r="AV445" s="71">
        <v>0</v>
      </c>
      <c r="AW445" s="71">
        <v>0</v>
      </c>
      <c r="AX445" s="71"/>
      <c r="AY445" s="72"/>
      <c r="AZ445" s="71">
        <v>13845.834999999979</v>
      </c>
      <c r="BA445" s="71">
        <v>35501.007999999973</v>
      </c>
      <c r="BB445" s="71">
        <v>0</v>
      </c>
      <c r="BC445" s="71">
        <v>0</v>
      </c>
      <c r="BD445" s="71">
        <v>0</v>
      </c>
      <c r="BE445" s="71">
        <v>0</v>
      </c>
      <c r="BF445" s="71"/>
      <c r="BG445" s="72"/>
      <c r="BH445" s="71">
        <v>0</v>
      </c>
      <c r="BI445" s="71">
        <v>0</v>
      </c>
      <c r="BJ445" s="71">
        <v>116.202</v>
      </c>
      <c r="BK445" s="71">
        <v>0</v>
      </c>
      <c r="BL445" s="71">
        <v>0</v>
      </c>
      <c r="BM445" s="71">
        <v>0</v>
      </c>
      <c r="BN445" s="72"/>
      <c r="BO445" s="71">
        <v>0</v>
      </c>
      <c r="BP445" s="71">
        <v>0</v>
      </c>
      <c r="BQ445" s="71">
        <v>19</v>
      </c>
      <c r="BR445" s="71">
        <v>0</v>
      </c>
      <c r="BS445" s="71">
        <v>0</v>
      </c>
      <c r="BT445" s="71">
        <v>0</v>
      </c>
      <c r="BU445"/>
      <c r="BV445" s="70">
        <v>116.202</v>
      </c>
      <c r="BW445" s="70">
        <v>0</v>
      </c>
      <c r="BX445" s="70">
        <v>0</v>
      </c>
      <c r="BY445" s="70">
        <v>0</v>
      </c>
      <c r="BZ445" s="70">
        <v>0</v>
      </c>
      <c r="CA445" s="70">
        <v>0</v>
      </c>
      <c r="CB445" s="70">
        <v>0</v>
      </c>
      <c r="CC445" s="70">
        <v>0</v>
      </c>
      <c r="CD445" s="70">
        <v>0</v>
      </c>
    </row>
    <row r="446" spans="1:82">
      <c r="A446" s="70" t="s">
        <v>2191</v>
      </c>
      <c r="B446" s="70">
        <v>51</v>
      </c>
      <c r="C446" s="70">
        <v>18</v>
      </c>
      <c r="D446" s="70">
        <v>3</v>
      </c>
      <c r="E446" s="70">
        <v>2021</v>
      </c>
      <c r="F446" s="70" t="s">
        <v>160</v>
      </c>
      <c r="G446" s="70" t="s">
        <v>2173</v>
      </c>
      <c r="H446" s="70" t="s">
        <v>2174</v>
      </c>
      <c r="I446" s="148"/>
      <c r="J446" s="71">
        <v>811.63234914519978</v>
      </c>
      <c r="K446" s="71">
        <v>3.1785743235164325</v>
      </c>
      <c r="L446" s="71">
        <v>5.9576322184222326</v>
      </c>
      <c r="M446" s="71">
        <v>71.054288088492584</v>
      </c>
      <c r="N446" s="71">
        <v>92.11773554633001</v>
      </c>
      <c r="O446" s="71">
        <v>59.526064818445235</v>
      </c>
      <c r="P446" s="71">
        <v>50.350664894040428</v>
      </c>
      <c r="Q446" s="71">
        <v>4.0775804193147396</v>
      </c>
      <c r="R446" s="71">
        <v>0</v>
      </c>
      <c r="S446" s="71">
        <v>10.68171730057797</v>
      </c>
      <c r="T446" s="72"/>
      <c r="U446" s="71">
        <v>24716130</v>
      </c>
      <c r="V446" s="71">
        <v>1250</v>
      </c>
      <c r="W446" s="71">
        <v>210</v>
      </c>
      <c r="X446" s="71">
        <v>16822</v>
      </c>
      <c r="Y446" s="71">
        <v>29054</v>
      </c>
      <c r="Z446" s="71">
        <v>43797</v>
      </c>
      <c r="AA446" s="71">
        <v>10836</v>
      </c>
      <c r="AB446" s="71">
        <v>69837</v>
      </c>
      <c r="AC446" s="71">
        <v>0</v>
      </c>
      <c r="AD446" s="71">
        <v>10.68171730057797</v>
      </c>
      <c r="AE446" s="72"/>
      <c r="AF446" s="71">
        <v>287569015.57584852</v>
      </c>
      <c r="AG446" s="71">
        <v>2263141.5104849227</v>
      </c>
      <c r="AH446" s="71">
        <v>1503215.934161596</v>
      </c>
      <c r="AI446" s="71">
        <v>104528261.87175655</v>
      </c>
      <c r="AJ446" s="71">
        <v>137869236.96680319</v>
      </c>
      <c r="AK446" s="71">
        <v>0</v>
      </c>
      <c r="AL446" s="71">
        <v>0</v>
      </c>
      <c r="AM446" s="71">
        <v>9167076.132833533</v>
      </c>
      <c r="AN446" s="71">
        <v>0</v>
      </c>
      <c r="AO446" s="71">
        <v>0</v>
      </c>
      <c r="AP446" s="71">
        <v>542899947.99188828</v>
      </c>
      <c r="AQ446" s="72"/>
      <c r="AR446" s="71">
        <v>3210</v>
      </c>
      <c r="AS446" s="71">
        <v>834</v>
      </c>
      <c r="AT446" s="71">
        <v>0</v>
      </c>
      <c r="AU446" s="71">
        <v>0</v>
      </c>
      <c r="AV446" s="71">
        <v>0</v>
      </c>
      <c r="AW446" s="71">
        <v>0</v>
      </c>
      <c r="AX446" s="71"/>
      <c r="AY446" s="72"/>
      <c r="AZ446" s="71">
        <v>14918.817999999959</v>
      </c>
      <c r="BA446" s="71">
        <v>35803.50799999998</v>
      </c>
      <c r="BB446" s="71">
        <v>0</v>
      </c>
      <c r="BC446" s="71">
        <v>0</v>
      </c>
      <c r="BD446" s="71">
        <v>0</v>
      </c>
      <c r="BE446" s="71">
        <v>0</v>
      </c>
      <c r="BF446" s="71"/>
      <c r="BG446" s="72"/>
      <c r="BH446" s="71">
        <v>0</v>
      </c>
      <c r="BI446" s="71">
        <v>0</v>
      </c>
      <c r="BJ446" s="71">
        <v>113.69799999999999</v>
      </c>
      <c r="BK446" s="71">
        <v>0</v>
      </c>
      <c r="BL446" s="71">
        <v>0</v>
      </c>
      <c r="BM446" s="71">
        <v>0</v>
      </c>
      <c r="BN446" s="72"/>
      <c r="BO446" s="71">
        <v>0</v>
      </c>
      <c r="BP446" s="71">
        <v>0</v>
      </c>
      <c r="BQ446" s="71">
        <v>18</v>
      </c>
      <c r="BR446" s="71">
        <v>0</v>
      </c>
      <c r="BS446" s="71">
        <v>0</v>
      </c>
      <c r="BT446" s="71">
        <v>0</v>
      </c>
      <c r="BU446"/>
      <c r="BV446" s="70">
        <v>113.69799999999999</v>
      </c>
      <c r="BW446" s="70">
        <v>0</v>
      </c>
      <c r="BX446" s="70">
        <v>0</v>
      </c>
      <c r="BY446" s="70">
        <v>0</v>
      </c>
      <c r="BZ446" s="70">
        <v>0</v>
      </c>
      <c r="CA446" s="70">
        <v>0</v>
      </c>
      <c r="CB446" s="70">
        <v>0</v>
      </c>
      <c r="CC446" s="70">
        <v>0</v>
      </c>
      <c r="CD446" s="70">
        <v>0</v>
      </c>
    </row>
    <row r="447" spans="1:82">
      <c r="A447" s="70" t="s">
        <v>2192</v>
      </c>
      <c r="B447" s="70">
        <v>51</v>
      </c>
      <c r="C447" s="70">
        <v>19</v>
      </c>
      <c r="D447" s="70">
        <v>3</v>
      </c>
      <c r="E447" s="70">
        <v>2022</v>
      </c>
      <c r="F447" s="70" t="s">
        <v>161</v>
      </c>
      <c r="G447" s="70" t="s">
        <v>2173</v>
      </c>
      <c r="H447" s="70" t="s">
        <v>2174</v>
      </c>
      <c r="I447" s="148"/>
      <c r="J447" s="71">
        <v>763.42766605853501</v>
      </c>
      <c r="K447" s="71">
        <v>2.9248791014716553</v>
      </c>
      <c r="L447" s="71">
        <v>4.4398312339361663</v>
      </c>
      <c r="M447" s="71">
        <v>67.661549791333201</v>
      </c>
      <c r="N447" s="71">
        <v>93.337949762857789</v>
      </c>
      <c r="O447" s="71">
        <v>63.041000014987695</v>
      </c>
      <c r="P447" s="71">
        <v>50.011115878143329</v>
      </c>
      <c r="Q447" s="71">
        <v>4.1019328862086173</v>
      </c>
      <c r="R447" s="71">
        <v>0</v>
      </c>
      <c r="S447" s="71">
        <v>9.8518484002543758</v>
      </c>
      <c r="T447" s="72"/>
      <c r="U447" s="71">
        <v>25138399</v>
      </c>
      <c r="V447" s="71">
        <v>1250</v>
      </c>
      <c r="W447" s="71">
        <v>210</v>
      </c>
      <c r="X447" s="71">
        <v>16822</v>
      </c>
      <c r="Y447" s="71">
        <v>29275</v>
      </c>
      <c r="Z447" s="71">
        <v>44069</v>
      </c>
      <c r="AA447" s="71">
        <v>10927</v>
      </c>
      <c r="AB447" s="71">
        <v>69678</v>
      </c>
      <c r="AC447" s="71">
        <v>0</v>
      </c>
      <c r="AD447" s="71">
        <v>9.8518484002543758</v>
      </c>
      <c r="AE447" s="72"/>
      <c r="AF447" s="71">
        <v>246248308.76651177</v>
      </c>
      <c r="AG447" s="71">
        <v>2269547.4633758245</v>
      </c>
      <c r="AH447" s="71">
        <v>1240851.1174877796</v>
      </c>
      <c r="AI447" s="71">
        <v>95313548.246965393</v>
      </c>
      <c r="AJ447" s="71">
        <v>142178979.54678023</v>
      </c>
      <c r="AK447" s="71">
        <v>0</v>
      </c>
      <c r="AL447" s="71">
        <v>0</v>
      </c>
      <c r="AM447" s="71">
        <v>8997331.6196989994</v>
      </c>
      <c r="AN447" s="71">
        <v>0</v>
      </c>
      <c r="AO447" s="71">
        <v>0</v>
      </c>
      <c r="AP447" s="71">
        <v>496248566.76081997</v>
      </c>
      <c r="AQ447" s="72"/>
      <c r="AR447" s="71">
        <v>3410</v>
      </c>
      <c r="AS447" s="71">
        <v>836</v>
      </c>
      <c r="AT447" s="71">
        <v>0</v>
      </c>
      <c r="AU447" s="71">
        <v>0</v>
      </c>
      <c r="AV447" s="71">
        <v>0</v>
      </c>
      <c r="AW447" s="71">
        <v>0</v>
      </c>
      <c r="AX447" s="71"/>
      <c r="AY447" s="72"/>
      <c r="AZ447" s="71">
        <v>16074.887999999941</v>
      </c>
      <c r="BA447" s="71">
        <v>35914.50799999998</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2193</v>
      </c>
      <c r="B448" s="70">
        <v>51</v>
      </c>
      <c r="C448" s="70">
        <v>20</v>
      </c>
      <c r="D448" s="70">
        <v>3</v>
      </c>
      <c r="E448" s="70">
        <v>2023</v>
      </c>
      <c r="F448" s="70" t="s">
        <v>1539</v>
      </c>
      <c r="G448" s="70" t="s">
        <v>2173</v>
      </c>
      <c r="H448" s="70" t="s">
        <v>2174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3631</v>
      </c>
      <c r="AS448" s="71">
        <v>841</v>
      </c>
      <c r="AT448" s="71">
        <v>0</v>
      </c>
      <c r="AU448" s="71">
        <v>0</v>
      </c>
      <c r="AV448" s="71">
        <v>0</v>
      </c>
      <c r="AW448" s="71">
        <v>0</v>
      </c>
      <c r="AX448" s="71"/>
      <c r="AY448" s="72"/>
      <c r="AZ448" s="71">
        <v>17275.340999999928</v>
      </c>
      <c r="BA448" s="71">
        <v>36110.50799999998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2194</v>
      </c>
      <c r="B449" s="70">
        <v>51</v>
      </c>
      <c r="C449" s="70">
        <v>21</v>
      </c>
      <c r="D449" s="70">
        <v>3</v>
      </c>
      <c r="E449" s="70">
        <v>2024</v>
      </c>
      <c r="F449" s="70" t="s">
        <v>1554</v>
      </c>
      <c r="G449" s="70" t="s">
        <v>2173</v>
      </c>
      <c r="H449" s="70" t="s">
        <v>2174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2195</v>
      </c>
      <c r="B450" s="70">
        <v>358</v>
      </c>
      <c r="C450" s="70">
        <v>1</v>
      </c>
      <c r="D450" s="70">
        <v>22</v>
      </c>
      <c r="E450" s="70">
        <v>1990</v>
      </c>
      <c r="F450" s="70" t="s">
        <v>787</v>
      </c>
      <c r="G450" s="70" t="s">
        <v>2196</v>
      </c>
      <c r="H450" s="70" t="s">
        <v>2197</v>
      </c>
      <c r="I450" s="148"/>
      <c r="J450" s="71">
        <v>72.718337060371468</v>
      </c>
      <c r="K450" s="71">
        <v>2.8151563808303162</v>
      </c>
      <c r="L450" s="71">
        <v>9.4765828214296285E-2</v>
      </c>
      <c r="M450" s="71">
        <v>25.807180666590501</v>
      </c>
      <c r="N450" s="71">
        <v>53.392547854966722</v>
      </c>
      <c r="O450" s="71">
        <v>49.40535440441478</v>
      </c>
      <c r="P450" s="71">
        <v>31.8107376863783</v>
      </c>
      <c r="Q450" s="71">
        <v>4.6658760197739699</v>
      </c>
      <c r="R450" s="71">
        <v>0</v>
      </c>
      <c r="S450" s="71">
        <v>6.2215993325392116</v>
      </c>
      <c r="T450" s="72"/>
      <c r="U450" s="71">
        <v>12445484</v>
      </c>
      <c r="V450" s="71">
        <v>1110</v>
      </c>
      <c r="W450" s="71">
        <v>1</v>
      </c>
      <c r="X450" s="71">
        <v>10678</v>
      </c>
      <c r="Y450" s="71">
        <v>23789</v>
      </c>
      <c r="Z450" s="71">
        <v>20321</v>
      </c>
      <c r="AA450" s="71">
        <v>7724</v>
      </c>
      <c r="AB450" s="71">
        <v>75758</v>
      </c>
      <c r="AC450" s="71">
        <v>0</v>
      </c>
      <c r="AD450" s="71">
        <v>6.2215993325392116</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2198</v>
      </c>
      <c r="B451" s="70">
        <v>359</v>
      </c>
      <c r="C451" s="70">
        <v>2</v>
      </c>
      <c r="D451" s="70">
        <v>22</v>
      </c>
      <c r="E451" s="70">
        <v>2005</v>
      </c>
      <c r="F451" s="70" t="s">
        <v>789</v>
      </c>
      <c r="G451" s="70" t="s">
        <v>2196</v>
      </c>
      <c r="H451" s="70" t="s">
        <v>2197</v>
      </c>
      <c r="I451" s="148"/>
      <c r="J451" s="71">
        <v>74.438933659990838</v>
      </c>
      <c r="K451" s="71">
        <v>2.1931197903307451</v>
      </c>
      <c r="L451" s="71">
        <v>0.6628334383176927</v>
      </c>
      <c r="M451" s="71">
        <v>58.401111205095752</v>
      </c>
      <c r="N451" s="71">
        <v>86.124026586437424</v>
      </c>
      <c r="O451" s="71">
        <v>65.849233786374825</v>
      </c>
      <c r="P451" s="71">
        <v>47.395153563222543</v>
      </c>
      <c r="Q451" s="71">
        <v>4.3135884577478301</v>
      </c>
      <c r="R451" s="71">
        <v>0</v>
      </c>
      <c r="S451" s="71">
        <v>4.5623138583352896</v>
      </c>
      <c r="T451" s="72"/>
      <c r="U451" s="71">
        <v>10091826</v>
      </c>
      <c r="V451" s="71">
        <v>970</v>
      </c>
      <c r="W451" s="71">
        <v>6</v>
      </c>
      <c r="X451" s="71">
        <v>12428</v>
      </c>
      <c r="Y451" s="71">
        <v>28907</v>
      </c>
      <c r="Z451" s="71">
        <v>31342</v>
      </c>
      <c r="AA451" s="71">
        <v>9425</v>
      </c>
      <c r="AB451" s="71">
        <v>73218</v>
      </c>
      <c r="AC451" s="71">
        <v>0</v>
      </c>
      <c r="AD451" s="71">
        <v>4.5623138583352896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2199</v>
      </c>
      <c r="B452" s="70">
        <v>360</v>
      </c>
      <c r="C452" s="70">
        <v>3</v>
      </c>
      <c r="D452" s="70">
        <v>22</v>
      </c>
      <c r="E452" s="70">
        <v>2006</v>
      </c>
      <c r="F452" s="70" t="s">
        <v>790</v>
      </c>
      <c r="G452" s="70" t="s">
        <v>2196</v>
      </c>
      <c r="H452" s="70" t="s">
        <v>2197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2200</v>
      </c>
      <c r="B453" s="70">
        <v>361</v>
      </c>
      <c r="C453" s="70">
        <v>4</v>
      </c>
      <c r="D453" s="70">
        <v>22</v>
      </c>
      <c r="E453" s="70">
        <v>2007</v>
      </c>
      <c r="F453" s="70" t="s">
        <v>791</v>
      </c>
      <c r="G453" s="70" t="s">
        <v>2196</v>
      </c>
      <c r="H453" s="70" t="s">
        <v>2197</v>
      </c>
      <c r="I453" s="148"/>
      <c r="J453" s="71">
        <v>77.51474812479475</v>
      </c>
      <c r="K453" s="71">
        <v>2.122533390053412</v>
      </c>
      <c r="L453" s="71">
        <v>0.15209747839601689</v>
      </c>
      <c r="M453" s="71">
        <v>60.616859489251091</v>
      </c>
      <c r="N453" s="71">
        <v>86.594700894427149</v>
      </c>
      <c r="O453" s="71">
        <v>62.88308073005188</v>
      </c>
      <c r="P453" s="71">
        <v>49.456466159605696</v>
      </c>
      <c r="Q453" s="71">
        <v>4.5389985627003604</v>
      </c>
      <c r="R453" s="71">
        <v>0</v>
      </c>
      <c r="S453" s="71">
        <v>5.2594170540302487</v>
      </c>
      <c r="T453" s="72"/>
      <c r="U453" s="71">
        <v>13731723</v>
      </c>
      <c r="V453" s="71">
        <v>970</v>
      </c>
      <c r="W453" s="71">
        <v>2</v>
      </c>
      <c r="X453" s="71">
        <v>15750</v>
      </c>
      <c r="Y453" s="71">
        <v>29597</v>
      </c>
      <c r="Z453" s="71">
        <v>31114</v>
      </c>
      <c r="AA453" s="71">
        <v>9685</v>
      </c>
      <c r="AB453" s="71">
        <v>72970</v>
      </c>
      <c r="AC453" s="71">
        <v>0</v>
      </c>
      <c r="AD453" s="71">
        <v>5.2594170540302487</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2201</v>
      </c>
      <c r="B454" s="70">
        <v>362</v>
      </c>
      <c r="C454" s="70">
        <v>5</v>
      </c>
      <c r="D454" s="70">
        <v>22</v>
      </c>
      <c r="E454" s="70">
        <v>2008</v>
      </c>
      <c r="F454" s="70" t="s">
        <v>792</v>
      </c>
      <c r="G454" s="70" t="s">
        <v>2196</v>
      </c>
      <c r="H454" s="70" t="s">
        <v>2197</v>
      </c>
      <c r="I454" s="148"/>
      <c r="J454" s="71">
        <v>71.083838902795392</v>
      </c>
      <c r="K454" s="71">
        <v>1.602950542128194</v>
      </c>
      <c r="L454" s="71">
        <v>0.1308149995801878</v>
      </c>
      <c r="M454" s="71">
        <v>63.757924761807423</v>
      </c>
      <c r="N454" s="71">
        <v>82.468501046134776</v>
      </c>
      <c r="O454" s="71">
        <v>60.834791491686957</v>
      </c>
      <c r="P454" s="71">
        <v>47.477146158672127</v>
      </c>
      <c r="Q454" s="71">
        <v>4.4872747495040999</v>
      </c>
      <c r="R454" s="71">
        <v>0</v>
      </c>
      <c r="S454" s="71">
        <v>4.7038814277552028</v>
      </c>
      <c r="T454" s="72"/>
      <c r="U454" s="71">
        <v>14545637</v>
      </c>
      <c r="V454" s="71">
        <v>970</v>
      </c>
      <c r="W454" s="71">
        <v>2</v>
      </c>
      <c r="X454" s="71">
        <v>15750</v>
      </c>
      <c r="Y454" s="71">
        <v>30086</v>
      </c>
      <c r="Z454" s="71">
        <v>31157</v>
      </c>
      <c r="AA454" s="71">
        <v>9308</v>
      </c>
      <c r="AB454" s="71">
        <v>73325</v>
      </c>
      <c r="AC454" s="71">
        <v>0</v>
      </c>
      <c r="AD454" s="71">
        <v>4.7038814277552028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2202</v>
      </c>
      <c r="B455" s="70">
        <v>363</v>
      </c>
      <c r="C455" s="70">
        <v>6</v>
      </c>
      <c r="D455" s="70">
        <v>22</v>
      </c>
      <c r="E455" s="70">
        <v>2009</v>
      </c>
      <c r="F455" s="70" t="s">
        <v>176</v>
      </c>
      <c r="G455" s="70" t="s">
        <v>2196</v>
      </c>
      <c r="H455" s="70" t="s">
        <v>2197</v>
      </c>
      <c r="I455" s="148"/>
      <c r="J455" s="71">
        <v>52.332169039736158</v>
      </c>
      <c r="K455" s="71">
        <v>1.667000352103595</v>
      </c>
      <c r="L455" s="71">
        <v>0.4536694705105766</v>
      </c>
      <c r="M455" s="71">
        <v>54.667308100107093</v>
      </c>
      <c r="N455" s="71">
        <v>80.554071560751524</v>
      </c>
      <c r="O455" s="71">
        <v>61.71610809169141</v>
      </c>
      <c r="P455" s="71">
        <v>44.631648138478312</v>
      </c>
      <c r="Q455" s="71">
        <v>4.27855972450718</v>
      </c>
      <c r="R455" s="71">
        <v>0</v>
      </c>
      <c r="S455" s="71">
        <v>5.2709193207976002</v>
      </c>
      <c r="T455" s="72"/>
      <c r="U455" s="71">
        <v>9699806</v>
      </c>
      <c r="V455" s="71">
        <v>1089</v>
      </c>
      <c r="W455" s="71">
        <v>10</v>
      </c>
      <c r="X455" s="71">
        <v>17136</v>
      </c>
      <c r="Y455" s="71">
        <v>30408</v>
      </c>
      <c r="Z455" s="71">
        <v>31199</v>
      </c>
      <c r="AA455" s="71">
        <v>8983</v>
      </c>
      <c r="AB455" s="71">
        <v>73392</v>
      </c>
      <c r="AC455" s="71">
        <v>0</v>
      </c>
      <c r="AD455" s="71">
        <v>5.2709193207976002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10.46</v>
      </c>
      <c r="BK455" s="71">
        <v>0</v>
      </c>
      <c r="BL455" s="71">
        <v>12.478</v>
      </c>
      <c r="BM455" s="71">
        <v>0</v>
      </c>
      <c r="BN455" s="72"/>
      <c r="BO455" s="71">
        <v>0</v>
      </c>
      <c r="BP455" s="71">
        <v>0</v>
      </c>
      <c r="BQ455" s="71">
        <v>2</v>
      </c>
      <c r="BR455" s="71">
        <v>0</v>
      </c>
      <c r="BS455" s="71">
        <v>2</v>
      </c>
      <c r="BT455" s="71">
        <v>0</v>
      </c>
      <c r="BU455"/>
      <c r="BV455" s="70">
        <v>22.937999999999999</v>
      </c>
      <c r="BW455" s="70">
        <v>0</v>
      </c>
      <c r="BX455" s="70">
        <v>0</v>
      </c>
      <c r="BY455" s="70">
        <v>0</v>
      </c>
      <c r="BZ455" s="70">
        <v>0</v>
      </c>
      <c r="CA455" s="70">
        <v>0</v>
      </c>
      <c r="CB455" s="70">
        <v>0</v>
      </c>
      <c r="CC455" s="70">
        <v>0</v>
      </c>
      <c r="CD455" s="70">
        <v>0</v>
      </c>
    </row>
    <row r="456" spans="1:82">
      <c r="A456" s="70" t="s">
        <v>2203</v>
      </c>
      <c r="B456" s="70">
        <v>364</v>
      </c>
      <c r="C456" s="70">
        <v>7</v>
      </c>
      <c r="D456" s="70">
        <v>22</v>
      </c>
      <c r="E456" s="70">
        <v>2010</v>
      </c>
      <c r="F456" s="70" t="s">
        <v>177</v>
      </c>
      <c r="G456" s="70" t="s">
        <v>2196</v>
      </c>
      <c r="H456" s="70" t="s">
        <v>2197</v>
      </c>
      <c r="I456" s="148"/>
      <c r="J456" s="71">
        <v>61.283405390158137</v>
      </c>
      <c r="K456" s="71">
        <v>1.803817321297372</v>
      </c>
      <c r="L456" s="71">
        <v>0.41745962147955401</v>
      </c>
      <c r="M456" s="71">
        <v>60.053917846200243</v>
      </c>
      <c r="N456" s="71">
        <v>82.403261511637936</v>
      </c>
      <c r="O456" s="71">
        <v>61.761443202914123</v>
      </c>
      <c r="P456" s="71">
        <v>45.988834193246007</v>
      </c>
      <c r="Q456" s="71">
        <v>4.4664318646830603</v>
      </c>
      <c r="R456" s="71">
        <v>0</v>
      </c>
      <c r="S456" s="71">
        <v>5.4068317405885749</v>
      </c>
      <c r="T456" s="72"/>
      <c r="U456" s="71">
        <v>9881646</v>
      </c>
      <c r="V456" s="71">
        <v>1089</v>
      </c>
      <c r="W456" s="71">
        <v>10</v>
      </c>
      <c r="X456" s="71">
        <v>17136</v>
      </c>
      <c r="Y456" s="71">
        <v>30736</v>
      </c>
      <c r="Z456" s="71">
        <v>31367</v>
      </c>
      <c r="AA456" s="71">
        <v>9025</v>
      </c>
      <c r="AB456" s="71">
        <v>73414</v>
      </c>
      <c r="AC456" s="71">
        <v>0</v>
      </c>
      <c r="AD456" s="71">
        <v>5.4068317405885749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9.8930000000000007</v>
      </c>
      <c r="BK456" s="71">
        <v>0</v>
      </c>
      <c r="BL456" s="71">
        <v>11.411999999999999</v>
      </c>
      <c r="BM456" s="71">
        <v>0</v>
      </c>
      <c r="BN456" s="72"/>
      <c r="BO456" s="71">
        <v>0</v>
      </c>
      <c r="BP456" s="71">
        <v>0</v>
      </c>
      <c r="BQ456" s="71">
        <v>2</v>
      </c>
      <c r="BR456" s="71">
        <v>0</v>
      </c>
      <c r="BS456" s="71">
        <v>2</v>
      </c>
      <c r="BT456" s="71">
        <v>0</v>
      </c>
      <c r="BU456"/>
      <c r="BV456" s="70">
        <v>21.305</v>
      </c>
      <c r="BW456" s="70">
        <v>0</v>
      </c>
      <c r="BX456" s="70">
        <v>0</v>
      </c>
      <c r="BY456" s="70">
        <v>0</v>
      </c>
      <c r="BZ456" s="70">
        <v>0</v>
      </c>
      <c r="CA456" s="70">
        <v>0</v>
      </c>
      <c r="CB456" s="70">
        <v>0</v>
      </c>
      <c r="CC456" s="70">
        <v>0</v>
      </c>
      <c r="CD456" s="70">
        <v>0</v>
      </c>
    </row>
    <row r="457" spans="1:82">
      <c r="A457" s="70" t="s">
        <v>2204</v>
      </c>
      <c r="B457" s="70">
        <v>365</v>
      </c>
      <c r="C457" s="70">
        <v>8</v>
      </c>
      <c r="D457" s="70">
        <v>22</v>
      </c>
      <c r="E457" s="70">
        <v>2011</v>
      </c>
      <c r="F457" s="70" t="s">
        <v>178</v>
      </c>
      <c r="G457" s="70" t="s">
        <v>2196</v>
      </c>
      <c r="H457" s="70" t="s">
        <v>2197</v>
      </c>
      <c r="I457" s="148"/>
      <c r="J457" s="71">
        <v>67.07284863143154</v>
      </c>
      <c r="K457" s="71">
        <v>2.5321486802736342</v>
      </c>
      <c r="L457" s="71">
        <v>0.43072874351092982</v>
      </c>
      <c r="M457" s="71">
        <v>79.265188060235275</v>
      </c>
      <c r="N457" s="71">
        <v>98.239456942642462</v>
      </c>
      <c r="O457" s="71">
        <v>61.380935694993838</v>
      </c>
      <c r="P457" s="71">
        <v>43.833438644915269</v>
      </c>
      <c r="Q457" s="71">
        <v>5.1335909620202598</v>
      </c>
      <c r="R457" s="71">
        <v>0</v>
      </c>
      <c r="S457" s="71">
        <v>4.9521235033747679</v>
      </c>
      <c r="T457" s="72"/>
      <c r="U457" s="71">
        <v>10352681</v>
      </c>
      <c r="V457" s="71">
        <v>1089</v>
      </c>
      <c r="W457" s="71">
        <v>10</v>
      </c>
      <c r="X457" s="71">
        <v>17136</v>
      </c>
      <c r="Y457" s="71">
        <v>31017</v>
      </c>
      <c r="Z457" s="71">
        <v>31851</v>
      </c>
      <c r="AA457" s="71">
        <v>8858</v>
      </c>
      <c r="AB457" s="71">
        <v>73152</v>
      </c>
      <c r="AC457" s="71">
        <v>0</v>
      </c>
      <c r="AD457" s="71">
        <v>4.9521235033747679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9.8379999999999992</v>
      </c>
      <c r="BK457" s="71">
        <v>0</v>
      </c>
      <c r="BL457" s="71">
        <v>11.757999999999999</v>
      </c>
      <c r="BM457" s="71">
        <v>0</v>
      </c>
      <c r="BN457" s="72"/>
      <c r="BO457" s="71">
        <v>0</v>
      </c>
      <c r="BP457" s="71">
        <v>0</v>
      </c>
      <c r="BQ457" s="71">
        <v>2</v>
      </c>
      <c r="BR457" s="71">
        <v>0</v>
      </c>
      <c r="BS457" s="71">
        <v>2</v>
      </c>
      <c r="BT457" s="71">
        <v>0</v>
      </c>
      <c r="BU457"/>
      <c r="BV457" s="70">
        <v>21.596</v>
      </c>
      <c r="BW457" s="70">
        <v>0</v>
      </c>
      <c r="BX457" s="70">
        <v>0</v>
      </c>
      <c r="BY457" s="70">
        <v>0</v>
      </c>
      <c r="BZ457" s="70">
        <v>0</v>
      </c>
      <c r="CA457" s="70">
        <v>0</v>
      </c>
      <c r="CB457" s="70">
        <v>0</v>
      </c>
      <c r="CC457" s="70">
        <v>0</v>
      </c>
      <c r="CD457" s="70">
        <v>0</v>
      </c>
    </row>
    <row r="458" spans="1:82">
      <c r="A458" s="70" t="s">
        <v>2205</v>
      </c>
      <c r="B458" s="70">
        <v>366</v>
      </c>
      <c r="C458" s="70">
        <v>9</v>
      </c>
      <c r="D458" s="70">
        <v>22</v>
      </c>
      <c r="E458" s="70">
        <v>2012</v>
      </c>
      <c r="F458" s="70" t="s">
        <v>179</v>
      </c>
      <c r="G458" s="70" t="s">
        <v>2196</v>
      </c>
      <c r="H458" s="70" t="s">
        <v>2197</v>
      </c>
      <c r="I458" s="148"/>
      <c r="J458" s="71">
        <v>78.648109100106737</v>
      </c>
      <c r="K458" s="71">
        <v>2.4360481184262999</v>
      </c>
      <c r="L458" s="71">
        <v>0.42240382721889502</v>
      </c>
      <c r="M458" s="71">
        <v>87.729743775326654</v>
      </c>
      <c r="N458" s="71">
        <v>114.9750247575721</v>
      </c>
      <c r="O458" s="71">
        <v>61.396941938719102</v>
      </c>
      <c r="P458" s="71">
        <v>45.322005572741119</v>
      </c>
      <c r="Q458" s="71">
        <v>5.6081177611144</v>
      </c>
      <c r="R458" s="71">
        <v>0</v>
      </c>
      <c r="S458" s="71">
        <v>4.8238969590296552</v>
      </c>
      <c r="T458" s="72"/>
      <c r="U458" s="71">
        <v>11091557</v>
      </c>
      <c r="V458" s="71">
        <v>1089</v>
      </c>
      <c r="W458" s="71">
        <v>10</v>
      </c>
      <c r="X458" s="71">
        <v>17136</v>
      </c>
      <c r="Y458" s="71">
        <v>31528</v>
      </c>
      <c r="Z458" s="71">
        <v>32112</v>
      </c>
      <c r="AA458" s="71">
        <v>9107</v>
      </c>
      <c r="AB458" s="71">
        <v>73553</v>
      </c>
      <c r="AC458" s="71">
        <v>0</v>
      </c>
      <c r="AD458" s="71">
        <v>4.8238969590296552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12.268000000000001</v>
      </c>
      <c r="BK458" s="71">
        <v>0</v>
      </c>
      <c r="BL458" s="71">
        <v>14.180999999999999</v>
      </c>
      <c r="BM458" s="71">
        <v>0</v>
      </c>
      <c r="BN458" s="72"/>
      <c r="BO458" s="71">
        <v>0</v>
      </c>
      <c r="BP458" s="71">
        <v>0</v>
      </c>
      <c r="BQ458" s="71">
        <v>2</v>
      </c>
      <c r="BR458" s="71">
        <v>0</v>
      </c>
      <c r="BS458" s="71">
        <v>2</v>
      </c>
      <c r="BT458" s="71">
        <v>0</v>
      </c>
      <c r="BU458"/>
      <c r="BV458" s="70">
        <v>26.449000000000002</v>
      </c>
      <c r="BW458" s="70">
        <v>0</v>
      </c>
      <c r="BX458" s="70">
        <v>0</v>
      </c>
      <c r="BY458" s="70">
        <v>0</v>
      </c>
      <c r="BZ458" s="70">
        <v>0</v>
      </c>
      <c r="CA458" s="70">
        <v>0</v>
      </c>
      <c r="CB458" s="70">
        <v>0</v>
      </c>
      <c r="CC458" s="70">
        <v>0</v>
      </c>
      <c r="CD458" s="70">
        <v>0</v>
      </c>
    </row>
    <row r="459" spans="1:82">
      <c r="A459" s="70" t="s">
        <v>2206</v>
      </c>
      <c r="B459" s="70">
        <v>367</v>
      </c>
      <c r="C459" s="70">
        <v>10</v>
      </c>
      <c r="D459" s="70">
        <v>22</v>
      </c>
      <c r="E459" s="70">
        <v>2013</v>
      </c>
      <c r="F459" s="70" t="s">
        <v>180</v>
      </c>
      <c r="G459" s="70" t="s">
        <v>2196</v>
      </c>
      <c r="H459" s="70" t="s">
        <v>2197</v>
      </c>
      <c r="I459" s="148"/>
      <c r="J459" s="71">
        <v>81.778331908678652</v>
      </c>
      <c r="K459" s="71">
        <v>2.2029050736915319</v>
      </c>
      <c r="L459" s="71">
        <v>0.41546412168648328</v>
      </c>
      <c r="M459" s="71">
        <v>83.607297607368352</v>
      </c>
      <c r="N459" s="71">
        <v>111.89942910133171</v>
      </c>
      <c r="O459" s="71">
        <v>58.818598963436692</v>
      </c>
      <c r="P459" s="71">
        <v>46.012297066082205</v>
      </c>
      <c r="Q459" s="71">
        <v>5.6778492047732998</v>
      </c>
      <c r="R459" s="71">
        <v>0</v>
      </c>
      <c r="S459" s="71">
        <v>5.1734390239153871</v>
      </c>
      <c r="T459" s="72"/>
      <c r="U459" s="71">
        <v>10772127</v>
      </c>
      <c r="V459" s="71">
        <v>1089</v>
      </c>
      <c r="W459" s="71">
        <v>10</v>
      </c>
      <c r="X459" s="71">
        <v>17136</v>
      </c>
      <c r="Y459" s="71">
        <v>31678</v>
      </c>
      <c r="Z459" s="71">
        <v>32137</v>
      </c>
      <c r="AA459" s="71">
        <v>9211</v>
      </c>
      <c r="AB459" s="71">
        <v>73400</v>
      </c>
      <c r="AC459" s="71">
        <v>0</v>
      </c>
      <c r="AD459" s="71">
        <v>5.1734390239153871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10.802</v>
      </c>
      <c r="BK459" s="71">
        <v>0</v>
      </c>
      <c r="BL459" s="71">
        <v>19.234999999999999</v>
      </c>
      <c r="BM459" s="71">
        <v>0</v>
      </c>
      <c r="BN459" s="72"/>
      <c r="BO459" s="71">
        <v>0</v>
      </c>
      <c r="BP459" s="71">
        <v>0</v>
      </c>
      <c r="BQ459" s="71">
        <v>2</v>
      </c>
      <c r="BR459" s="71">
        <v>0</v>
      </c>
      <c r="BS459" s="71">
        <v>3</v>
      </c>
      <c r="BT459" s="71">
        <v>0</v>
      </c>
      <c r="BU459"/>
      <c r="BV459" s="70">
        <v>30.036999999999999</v>
      </c>
      <c r="BW459" s="70">
        <v>0</v>
      </c>
      <c r="BX459" s="70">
        <v>0</v>
      </c>
      <c r="BY459" s="70">
        <v>0</v>
      </c>
      <c r="BZ459" s="70">
        <v>0</v>
      </c>
      <c r="CA459" s="70">
        <v>0</v>
      </c>
      <c r="CB459" s="70">
        <v>0</v>
      </c>
      <c r="CC459" s="70">
        <v>0</v>
      </c>
      <c r="CD459" s="70">
        <v>0</v>
      </c>
    </row>
    <row r="460" spans="1:82">
      <c r="A460" s="70" t="s">
        <v>2207</v>
      </c>
      <c r="B460" s="70">
        <v>368</v>
      </c>
      <c r="C460" s="70">
        <v>11</v>
      </c>
      <c r="D460" s="70">
        <v>22</v>
      </c>
      <c r="E460" s="70">
        <v>2014</v>
      </c>
      <c r="F460" s="70" t="s">
        <v>181</v>
      </c>
      <c r="G460" s="70" t="s">
        <v>2196</v>
      </c>
      <c r="H460" s="70" t="s">
        <v>2197</v>
      </c>
      <c r="I460" s="148"/>
      <c r="J460" s="71">
        <v>89.842700110935738</v>
      </c>
      <c r="K460" s="71">
        <v>2.1915493909449131</v>
      </c>
      <c r="L460" s="71">
        <v>0.944131097946044</v>
      </c>
      <c r="M460" s="71">
        <v>88.75986447459637</v>
      </c>
      <c r="N460" s="71">
        <v>106.90506137485809</v>
      </c>
      <c r="O460" s="71">
        <v>55.941892432481204</v>
      </c>
      <c r="P460" s="71">
        <v>47.120151885955991</v>
      </c>
      <c r="Q460" s="71">
        <v>5.4206914169817297</v>
      </c>
      <c r="R460" s="71">
        <v>0</v>
      </c>
      <c r="S460" s="71">
        <v>5.3845501905098816</v>
      </c>
      <c r="T460" s="72"/>
      <c r="U460" s="71">
        <v>12890652</v>
      </c>
      <c r="V460" s="71">
        <v>866</v>
      </c>
      <c r="W460" s="71">
        <v>29</v>
      </c>
      <c r="X460" s="71">
        <v>18167</v>
      </c>
      <c r="Y460" s="71">
        <v>31944</v>
      </c>
      <c r="Z460" s="71">
        <v>32192</v>
      </c>
      <c r="AA460" s="71">
        <v>9384</v>
      </c>
      <c r="AB460" s="71">
        <v>73038</v>
      </c>
      <c r="AC460" s="71">
        <v>0</v>
      </c>
      <c r="AD460" s="71">
        <v>5.3845501905098816</v>
      </c>
      <c r="AE460" s="72"/>
      <c r="AF460" s="71"/>
      <c r="AG460" s="71"/>
      <c r="AH460" s="71"/>
      <c r="AI460" s="71"/>
      <c r="AJ460" s="71"/>
      <c r="AK460" s="71"/>
      <c r="AL460" s="71"/>
      <c r="AM460" s="71"/>
      <c r="AN460" s="71"/>
      <c r="AO460" s="71"/>
      <c r="AP460" s="71"/>
      <c r="AQ460" s="72"/>
      <c r="AR460" s="71">
        <v>1134</v>
      </c>
      <c r="AS460" s="71">
        <v>81</v>
      </c>
      <c r="AT460" s="71">
        <v>0</v>
      </c>
      <c r="AU460" s="71">
        <v>0</v>
      </c>
      <c r="AV460" s="71">
        <v>0</v>
      </c>
      <c r="AW460" s="71">
        <v>0</v>
      </c>
      <c r="AX460" s="71"/>
      <c r="AY460" s="72"/>
      <c r="AZ460" s="71">
        <v>4382.8999999999996</v>
      </c>
      <c r="BA460" s="71">
        <v>3650</v>
      </c>
      <c r="BB460" s="71">
        <v>0</v>
      </c>
      <c r="BC460" s="71">
        <v>0</v>
      </c>
      <c r="BD460" s="71">
        <v>0</v>
      </c>
      <c r="BE460" s="71">
        <v>0</v>
      </c>
      <c r="BF460" s="71"/>
      <c r="BG460" s="72"/>
      <c r="BH460" s="71">
        <v>0</v>
      </c>
      <c r="BI460" s="71">
        <v>0</v>
      </c>
      <c r="BJ460" s="71">
        <v>22.815000000000001</v>
      </c>
      <c r="BK460" s="71">
        <v>0</v>
      </c>
      <c r="BL460" s="71">
        <v>19.277000000000001</v>
      </c>
      <c r="BM460" s="71">
        <v>0</v>
      </c>
      <c r="BN460" s="72"/>
      <c r="BO460" s="71">
        <v>0</v>
      </c>
      <c r="BP460" s="71">
        <v>0</v>
      </c>
      <c r="BQ460" s="71">
        <v>3</v>
      </c>
      <c r="BR460" s="71">
        <v>0</v>
      </c>
      <c r="BS460" s="71">
        <v>3</v>
      </c>
      <c r="BT460" s="71">
        <v>0</v>
      </c>
      <c r="BU460"/>
      <c r="BV460" s="70">
        <v>42.091999999999999</v>
      </c>
      <c r="BW460" s="70">
        <v>0</v>
      </c>
      <c r="BX460" s="70">
        <v>0</v>
      </c>
      <c r="BY460" s="70">
        <v>0</v>
      </c>
      <c r="BZ460" s="70">
        <v>0</v>
      </c>
      <c r="CA460" s="70">
        <v>0</v>
      </c>
      <c r="CB460" s="70">
        <v>0</v>
      </c>
      <c r="CC460" s="70">
        <v>0</v>
      </c>
      <c r="CD460" s="70">
        <v>0</v>
      </c>
    </row>
    <row r="461" spans="1:82">
      <c r="A461" s="70" t="s">
        <v>2208</v>
      </c>
      <c r="B461" s="70">
        <v>369</v>
      </c>
      <c r="C461" s="70">
        <v>12</v>
      </c>
      <c r="D461" s="70">
        <v>22</v>
      </c>
      <c r="E461" s="70">
        <v>2015</v>
      </c>
      <c r="F461" s="70" t="s">
        <v>182</v>
      </c>
      <c r="G461" s="70" t="s">
        <v>2196</v>
      </c>
      <c r="H461" s="70" t="s">
        <v>2197</v>
      </c>
      <c r="I461" s="148"/>
      <c r="J461" s="71">
        <v>82.280063801144991</v>
      </c>
      <c r="K461" s="71">
        <v>2.083175119519256</v>
      </c>
      <c r="L461" s="71">
        <v>1.090003712075736</v>
      </c>
      <c r="M461" s="71">
        <v>80.827565168624986</v>
      </c>
      <c r="N461" s="71">
        <v>101.92830153444061</v>
      </c>
      <c r="O461" s="71">
        <v>55.787306723995954</v>
      </c>
      <c r="P461" s="71">
        <v>47.594580329040596</v>
      </c>
      <c r="Q461" s="71">
        <v>5.2738858652110503</v>
      </c>
      <c r="R461" s="71">
        <v>0</v>
      </c>
      <c r="S461" s="71">
        <v>5.7189263166484761</v>
      </c>
      <c r="T461" s="72"/>
      <c r="U461" s="71">
        <v>14283938</v>
      </c>
      <c r="V461" s="71">
        <v>866</v>
      </c>
      <c r="W461" s="71">
        <v>29</v>
      </c>
      <c r="X461" s="71">
        <v>18167</v>
      </c>
      <c r="Y461" s="71">
        <v>32205</v>
      </c>
      <c r="Z461" s="71">
        <v>32412</v>
      </c>
      <c r="AA461" s="71">
        <v>9471</v>
      </c>
      <c r="AB461" s="71">
        <v>72589</v>
      </c>
      <c r="AC461" s="71">
        <v>0</v>
      </c>
      <c r="AD461" s="71">
        <v>5.7189263166484761</v>
      </c>
      <c r="AE461" s="72"/>
      <c r="AF461" s="71">
        <v>91432371.781354353</v>
      </c>
      <c r="AG461" s="71">
        <v>1613660.0768302151</v>
      </c>
      <c r="AH461" s="71">
        <v>172757.14274720449</v>
      </c>
      <c r="AI461" s="71">
        <v>112300523.88466381</v>
      </c>
      <c r="AJ461" s="71">
        <v>154166206.0490793</v>
      </c>
      <c r="AK461" s="71">
        <v>0</v>
      </c>
      <c r="AL461" s="71">
        <v>0</v>
      </c>
      <c r="AM461" s="71">
        <v>9948017.9505974408</v>
      </c>
      <c r="AN461" s="71">
        <v>0</v>
      </c>
      <c r="AO461" s="71">
        <v>0</v>
      </c>
      <c r="AP461" s="71">
        <v>369633536.88527232</v>
      </c>
      <c r="AQ461" s="72"/>
      <c r="AR461" s="71">
        <v>1258</v>
      </c>
      <c r="AS461" s="71">
        <v>104</v>
      </c>
      <c r="AT461" s="71">
        <v>0</v>
      </c>
      <c r="AU461" s="71">
        <v>0</v>
      </c>
      <c r="AV461" s="71">
        <v>0</v>
      </c>
      <c r="AW461" s="71">
        <v>0</v>
      </c>
      <c r="AX461" s="71"/>
      <c r="AY461" s="72"/>
      <c r="AZ461" s="71">
        <v>4940</v>
      </c>
      <c r="BA461" s="71">
        <v>4635.3</v>
      </c>
      <c r="BB461" s="71">
        <v>0</v>
      </c>
      <c r="BC461" s="71">
        <v>0</v>
      </c>
      <c r="BD461" s="71">
        <v>0</v>
      </c>
      <c r="BE461" s="71">
        <v>0</v>
      </c>
      <c r="BF461" s="71"/>
      <c r="BG461" s="72"/>
      <c r="BH461" s="71">
        <v>0</v>
      </c>
      <c r="BI461" s="71">
        <v>0</v>
      </c>
      <c r="BJ461" s="71">
        <v>24.331</v>
      </c>
      <c r="BK461" s="71">
        <v>0</v>
      </c>
      <c r="BL461" s="71">
        <v>16.706</v>
      </c>
      <c r="BM461" s="71">
        <v>0</v>
      </c>
      <c r="BN461" s="72"/>
      <c r="BO461" s="71">
        <v>0</v>
      </c>
      <c r="BP461" s="71">
        <v>0</v>
      </c>
      <c r="BQ461" s="71">
        <v>3</v>
      </c>
      <c r="BR461" s="71">
        <v>0</v>
      </c>
      <c r="BS461" s="71">
        <v>2</v>
      </c>
      <c r="BT461" s="71">
        <v>0</v>
      </c>
      <c r="BU461"/>
      <c r="BV461" s="70">
        <v>41.036999999999999</v>
      </c>
      <c r="BW461" s="70">
        <v>0</v>
      </c>
      <c r="BX461" s="70">
        <v>0</v>
      </c>
      <c r="BY461" s="70">
        <v>0</v>
      </c>
      <c r="BZ461" s="70">
        <v>0</v>
      </c>
      <c r="CA461" s="70">
        <v>0</v>
      </c>
      <c r="CB461" s="70">
        <v>0</v>
      </c>
      <c r="CC461" s="70">
        <v>0</v>
      </c>
      <c r="CD461" s="70">
        <v>0</v>
      </c>
    </row>
    <row r="462" spans="1:82">
      <c r="A462" s="70" t="s">
        <v>2209</v>
      </c>
      <c r="B462" s="70">
        <v>370</v>
      </c>
      <c r="C462" s="70">
        <v>13</v>
      </c>
      <c r="D462" s="70">
        <v>22</v>
      </c>
      <c r="E462" s="70">
        <v>2016</v>
      </c>
      <c r="F462" s="70" t="s">
        <v>155</v>
      </c>
      <c r="G462" s="1064" t="s">
        <v>2196</v>
      </c>
      <c r="H462" s="70" t="s">
        <v>2197</v>
      </c>
      <c r="I462" s="148"/>
      <c r="J462" s="71">
        <v>73.113688240128951</v>
      </c>
      <c r="K462" s="71">
        <v>1.9180627029123145</v>
      </c>
      <c r="L462" s="71">
        <v>1.3143732423585197</v>
      </c>
      <c r="M462" s="71">
        <v>78.992688068829963</v>
      </c>
      <c r="N462" s="71">
        <v>101.14498127825063</v>
      </c>
      <c r="O462" s="71">
        <v>54.938125154826501</v>
      </c>
      <c r="P462" s="71">
        <v>46.595143347642292</v>
      </c>
      <c r="Q462" s="71">
        <v>5.0956770173046255</v>
      </c>
      <c r="R462" s="71">
        <v>0</v>
      </c>
      <c r="S462" s="71">
        <v>8.9309068221948813</v>
      </c>
      <c r="T462" s="72"/>
      <c r="U462" s="71">
        <v>13547585</v>
      </c>
      <c r="V462" s="71">
        <v>866</v>
      </c>
      <c r="W462" s="71">
        <v>29</v>
      </c>
      <c r="X462" s="71">
        <v>18167</v>
      </c>
      <c r="Y462" s="71">
        <v>32428</v>
      </c>
      <c r="Z462" s="71">
        <v>32311</v>
      </c>
      <c r="AA462" s="71">
        <v>9590</v>
      </c>
      <c r="AB462" s="71">
        <v>72144</v>
      </c>
      <c r="AC462" s="71">
        <v>0</v>
      </c>
      <c r="AD462" s="71">
        <v>8.9309068221948813</v>
      </c>
      <c r="AE462" s="72"/>
      <c r="AF462" s="71">
        <v>80706590.902612969</v>
      </c>
      <c r="AG462" s="71">
        <v>1433885.629464099</v>
      </c>
      <c r="AH462" s="71">
        <v>162228.39759529199</v>
      </c>
      <c r="AI462" s="71">
        <v>118744511.6569699</v>
      </c>
      <c r="AJ462" s="71">
        <v>144661696.77521431</v>
      </c>
      <c r="AK462" s="71">
        <v>0</v>
      </c>
      <c r="AL462" s="71">
        <v>0</v>
      </c>
      <c r="AM462" s="71">
        <v>9894713.821500089</v>
      </c>
      <c r="AN462" s="71">
        <v>0</v>
      </c>
      <c r="AO462" s="71">
        <v>0</v>
      </c>
      <c r="AP462" s="71">
        <v>355603627.18335664</v>
      </c>
      <c r="AQ462" s="72"/>
      <c r="AR462" s="71">
        <v>1341</v>
      </c>
      <c r="AS462" s="71">
        <v>114</v>
      </c>
      <c r="AT462" s="71">
        <v>0</v>
      </c>
      <c r="AU462" s="71">
        <v>0</v>
      </c>
      <c r="AV462" s="71">
        <v>0</v>
      </c>
      <c r="AW462" s="71">
        <v>0</v>
      </c>
      <c r="AX462" s="71"/>
      <c r="AY462" s="72"/>
      <c r="AZ462" s="71">
        <v>5325.1</v>
      </c>
      <c r="BA462" s="71">
        <v>4826.8999999999996</v>
      </c>
      <c r="BB462" s="71">
        <v>0</v>
      </c>
      <c r="BC462" s="71">
        <v>0</v>
      </c>
      <c r="BD462" s="71">
        <v>0</v>
      </c>
      <c r="BE462" s="71">
        <v>0</v>
      </c>
      <c r="BF462" s="71"/>
      <c r="BG462" s="72"/>
      <c r="BH462" s="71">
        <v>0</v>
      </c>
      <c r="BI462" s="71">
        <v>0</v>
      </c>
      <c r="BJ462" s="71">
        <v>23.783000000000001</v>
      </c>
      <c r="BK462" s="71">
        <v>0</v>
      </c>
      <c r="BL462" s="71">
        <v>15.981999999999999</v>
      </c>
      <c r="BM462" s="71">
        <v>0</v>
      </c>
      <c r="BN462" s="72"/>
      <c r="BO462" s="71">
        <v>0</v>
      </c>
      <c r="BP462" s="71">
        <v>0</v>
      </c>
      <c r="BQ462" s="71">
        <v>3</v>
      </c>
      <c r="BR462" s="71">
        <v>0</v>
      </c>
      <c r="BS462" s="71">
        <v>2</v>
      </c>
      <c r="BT462" s="71">
        <v>0</v>
      </c>
      <c r="BU462"/>
      <c r="BV462" s="70">
        <v>39.765000000000001</v>
      </c>
      <c r="BW462" s="70">
        <v>0</v>
      </c>
      <c r="BX462" s="70">
        <v>0</v>
      </c>
      <c r="BY462" s="70">
        <v>0</v>
      </c>
      <c r="BZ462" s="70">
        <v>0</v>
      </c>
      <c r="CA462" s="70">
        <v>0</v>
      </c>
      <c r="CB462" s="70">
        <v>0</v>
      </c>
      <c r="CC462" s="70">
        <v>0</v>
      </c>
      <c r="CD462" s="70">
        <v>0</v>
      </c>
    </row>
    <row r="463" spans="1:82">
      <c r="A463" s="70" t="s">
        <v>2210</v>
      </c>
      <c r="B463" s="70">
        <v>371</v>
      </c>
      <c r="C463" s="70">
        <v>14</v>
      </c>
      <c r="D463" s="70">
        <v>22</v>
      </c>
      <c r="E463" s="70">
        <v>2017</v>
      </c>
      <c r="F463" s="70" t="s">
        <v>156</v>
      </c>
      <c r="G463" s="1064" t="s">
        <v>2196</v>
      </c>
      <c r="H463" s="70" t="s">
        <v>2197</v>
      </c>
      <c r="I463" s="148"/>
      <c r="J463" s="71">
        <v>68.964421878983785</v>
      </c>
      <c r="K463" s="71">
        <v>1.9555534967433552</v>
      </c>
      <c r="L463" s="71">
        <v>1.1622673180948009</v>
      </c>
      <c r="M463" s="71">
        <v>69.020133616653467</v>
      </c>
      <c r="N463" s="71">
        <v>92.227694197734536</v>
      </c>
      <c r="O463" s="71">
        <v>54.036648214802341</v>
      </c>
      <c r="P463" s="71">
        <v>47.521449500454992</v>
      </c>
      <c r="Q463" s="71">
        <v>4.9003803058779098</v>
      </c>
      <c r="R463" s="71">
        <v>0</v>
      </c>
      <c r="S463" s="71">
        <v>9.2422658715116288</v>
      </c>
      <c r="T463" s="72"/>
      <c r="U463" s="71">
        <v>13832230</v>
      </c>
      <c r="V463" s="71">
        <v>866</v>
      </c>
      <c r="W463" s="71">
        <v>29</v>
      </c>
      <c r="X463" s="71">
        <v>18167</v>
      </c>
      <c r="Y463" s="71">
        <v>32641</v>
      </c>
      <c r="Z463" s="71">
        <v>32308</v>
      </c>
      <c r="AA463" s="71">
        <v>9843</v>
      </c>
      <c r="AB463" s="71">
        <v>71745</v>
      </c>
      <c r="AC463" s="71">
        <v>0</v>
      </c>
      <c r="AD463" s="71">
        <v>9.2422658715116288</v>
      </c>
      <c r="AE463" s="72"/>
      <c r="AF463" s="71">
        <v>83248997.498539031</v>
      </c>
      <c r="AG463" s="71">
        <v>1573282.3627976719</v>
      </c>
      <c r="AH463" s="71">
        <v>195651.36378028631</v>
      </c>
      <c r="AI463" s="71">
        <v>119419169.53755391</v>
      </c>
      <c r="AJ463" s="71">
        <v>146191468.01041049</v>
      </c>
      <c r="AK463" s="71">
        <v>0</v>
      </c>
      <c r="AL463" s="71">
        <v>0</v>
      </c>
      <c r="AM463" s="71">
        <v>9855386.9616761599</v>
      </c>
      <c r="AN463" s="71">
        <v>0</v>
      </c>
      <c r="AO463" s="71">
        <v>0</v>
      </c>
      <c r="AP463" s="71">
        <v>360483955.73475754</v>
      </c>
      <c r="AQ463" s="72"/>
      <c r="AR463" s="71">
        <v>1390</v>
      </c>
      <c r="AS463" s="71">
        <v>121</v>
      </c>
      <c r="AT463" s="71">
        <v>0</v>
      </c>
      <c r="AU463" s="71">
        <v>0</v>
      </c>
      <c r="AV463" s="71">
        <v>0</v>
      </c>
      <c r="AW463" s="71">
        <v>0</v>
      </c>
      <c r="AX463" s="71"/>
      <c r="AY463" s="72"/>
      <c r="AZ463" s="71">
        <v>5571.4</v>
      </c>
      <c r="BA463" s="71">
        <v>5544.0999999999995</v>
      </c>
      <c r="BB463" s="71">
        <v>0</v>
      </c>
      <c r="BC463" s="71">
        <v>0</v>
      </c>
      <c r="BD463" s="71">
        <v>0</v>
      </c>
      <c r="BE463" s="71">
        <v>0</v>
      </c>
      <c r="BF463" s="71"/>
      <c r="BG463" s="72"/>
      <c r="BH463" s="71">
        <v>0</v>
      </c>
      <c r="BI463" s="71">
        <v>0</v>
      </c>
      <c r="BJ463" s="71">
        <v>23.257999999999999</v>
      </c>
      <c r="BK463" s="71">
        <v>0</v>
      </c>
      <c r="BL463" s="71">
        <v>15.638999999999999</v>
      </c>
      <c r="BM463" s="71">
        <v>0</v>
      </c>
      <c r="BN463" s="72"/>
      <c r="BO463" s="71">
        <v>0</v>
      </c>
      <c r="BP463" s="71">
        <v>0</v>
      </c>
      <c r="BQ463" s="71">
        <v>3</v>
      </c>
      <c r="BR463" s="71">
        <v>0</v>
      </c>
      <c r="BS463" s="71">
        <v>2</v>
      </c>
      <c r="BT463" s="71">
        <v>0</v>
      </c>
      <c r="BU463"/>
      <c r="BV463" s="70">
        <v>38.896999999999998</v>
      </c>
      <c r="BW463" s="70">
        <v>0</v>
      </c>
      <c r="BX463" s="70">
        <v>0</v>
      </c>
      <c r="BY463" s="70">
        <v>0</v>
      </c>
      <c r="BZ463" s="70">
        <v>0</v>
      </c>
      <c r="CA463" s="70">
        <v>0</v>
      </c>
      <c r="CB463" s="70">
        <v>0</v>
      </c>
      <c r="CC463" s="70">
        <v>0</v>
      </c>
      <c r="CD463" s="70">
        <v>0</v>
      </c>
    </row>
    <row r="464" spans="1:82">
      <c r="A464" s="70" t="s">
        <v>2211</v>
      </c>
      <c r="B464" s="70">
        <v>372</v>
      </c>
      <c r="C464" s="70">
        <v>15</v>
      </c>
      <c r="D464" s="70">
        <v>22</v>
      </c>
      <c r="E464" s="70">
        <v>2018</v>
      </c>
      <c r="F464" s="70" t="s">
        <v>183</v>
      </c>
      <c r="G464" s="70" t="s">
        <v>2196</v>
      </c>
      <c r="H464" s="70" t="s">
        <v>2197</v>
      </c>
      <c r="I464" s="148"/>
      <c r="J464" s="71">
        <v>63.126574807433244</v>
      </c>
      <c r="K464" s="71">
        <v>1.6622289989514574</v>
      </c>
      <c r="L464" s="71">
        <v>1.044348555548257</v>
      </c>
      <c r="M464" s="71">
        <v>61.457165636552944</v>
      </c>
      <c r="N464" s="71">
        <v>72.545870923066587</v>
      </c>
      <c r="O464" s="71">
        <v>53.054239996459515</v>
      </c>
      <c r="P464" s="71">
        <v>48.324639052547063</v>
      </c>
      <c r="Q464" s="71">
        <v>4.5232365550112901</v>
      </c>
      <c r="R464" s="71">
        <v>0</v>
      </c>
      <c r="S464" s="71">
        <v>8.8941182867005946</v>
      </c>
      <c r="T464" s="72"/>
      <c r="U464" s="71">
        <v>14737827</v>
      </c>
      <c r="V464" s="71">
        <v>866</v>
      </c>
      <c r="W464" s="71">
        <v>29</v>
      </c>
      <c r="X464" s="71">
        <v>18167</v>
      </c>
      <c r="Y464" s="71">
        <v>32844</v>
      </c>
      <c r="Z464" s="71">
        <v>32328</v>
      </c>
      <c r="AA464" s="71">
        <v>10110</v>
      </c>
      <c r="AB464" s="71">
        <v>71366</v>
      </c>
      <c r="AC464" s="71">
        <v>0</v>
      </c>
      <c r="AD464" s="71">
        <v>8.8941182867005946</v>
      </c>
      <c r="AE464" s="72"/>
      <c r="AF464" s="71">
        <v>87137589.329449877</v>
      </c>
      <c r="AG464" s="71">
        <v>1315675.8286226159</v>
      </c>
      <c r="AH464" s="71">
        <v>184985.1602688425</v>
      </c>
      <c r="AI464" s="71">
        <v>119174614.385179</v>
      </c>
      <c r="AJ464" s="71">
        <v>130634368.98763721</v>
      </c>
      <c r="AK464" s="71">
        <v>0</v>
      </c>
      <c r="AL464" s="71">
        <v>0</v>
      </c>
      <c r="AM464" s="71">
        <v>9823609.1670475323</v>
      </c>
      <c r="AN464" s="71">
        <v>0</v>
      </c>
      <c r="AO464" s="71">
        <v>0</v>
      </c>
      <c r="AP464" s="71">
        <v>348270842.85820508</v>
      </c>
      <c r="AQ464" s="72"/>
      <c r="AR464" s="71">
        <v>1464</v>
      </c>
      <c r="AS464" s="71">
        <v>126</v>
      </c>
      <c r="AT464" s="71">
        <v>0</v>
      </c>
      <c r="AU464" s="71">
        <v>0</v>
      </c>
      <c r="AV464" s="71">
        <v>0</v>
      </c>
      <c r="AW464" s="71">
        <v>0</v>
      </c>
      <c r="AX464" s="71"/>
      <c r="AY464" s="72"/>
      <c r="AZ464" s="71">
        <v>5906.699999999998</v>
      </c>
      <c r="BA464" s="71">
        <v>5604</v>
      </c>
      <c r="BB464" s="71">
        <v>0</v>
      </c>
      <c r="BC464" s="71">
        <v>0</v>
      </c>
      <c r="BD464" s="71">
        <v>0</v>
      </c>
      <c r="BE464" s="71">
        <v>0</v>
      </c>
      <c r="BF464" s="71"/>
      <c r="BG464" s="72"/>
      <c r="BH464" s="71">
        <v>0</v>
      </c>
      <c r="BI464" s="71">
        <v>0</v>
      </c>
      <c r="BJ464" s="71">
        <v>22.164000000000001</v>
      </c>
      <c r="BK464" s="71">
        <v>0</v>
      </c>
      <c r="BL464" s="71">
        <v>13.396999999999998</v>
      </c>
      <c r="BM464" s="71">
        <v>0</v>
      </c>
      <c r="BN464" s="72"/>
      <c r="BO464" s="71">
        <v>0</v>
      </c>
      <c r="BP464" s="71">
        <v>0</v>
      </c>
      <c r="BQ464" s="71">
        <v>3</v>
      </c>
      <c r="BR464" s="71">
        <v>0</v>
      </c>
      <c r="BS464" s="71">
        <v>2</v>
      </c>
      <c r="BT464" s="71">
        <v>0</v>
      </c>
      <c r="BU464"/>
      <c r="BV464" s="70">
        <v>35.561</v>
      </c>
      <c r="BW464" s="70">
        <v>0</v>
      </c>
      <c r="BX464" s="70">
        <v>0</v>
      </c>
      <c r="BY464" s="70">
        <v>0</v>
      </c>
      <c r="BZ464" s="70">
        <v>0</v>
      </c>
      <c r="CA464" s="70">
        <v>0</v>
      </c>
      <c r="CB464" s="70">
        <v>0</v>
      </c>
      <c r="CC464" s="70">
        <v>0</v>
      </c>
      <c r="CD464" s="70">
        <v>0</v>
      </c>
    </row>
    <row r="465" spans="1:82">
      <c r="A465" s="70" t="s">
        <v>2212</v>
      </c>
      <c r="B465" s="70">
        <v>373</v>
      </c>
      <c r="C465" s="70">
        <v>16</v>
      </c>
      <c r="D465" s="70">
        <v>22</v>
      </c>
      <c r="E465" s="70">
        <v>2019</v>
      </c>
      <c r="F465" s="70" t="s">
        <v>158</v>
      </c>
      <c r="G465" s="70" t="s">
        <v>2196</v>
      </c>
      <c r="H465" s="70" t="s">
        <v>2197</v>
      </c>
      <c r="I465" s="148"/>
      <c r="J465" s="71">
        <v>64.147865099788731</v>
      </c>
      <c r="K465" s="71">
        <v>1.5897198732006796</v>
      </c>
      <c r="L465" s="71">
        <v>1.0536260660328711</v>
      </c>
      <c r="M465" s="71">
        <v>56.850961044017751</v>
      </c>
      <c r="N465" s="71">
        <v>71.708270631482478</v>
      </c>
      <c r="O465" s="71">
        <v>51.686160194573596</v>
      </c>
      <c r="P465" s="71">
        <v>48.838374146011617</v>
      </c>
      <c r="Q465" s="71">
        <v>4.3795125708163196</v>
      </c>
      <c r="R465" s="71">
        <v>0</v>
      </c>
      <c r="S465" s="71">
        <v>9.5574461152724624</v>
      </c>
      <c r="T465" s="72"/>
      <c r="U465" s="71">
        <v>15484725</v>
      </c>
      <c r="V465" s="71">
        <v>866</v>
      </c>
      <c r="W465" s="71">
        <v>29</v>
      </c>
      <c r="X465" s="71">
        <v>18167</v>
      </c>
      <c r="Y465" s="71">
        <v>33166</v>
      </c>
      <c r="Z465" s="71">
        <v>32359</v>
      </c>
      <c r="AA465" s="71">
        <v>10141</v>
      </c>
      <c r="AB465" s="71">
        <v>70969</v>
      </c>
      <c r="AC465" s="71">
        <v>0</v>
      </c>
      <c r="AD465" s="71">
        <v>9.5574461152724624</v>
      </c>
      <c r="AE465" s="72"/>
      <c r="AF465" s="71">
        <v>89827424.35534589</v>
      </c>
      <c r="AG465" s="71">
        <v>1382563.883085177</v>
      </c>
      <c r="AH465" s="71">
        <v>196052.86343918869</v>
      </c>
      <c r="AI465" s="71">
        <v>115104252.23726811</v>
      </c>
      <c r="AJ465" s="71">
        <v>127165193.95971709</v>
      </c>
      <c r="AK465" s="71">
        <v>0</v>
      </c>
      <c r="AL465" s="71">
        <v>0</v>
      </c>
      <c r="AM465" s="71">
        <v>9665443.545654038</v>
      </c>
      <c r="AN465" s="71">
        <v>0</v>
      </c>
      <c r="AO465" s="71">
        <v>0</v>
      </c>
      <c r="AP465" s="71">
        <v>343340930.84450948</v>
      </c>
      <c r="AQ465" s="72"/>
      <c r="AR465" s="71">
        <v>1528</v>
      </c>
      <c r="AS465" s="71">
        <v>135</v>
      </c>
      <c r="AT465" s="71">
        <v>0</v>
      </c>
      <c r="AU465" s="71">
        <v>0</v>
      </c>
      <c r="AV465" s="71">
        <v>0</v>
      </c>
      <c r="AW465" s="71">
        <v>0</v>
      </c>
      <c r="AX465" s="71"/>
      <c r="AY465" s="72"/>
      <c r="AZ465" s="71">
        <v>6234.300000000002</v>
      </c>
      <c r="BA465" s="71">
        <v>5869.2999999999993</v>
      </c>
      <c r="BB465" s="71">
        <v>0</v>
      </c>
      <c r="BC465" s="71">
        <v>0</v>
      </c>
      <c r="BD465" s="71">
        <v>0</v>
      </c>
      <c r="BE465" s="71">
        <v>0</v>
      </c>
      <c r="BF465" s="71"/>
      <c r="BG465" s="72"/>
      <c r="BH465" s="71">
        <v>0</v>
      </c>
      <c r="BI465" s="71">
        <v>0</v>
      </c>
      <c r="BJ465" s="71">
        <v>25.565999999999999</v>
      </c>
      <c r="BK465" s="71">
        <v>0</v>
      </c>
      <c r="BL465" s="71">
        <v>11.438000000000001</v>
      </c>
      <c r="BM465" s="71">
        <v>0</v>
      </c>
      <c r="BN465" s="72"/>
      <c r="BO465" s="71">
        <v>0</v>
      </c>
      <c r="BP465" s="71">
        <v>0</v>
      </c>
      <c r="BQ465" s="71">
        <v>3</v>
      </c>
      <c r="BR465" s="71">
        <v>0</v>
      </c>
      <c r="BS465" s="71">
        <v>2</v>
      </c>
      <c r="BT465" s="71">
        <v>0</v>
      </c>
      <c r="BU465"/>
      <c r="BV465" s="70">
        <v>37.003999999999998</v>
      </c>
      <c r="BW465" s="70">
        <v>0</v>
      </c>
      <c r="BX465" s="70">
        <v>0</v>
      </c>
      <c r="BY465" s="70">
        <v>0</v>
      </c>
      <c r="BZ465" s="70">
        <v>0</v>
      </c>
      <c r="CA465" s="70">
        <v>0</v>
      </c>
      <c r="CB465" s="70">
        <v>0</v>
      </c>
      <c r="CC465" s="70">
        <v>0</v>
      </c>
      <c r="CD465" s="70">
        <v>0</v>
      </c>
    </row>
    <row r="466" spans="1:82">
      <c r="A466" s="70" t="s">
        <v>2213</v>
      </c>
      <c r="B466" s="70">
        <v>374</v>
      </c>
      <c r="C466" s="70">
        <v>17</v>
      </c>
      <c r="D466" s="70">
        <v>22</v>
      </c>
      <c r="E466" s="70">
        <v>2020</v>
      </c>
      <c r="F466" s="70" t="s">
        <v>159</v>
      </c>
      <c r="G466" s="70" t="s">
        <v>2196</v>
      </c>
      <c r="H466" s="70" t="s">
        <v>2197</v>
      </c>
      <c r="I466" s="148"/>
      <c r="J466" s="71">
        <v>70.328758912650116</v>
      </c>
      <c r="K466" s="71">
        <v>1.8423321904668202</v>
      </c>
      <c r="L466" s="71">
        <v>4.8006418047204047</v>
      </c>
      <c r="M466" s="71">
        <v>67.401476085966038</v>
      </c>
      <c r="N466" s="71">
        <v>81.843824264756975</v>
      </c>
      <c r="O466" s="71">
        <v>45.743399230305144</v>
      </c>
      <c r="P466" s="71">
        <v>47.810685281689338</v>
      </c>
      <c r="Q466" s="71">
        <v>4.1507170058371603</v>
      </c>
      <c r="R466" s="71">
        <v>0</v>
      </c>
      <c r="S466" s="71">
        <v>8.6692394194335485</v>
      </c>
      <c r="T466" s="72"/>
      <c r="U466" s="71">
        <v>16650558</v>
      </c>
      <c r="V466" s="71">
        <v>951</v>
      </c>
      <c r="W466" s="71">
        <v>160</v>
      </c>
      <c r="X466" s="71">
        <v>20410</v>
      </c>
      <c r="Y466" s="71">
        <v>33294</v>
      </c>
      <c r="Z466" s="71">
        <v>32687</v>
      </c>
      <c r="AA466" s="71">
        <v>10552</v>
      </c>
      <c r="AB466" s="71">
        <v>70398</v>
      </c>
      <c r="AC466" s="71">
        <v>0</v>
      </c>
      <c r="AD466" s="71">
        <v>8.6692394194335485</v>
      </c>
      <c r="AE466" s="72"/>
      <c r="AF466" s="71">
        <v>98132390.325164646</v>
      </c>
      <c r="AG466" s="71">
        <v>1418488.2698416675</v>
      </c>
      <c r="AH466" s="71">
        <v>871496.21489152603</v>
      </c>
      <c r="AI466" s="71">
        <v>132122271.26511788</v>
      </c>
      <c r="AJ466" s="71">
        <v>156030764.19662729</v>
      </c>
      <c r="AK466" s="71"/>
      <c r="AL466" s="71"/>
      <c r="AM466" s="71">
        <v>9187721.1380930897</v>
      </c>
      <c r="AN466" s="71"/>
      <c r="AO466" s="71"/>
      <c r="AP466" s="71">
        <v>397763131.40973616</v>
      </c>
      <c r="AQ466" s="72"/>
      <c r="AR466" s="71">
        <v>1598</v>
      </c>
      <c r="AS466" s="71">
        <v>137</v>
      </c>
      <c r="AT466" s="71">
        <v>0</v>
      </c>
      <c r="AU466" s="71">
        <v>0</v>
      </c>
      <c r="AV466" s="71">
        <v>0</v>
      </c>
      <c r="AW466" s="71">
        <v>0</v>
      </c>
      <c r="AX466" s="71"/>
      <c r="AY466" s="72"/>
      <c r="AZ466" s="71">
        <v>6601.7000000000007</v>
      </c>
      <c r="BA466" s="71">
        <v>6180.0000000000018</v>
      </c>
      <c r="BB466" s="71">
        <v>0</v>
      </c>
      <c r="BC466" s="71">
        <v>0</v>
      </c>
      <c r="BD466" s="71">
        <v>0</v>
      </c>
      <c r="BE466" s="71">
        <v>0</v>
      </c>
      <c r="BF466" s="71"/>
      <c r="BG466" s="72"/>
      <c r="BH466" s="71">
        <v>0</v>
      </c>
      <c r="BI466" s="71">
        <v>0</v>
      </c>
      <c r="BJ466" s="71">
        <v>23.603000000000002</v>
      </c>
      <c r="BK466" s="71">
        <v>0</v>
      </c>
      <c r="BL466" s="71">
        <v>9.0500000000000007</v>
      </c>
      <c r="BM466" s="71">
        <v>0</v>
      </c>
      <c r="BN466" s="72"/>
      <c r="BO466" s="71">
        <v>0</v>
      </c>
      <c r="BP466" s="71">
        <v>0</v>
      </c>
      <c r="BQ466" s="71">
        <v>2</v>
      </c>
      <c r="BR466" s="71">
        <v>0</v>
      </c>
      <c r="BS466" s="71">
        <v>1</v>
      </c>
      <c r="BT466" s="71">
        <v>0</v>
      </c>
      <c r="BU466"/>
      <c r="BV466" s="70">
        <v>32.652999999999999</v>
      </c>
      <c r="BW466" s="70">
        <v>0</v>
      </c>
      <c r="BX466" s="70">
        <v>0</v>
      </c>
      <c r="BY466" s="70">
        <v>0</v>
      </c>
      <c r="BZ466" s="70">
        <v>0</v>
      </c>
      <c r="CA466" s="70">
        <v>0</v>
      </c>
      <c r="CB466" s="70">
        <v>0</v>
      </c>
      <c r="CC466" s="70">
        <v>0</v>
      </c>
      <c r="CD466" s="70">
        <v>0</v>
      </c>
    </row>
    <row r="467" spans="1:82">
      <c r="A467" s="70" t="s">
        <v>2214</v>
      </c>
      <c r="B467" s="70">
        <v>374</v>
      </c>
      <c r="C467" s="70">
        <v>18</v>
      </c>
      <c r="D467" s="70">
        <v>22</v>
      </c>
      <c r="E467" s="70">
        <v>2021</v>
      </c>
      <c r="F467" s="70" t="s">
        <v>160</v>
      </c>
      <c r="G467" s="70" t="s">
        <v>2196</v>
      </c>
      <c r="H467" s="70" t="s">
        <v>2197</v>
      </c>
      <c r="I467" s="148"/>
      <c r="J467" s="71">
        <v>72.089070656792799</v>
      </c>
      <c r="K467" s="71">
        <v>2.0761060075546705</v>
      </c>
      <c r="L467" s="71">
        <v>4.8522473547209213</v>
      </c>
      <c r="M467" s="71">
        <v>63.338840773805245</v>
      </c>
      <c r="N467" s="71">
        <v>72.889454597790376</v>
      </c>
      <c r="O467" s="71">
        <v>44.049586975496268</v>
      </c>
      <c r="P467" s="71">
        <v>49.286591226567623</v>
      </c>
      <c r="Q467" s="71">
        <v>4.0842949366654402</v>
      </c>
      <c r="R467" s="71">
        <v>0</v>
      </c>
      <c r="S467" s="71">
        <v>7.0011949678878462</v>
      </c>
      <c r="T467" s="72"/>
      <c r="U467" s="71">
        <v>21151920</v>
      </c>
      <c r="V467" s="71">
        <v>951</v>
      </c>
      <c r="W467" s="71">
        <v>160</v>
      </c>
      <c r="X467" s="71">
        <v>20410</v>
      </c>
      <c r="Y467" s="71">
        <v>33450</v>
      </c>
      <c r="Z467" s="71">
        <v>32410</v>
      </c>
      <c r="AA467" s="71">
        <v>10607</v>
      </c>
      <c r="AB467" s="71">
        <v>69952</v>
      </c>
      <c r="AC467" s="71">
        <v>0</v>
      </c>
      <c r="AD467" s="71">
        <v>7.0011949678878462</v>
      </c>
      <c r="AE467" s="72"/>
      <c r="AF467" s="71">
        <v>110763561.15112068</v>
      </c>
      <c r="AG467" s="71">
        <v>1604728.9909184393</v>
      </c>
      <c r="AH467" s="71">
        <v>894882.14780795085</v>
      </c>
      <c r="AI467" s="71">
        <v>141793465.79308593</v>
      </c>
      <c r="AJ467" s="71">
        <v>146382070.93067589</v>
      </c>
      <c r="AK467" s="71">
        <v>0</v>
      </c>
      <c r="AL467" s="71">
        <v>0</v>
      </c>
      <c r="AM467" s="71">
        <v>9182171.4799314309</v>
      </c>
      <c r="AN467" s="71">
        <v>0</v>
      </c>
      <c r="AO467" s="71">
        <v>0</v>
      </c>
      <c r="AP467" s="71">
        <v>410620880.49354035</v>
      </c>
      <c r="AQ467" s="72"/>
      <c r="AR467" s="71">
        <v>1662</v>
      </c>
      <c r="AS467" s="71">
        <v>139</v>
      </c>
      <c r="AT467" s="71">
        <v>0</v>
      </c>
      <c r="AU467" s="71">
        <v>0</v>
      </c>
      <c r="AV467" s="71">
        <v>0</v>
      </c>
      <c r="AW467" s="71">
        <v>0</v>
      </c>
      <c r="AX467" s="71"/>
      <c r="AY467" s="72"/>
      <c r="AZ467" s="71">
        <v>6928.1</v>
      </c>
      <c r="BA467" s="71">
        <v>6200.2000000000025</v>
      </c>
      <c r="BB467" s="71">
        <v>0</v>
      </c>
      <c r="BC467" s="71">
        <v>0</v>
      </c>
      <c r="BD467" s="71">
        <v>0</v>
      </c>
      <c r="BE467" s="71">
        <v>0</v>
      </c>
      <c r="BF467" s="71"/>
      <c r="BG467" s="72"/>
      <c r="BH467" s="71">
        <v>0</v>
      </c>
      <c r="BI467" s="71">
        <v>0</v>
      </c>
      <c r="BJ467" s="71">
        <v>29.189</v>
      </c>
      <c r="BK467" s="71">
        <v>0</v>
      </c>
      <c r="BL467" s="71">
        <v>9.282</v>
      </c>
      <c r="BM467" s="71">
        <v>0</v>
      </c>
      <c r="BN467" s="72"/>
      <c r="BO467" s="71">
        <v>0</v>
      </c>
      <c r="BP467" s="71">
        <v>0</v>
      </c>
      <c r="BQ467" s="71">
        <v>3</v>
      </c>
      <c r="BR467" s="71">
        <v>0</v>
      </c>
      <c r="BS467" s="71">
        <v>1</v>
      </c>
      <c r="BT467" s="71">
        <v>0</v>
      </c>
      <c r="BU467"/>
      <c r="BV467" s="70">
        <v>38.470999999999997</v>
      </c>
      <c r="BW467" s="70">
        <v>0</v>
      </c>
      <c r="BX467" s="70">
        <v>0</v>
      </c>
      <c r="BY467" s="70">
        <v>0</v>
      </c>
      <c r="BZ467" s="70">
        <v>0</v>
      </c>
      <c r="CA467" s="70">
        <v>0</v>
      </c>
      <c r="CB467" s="70">
        <v>0</v>
      </c>
      <c r="CC467" s="70">
        <v>0</v>
      </c>
      <c r="CD467" s="70">
        <v>0</v>
      </c>
    </row>
    <row r="468" spans="1:82">
      <c r="A468" s="70" t="s">
        <v>2215</v>
      </c>
      <c r="B468" s="70">
        <v>374</v>
      </c>
      <c r="C468" s="70">
        <v>19</v>
      </c>
      <c r="D468" s="70">
        <v>22</v>
      </c>
      <c r="E468" s="70">
        <v>2022</v>
      </c>
      <c r="F468" s="70" t="s">
        <v>161</v>
      </c>
      <c r="G468" s="70" t="s">
        <v>2196</v>
      </c>
      <c r="H468" s="70" t="s">
        <v>2197</v>
      </c>
      <c r="I468" s="148"/>
      <c r="J468" s="71">
        <v>83.528899234077159</v>
      </c>
      <c r="K468" s="71">
        <v>1.9486270307821645</v>
      </c>
      <c r="L468" s="71">
        <v>3.6297114494393465</v>
      </c>
      <c r="M468" s="71">
        <v>72.994122910500963</v>
      </c>
      <c r="N468" s="71">
        <v>79.523735760878395</v>
      </c>
      <c r="O468" s="71">
        <v>46.143854806858748</v>
      </c>
      <c r="P468" s="71">
        <v>49.631238270576212</v>
      </c>
      <c r="Q468" s="71">
        <v>4.089629089124637</v>
      </c>
      <c r="R468" s="71">
        <v>0</v>
      </c>
      <c r="S468" s="71">
        <v>7.5138534009553748</v>
      </c>
      <c r="T468" s="72"/>
      <c r="U468" s="71">
        <v>24862316</v>
      </c>
      <c r="V468" s="71">
        <v>951</v>
      </c>
      <c r="W468" s="71">
        <v>160</v>
      </c>
      <c r="X468" s="71">
        <v>20410</v>
      </c>
      <c r="Y468" s="71">
        <v>33707</v>
      </c>
      <c r="Z468" s="71">
        <v>32257</v>
      </c>
      <c r="AA468" s="71">
        <v>10844</v>
      </c>
      <c r="AB468" s="71">
        <v>69469</v>
      </c>
      <c r="AC468" s="71">
        <v>0</v>
      </c>
      <c r="AD468" s="71">
        <v>7.5138534009553748</v>
      </c>
      <c r="AE468" s="72"/>
      <c r="AF468" s="71">
        <v>117339945.22338778</v>
      </c>
      <c r="AG468" s="71">
        <v>1600818.9793337262</v>
      </c>
      <c r="AH468" s="71">
        <v>785523.15300067456</v>
      </c>
      <c r="AI468" s="71">
        <v>141478392.57109919</v>
      </c>
      <c r="AJ468" s="71">
        <v>148383739.93140104</v>
      </c>
      <c r="AK468" s="71">
        <v>0</v>
      </c>
      <c r="AL468" s="71">
        <v>0</v>
      </c>
      <c r="AM468" s="71">
        <v>8970344.0151679106</v>
      </c>
      <c r="AN468" s="71">
        <v>0</v>
      </c>
      <c r="AO468" s="71">
        <v>0</v>
      </c>
      <c r="AP468" s="71">
        <v>418558763.87339026</v>
      </c>
      <c r="AQ468" s="72"/>
      <c r="AR468" s="71">
        <v>1760</v>
      </c>
      <c r="AS468" s="71">
        <v>142</v>
      </c>
      <c r="AT468" s="71">
        <v>0</v>
      </c>
      <c r="AU468" s="71">
        <v>0</v>
      </c>
      <c r="AV468" s="71">
        <v>0</v>
      </c>
      <c r="AW468" s="71">
        <v>0</v>
      </c>
      <c r="AX468" s="71"/>
      <c r="AY468" s="72"/>
      <c r="AZ468" s="71">
        <v>7459.1</v>
      </c>
      <c r="BA468" s="71">
        <v>6282.7000000000025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2216</v>
      </c>
      <c r="B469" s="70">
        <v>374</v>
      </c>
      <c r="C469" s="70">
        <v>20</v>
      </c>
      <c r="D469" s="70">
        <v>22</v>
      </c>
      <c r="E469" s="70">
        <v>2023</v>
      </c>
      <c r="F469" s="70" t="s">
        <v>1539</v>
      </c>
      <c r="G469" s="70" t="s">
        <v>2196</v>
      </c>
      <c r="H469" s="70" t="s">
        <v>2197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1867</v>
      </c>
      <c r="AS469" s="71">
        <v>143</v>
      </c>
      <c r="AT469" s="71">
        <v>0</v>
      </c>
      <c r="AU469" s="71">
        <v>0</v>
      </c>
      <c r="AV469" s="71">
        <v>0</v>
      </c>
      <c r="AW469" s="71">
        <v>0</v>
      </c>
      <c r="AX469" s="71"/>
      <c r="AY469" s="72"/>
      <c r="AZ469" s="71">
        <v>8021.1999999999971</v>
      </c>
      <c r="BA469" s="71">
        <v>6297.0000000000027</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2217</v>
      </c>
      <c r="B470" s="70">
        <v>374</v>
      </c>
      <c r="C470" s="70">
        <v>21</v>
      </c>
      <c r="D470" s="70">
        <v>22</v>
      </c>
      <c r="E470" s="70">
        <v>2024</v>
      </c>
      <c r="F470" s="70" t="s">
        <v>1554</v>
      </c>
      <c r="G470" s="70" t="s">
        <v>2196</v>
      </c>
      <c r="H470" s="70" t="s">
        <v>2197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2218</v>
      </c>
      <c r="B471" s="70">
        <v>171</v>
      </c>
      <c r="C471" s="70">
        <v>1</v>
      </c>
      <c r="D471" s="70">
        <v>11</v>
      </c>
      <c r="E471" s="70">
        <v>1990</v>
      </c>
      <c r="F471" s="70" t="s">
        <v>787</v>
      </c>
      <c r="G471" s="70" t="s">
        <v>2219</v>
      </c>
      <c r="H471" s="70" t="s">
        <v>2220</v>
      </c>
      <c r="I471" s="148"/>
      <c r="J471" s="71">
        <v>408.89054817894009</v>
      </c>
      <c r="K471" s="71">
        <v>10.708367474245669</v>
      </c>
      <c r="L471" s="71">
        <v>15.859855194585739</v>
      </c>
      <c r="M471" s="71">
        <v>44.394806433741969</v>
      </c>
      <c r="N471" s="71">
        <v>60.146521512869953</v>
      </c>
      <c r="O471" s="71">
        <v>55.901644300020131</v>
      </c>
      <c r="P471" s="71">
        <v>96.058214111482073</v>
      </c>
      <c r="Q471" s="71">
        <v>4.9703731163414897</v>
      </c>
      <c r="R471" s="71">
        <v>8.1265783660265924</v>
      </c>
      <c r="S471" s="71">
        <v>3.9892726826423339</v>
      </c>
      <c r="T471" s="72"/>
      <c r="U471" s="71">
        <v>18852858</v>
      </c>
      <c r="V471" s="71">
        <v>3677</v>
      </c>
      <c r="W471" s="71">
        <v>166</v>
      </c>
      <c r="X471" s="71">
        <v>18879</v>
      </c>
      <c r="Y471" s="71">
        <v>22811</v>
      </c>
      <c r="Z471" s="71">
        <v>22993</v>
      </c>
      <c r="AA471" s="71">
        <v>23324</v>
      </c>
      <c r="AB471" s="71">
        <v>80702</v>
      </c>
      <c r="AC471" s="71">
        <v>1407538</v>
      </c>
      <c r="AD471" s="71">
        <v>3.9892726826423339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2221</v>
      </c>
      <c r="B472" s="70">
        <v>172</v>
      </c>
      <c r="C472" s="70">
        <v>2</v>
      </c>
      <c r="D472" s="70">
        <v>11</v>
      </c>
      <c r="E472" s="70">
        <v>2005</v>
      </c>
      <c r="F472" s="70" t="s">
        <v>789</v>
      </c>
      <c r="G472" s="70" t="s">
        <v>2219</v>
      </c>
      <c r="H472" s="70" t="s">
        <v>2220</v>
      </c>
      <c r="I472" s="148"/>
      <c r="J472" s="71">
        <v>563.51822585607056</v>
      </c>
      <c r="K472" s="71">
        <v>7.388566676605552</v>
      </c>
      <c r="L472" s="71">
        <v>23.390500893843669</v>
      </c>
      <c r="M472" s="71">
        <v>76.525290356498957</v>
      </c>
      <c r="N472" s="71">
        <v>104.0358873791503</v>
      </c>
      <c r="O472" s="71">
        <v>90.319466251115671</v>
      </c>
      <c r="P472" s="71">
        <v>93.040332225649152</v>
      </c>
      <c r="Q472" s="71">
        <v>4.7182709008119703</v>
      </c>
      <c r="R472" s="71">
        <v>12.822999782670459</v>
      </c>
      <c r="S472" s="71">
        <v>7.5691952240000004</v>
      </c>
      <c r="T472" s="72"/>
      <c r="U472" s="71">
        <v>37345411</v>
      </c>
      <c r="V472" s="71">
        <v>3202</v>
      </c>
      <c r="W472" s="71">
        <v>279</v>
      </c>
      <c r="X472" s="71">
        <v>16280</v>
      </c>
      <c r="Y472" s="71">
        <v>28277</v>
      </c>
      <c r="Z472" s="71">
        <v>42989</v>
      </c>
      <c r="AA472" s="71">
        <v>18502</v>
      </c>
      <c r="AB472" s="71">
        <v>80087</v>
      </c>
      <c r="AC472" s="71">
        <v>2267482</v>
      </c>
      <c r="AD472" s="71">
        <v>7.5691952240000004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2222</v>
      </c>
      <c r="B473" s="70">
        <v>173</v>
      </c>
      <c r="C473" s="70">
        <v>3</v>
      </c>
      <c r="D473" s="70">
        <v>11</v>
      </c>
      <c r="E473" s="70">
        <v>2006</v>
      </c>
      <c r="F473" s="70" t="s">
        <v>790</v>
      </c>
      <c r="G473" s="70" t="s">
        <v>2219</v>
      </c>
      <c r="H473" s="70" t="s">
        <v>2220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2223</v>
      </c>
      <c r="B474" s="70">
        <v>174</v>
      </c>
      <c r="C474" s="70">
        <v>4</v>
      </c>
      <c r="D474" s="70">
        <v>11</v>
      </c>
      <c r="E474" s="70">
        <v>2007</v>
      </c>
      <c r="F474" s="70" t="s">
        <v>791</v>
      </c>
      <c r="G474" s="70" t="s">
        <v>2219</v>
      </c>
      <c r="H474" s="70" t="s">
        <v>2220</v>
      </c>
      <c r="I474" s="148"/>
      <c r="J474" s="71">
        <v>528.63469754720472</v>
      </c>
      <c r="K474" s="71">
        <v>6.9010567942937051</v>
      </c>
      <c r="L474" s="71">
        <v>13.332646258019601</v>
      </c>
      <c r="M474" s="71">
        <v>80.186215934643286</v>
      </c>
      <c r="N474" s="71">
        <v>99.069868827005394</v>
      </c>
      <c r="O474" s="71">
        <v>87.96840560057332</v>
      </c>
      <c r="P474" s="71">
        <v>91.176582682473892</v>
      </c>
      <c r="Q474" s="71">
        <v>4.9162013485605103</v>
      </c>
      <c r="R474" s="71">
        <v>8.8057380219842596</v>
      </c>
      <c r="S474" s="71">
        <v>5.688787359</v>
      </c>
      <c r="T474" s="72"/>
      <c r="U474" s="71">
        <v>37924758</v>
      </c>
      <c r="V474" s="71">
        <v>3030</v>
      </c>
      <c r="W474" s="71">
        <v>173</v>
      </c>
      <c r="X474" s="71">
        <v>20522</v>
      </c>
      <c r="Y474" s="71">
        <v>28601</v>
      </c>
      <c r="Z474" s="71">
        <v>43526</v>
      </c>
      <c r="AA474" s="71">
        <v>17855</v>
      </c>
      <c r="AB474" s="71">
        <v>79034</v>
      </c>
      <c r="AC474" s="71">
        <v>1601790</v>
      </c>
      <c r="AD474" s="71">
        <v>5.688787359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2224</v>
      </c>
      <c r="B475" s="70">
        <v>175</v>
      </c>
      <c r="C475" s="70">
        <v>5</v>
      </c>
      <c r="D475" s="70">
        <v>11</v>
      </c>
      <c r="E475" s="70">
        <v>2008</v>
      </c>
      <c r="F475" s="70" t="s">
        <v>792</v>
      </c>
      <c r="G475" s="70" t="s">
        <v>2219</v>
      </c>
      <c r="H475" s="70" t="s">
        <v>2220</v>
      </c>
      <c r="I475" s="148"/>
      <c r="J475" s="71">
        <v>490.08044909428259</v>
      </c>
      <c r="K475" s="71">
        <v>5.1083865337803163</v>
      </c>
      <c r="L475" s="71">
        <v>11.43577937280115</v>
      </c>
      <c r="M475" s="71">
        <v>87.596219092500817</v>
      </c>
      <c r="N475" s="71">
        <v>99.487647116659147</v>
      </c>
      <c r="O475" s="71">
        <v>85.639656886634867</v>
      </c>
      <c r="P475" s="71">
        <v>88.49172848160751</v>
      </c>
      <c r="Q475" s="71">
        <v>4.8104564467714903</v>
      </c>
      <c r="R475" s="71">
        <v>9.7660739648374442</v>
      </c>
      <c r="S475" s="71">
        <v>5.7959281211199993</v>
      </c>
      <c r="T475" s="72"/>
      <c r="U475" s="71">
        <v>39866538</v>
      </c>
      <c r="V475" s="71">
        <v>3030</v>
      </c>
      <c r="W475" s="71">
        <v>173</v>
      </c>
      <c r="X475" s="71">
        <v>20522</v>
      </c>
      <c r="Y475" s="71">
        <v>28853</v>
      </c>
      <c r="Z475" s="71">
        <v>43861</v>
      </c>
      <c r="AA475" s="71">
        <v>17349</v>
      </c>
      <c r="AB475" s="71">
        <v>78606</v>
      </c>
      <c r="AC475" s="71">
        <v>1844677</v>
      </c>
      <c r="AD475" s="71">
        <v>5.7959281211199993</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2225</v>
      </c>
      <c r="B476" s="70">
        <v>176</v>
      </c>
      <c r="C476" s="70">
        <v>6</v>
      </c>
      <c r="D476" s="70">
        <v>11</v>
      </c>
      <c r="E476" s="70">
        <v>2009</v>
      </c>
      <c r="F476" s="70" t="s">
        <v>176</v>
      </c>
      <c r="G476" s="70" t="s">
        <v>2219</v>
      </c>
      <c r="H476" s="70" t="s">
        <v>2220</v>
      </c>
      <c r="I476" s="148"/>
      <c r="J476" s="71">
        <v>348.60780369617788</v>
      </c>
      <c r="K476" s="71">
        <v>5.5794737444591913</v>
      </c>
      <c r="L476" s="71">
        <v>12.423726472344111</v>
      </c>
      <c r="M476" s="71">
        <v>84.686000749918961</v>
      </c>
      <c r="N476" s="71">
        <v>100.1292623170834</v>
      </c>
      <c r="O476" s="71">
        <v>87.392414480683186</v>
      </c>
      <c r="P476" s="71">
        <v>84.269997114185756</v>
      </c>
      <c r="Q476" s="71">
        <v>4.5550640951925097</v>
      </c>
      <c r="R476" s="71">
        <v>6.0649793911592624</v>
      </c>
      <c r="S476" s="71">
        <v>4.6770469945029998</v>
      </c>
      <c r="T476" s="72"/>
      <c r="U476" s="71">
        <v>29736590</v>
      </c>
      <c r="V476" s="71">
        <v>2818</v>
      </c>
      <c r="W476" s="71">
        <v>329</v>
      </c>
      <c r="X476" s="71">
        <v>20214</v>
      </c>
      <c r="Y476" s="71">
        <v>29169</v>
      </c>
      <c r="Z476" s="71">
        <v>44179</v>
      </c>
      <c r="AA476" s="71">
        <v>16961</v>
      </c>
      <c r="AB476" s="71">
        <v>78135</v>
      </c>
      <c r="AC476" s="71">
        <v>1117616</v>
      </c>
      <c r="AD476" s="71">
        <v>4.6770469945029998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1022.559</v>
      </c>
      <c r="BK476" s="71">
        <v>809.51099999999997</v>
      </c>
      <c r="BL476" s="71">
        <v>0</v>
      </c>
      <c r="BM476" s="71">
        <v>0</v>
      </c>
      <c r="BN476" s="72"/>
      <c r="BO476" s="71">
        <v>0</v>
      </c>
      <c r="BP476" s="71">
        <v>0</v>
      </c>
      <c r="BQ476" s="71">
        <v>13</v>
      </c>
      <c r="BR476" s="71">
        <v>3</v>
      </c>
      <c r="BS476" s="71">
        <v>0</v>
      </c>
      <c r="BT476" s="71">
        <v>0</v>
      </c>
      <c r="BU476"/>
      <c r="BV476" s="70">
        <v>1553.7850000000001</v>
      </c>
      <c r="BW476" s="70">
        <v>75.602999999999994</v>
      </c>
      <c r="BX476" s="70">
        <v>51.061</v>
      </c>
      <c r="BY476" s="70">
        <v>0</v>
      </c>
      <c r="BZ476" s="70">
        <v>139.73400000000001</v>
      </c>
      <c r="CA476" s="70">
        <v>0</v>
      </c>
      <c r="CB476" s="70">
        <v>11.887</v>
      </c>
      <c r="CC476" s="70">
        <v>0</v>
      </c>
      <c r="CD476" s="70">
        <v>0</v>
      </c>
    </row>
    <row r="477" spans="1:82">
      <c r="A477" s="70" t="s">
        <v>2226</v>
      </c>
      <c r="B477" s="70">
        <v>177</v>
      </c>
      <c r="C477" s="70">
        <v>7</v>
      </c>
      <c r="D477" s="70">
        <v>11</v>
      </c>
      <c r="E477" s="70">
        <v>2010</v>
      </c>
      <c r="F477" s="70" t="s">
        <v>177</v>
      </c>
      <c r="G477" s="70" t="s">
        <v>2219</v>
      </c>
      <c r="H477" s="70" t="s">
        <v>2220</v>
      </c>
      <c r="I477" s="148"/>
      <c r="J477" s="71">
        <v>336.65073251820257</v>
      </c>
      <c r="K477" s="71">
        <v>5.4573406373329538</v>
      </c>
      <c r="L477" s="71">
        <v>10.6293969768693</v>
      </c>
      <c r="M477" s="71">
        <v>79.115389324781461</v>
      </c>
      <c r="N477" s="71">
        <v>83.590535398311744</v>
      </c>
      <c r="O477" s="71">
        <v>87.78170245392667</v>
      </c>
      <c r="P477" s="71">
        <v>84.104787629864305</v>
      </c>
      <c r="Q477" s="71">
        <v>4.7209820992682099</v>
      </c>
      <c r="R477" s="71">
        <v>7.4757528548051857</v>
      </c>
      <c r="S477" s="71">
        <v>6.5772586487564002</v>
      </c>
      <c r="T477" s="72"/>
      <c r="U477" s="71">
        <v>33451543</v>
      </c>
      <c r="V477" s="71">
        <v>2818</v>
      </c>
      <c r="W477" s="71">
        <v>329</v>
      </c>
      <c r="X477" s="71">
        <v>20214</v>
      </c>
      <c r="Y477" s="71">
        <v>29276</v>
      </c>
      <c r="Z477" s="71">
        <v>44582</v>
      </c>
      <c r="AA477" s="71">
        <v>16505</v>
      </c>
      <c r="AB477" s="71">
        <v>77598</v>
      </c>
      <c r="AC477" s="71">
        <v>1305480</v>
      </c>
      <c r="AD477" s="71">
        <v>6.5772586487564002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1004.814</v>
      </c>
      <c r="BK477" s="71">
        <v>865.69899999999996</v>
      </c>
      <c r="BL477" s="71">
        <v>0</v>
      </c>
      <c r="BM477" s="71">
        <v>0</v>
      </c>
      <c r="BN477" s="72"/>
      <c r="BO477" s="71">
        <v>0</v>
      </c>
      <c r="BP477" s="71">
        <v>0</v>
      </c>
      <c r="BQ477" s="71">
        <v>12</v>
      </c>
      <c r="BR477" s="71">
        <v>3</v>
      </c>
      <c r="BS477" s="71">
        <v>0</v>
      </c>
      <c r="BT477" s="71">
        <v>0</v>
      </c>
      <c r="BU477"/>
      <c r="BV477" s="70">
        <v>1622.1389999999999</v>
      </c>
      <c r="BW477" s="70">
        <v>72.198999999999998</v>
      </c>
      <c r="BX477" s="70">
        <v>37.841000000000001</v>
      </c>
      <c r="BY477" s="70">
        <v>3.2320000000000002</v>
      </c>
      <c r="BZ477" s="70">
        <v>135.102</v>
      </c>
      <c r="CA477" s="70">
        <v>0</v>
      </c>
      <c r="CB477" s="70">
        <v>0</v>
      </c>
      <c r="CC477" s="70">
        <v>0</v>
      </c>
      <c r="CD477" s="70">
        <v>0</v>
      </c>
    </row>
    <row r="478" spans="1:82">
      <c r="A478" s="70" t="s">
        <v>2227</v>
      </c>
      <c r="B478" s="70">
        <v>178</v>
      </c>
      <c r="C478" s="70">
        <v>8</v>
      </c>
      <c r="D478" s="70">
        <v>11</v>
      </c>
      <c r="E478" s="70">
        <v>2011</v>
      </c>
      <c r="F478" s="70" t="s">
        <v>178</v>
      </c>
      <c r="G478" s="70" t="s">
        <v>2219</v>
      </c>
      <c r="H478" s="70" t="s">
        <v>2220</v>
      </c>
      <c r="I478" s="148"/>
      <c r="J478" s="71">
        <v>320.19129656126267</v>
      </c>
      <c r="K478" s="71">
        <v>7.7741872936911776</v>
      </c>
      <c r="L478" s="71">
        <v>14.739145612352321</v>
      </c>
      <c r="M478" s="71">
        <v>108.151039625135</v>
      </c>
      <c r="N478" s="71">
        <v>127.8035697940703</v>
      </c>
      <c r="O478" s="71">
        <v>86.845997522680506</v>
      </c>
      <c r="P478" s="71">
        <v>80.288726802184485</v>
      </c>
      <c r="Q478" s="71">
        <v>5.4270713508431001</v>
      </c>
      <c r="R478" s="71">
        <v>7.7826255053817412</v>
      </c>
      <c r="S478" s="71">
        <v>3.7255282136954002</v>
      </c>
      <c r="T478" s="72"/>
      <c r="U478" s="71">
        <v>25109727</v>
      </c>
      <c r="V478" s="71">
        <v>2818</v>
      </c>
      <c r="W478" s="71">
        <v>329</v>
      </c>
      <c r="X478" s="71">
        <v>20214</v>
      </c>
      <c r="Y478" s="71">
        <v>29678</v>
      </c>
      <c r="Z478" s="71">
        <v>45065</v>
      </c>
      <c r="AA478" s="71">
        <v>16225</v>
      </c>
      <c r="AB478" s="71">
        <v>77334</v>
      </c>
      <c r="AC478" s="71">
        <v>1356821</v>
      </c>
      <c r="AD478" s="71">
        <v>3.7255282136954002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910.91300000000001</v>
      </c>
      <c r="BK478" s="71">
        <v>1011.104</v>
      </c>
      <c r="BL478" s="71">
        <v>0</v>
      </c>
      <c r="BM478" s="71">
        <v>0</v>
      </c>
      <c r="BN478" s="72"/>
      <c r="BO478" s="71">
        <v>0</v>
      </c>
      <c r="BP478" s="71">
        <v>0</v>
      </c>
      <c r="BQ478" s="71">
        <v>12</v>
      </c>
      <c r="BR478" s="71">
        <v>3</v>
      </c>
      <c r="BS478" s="71">
        <v>0</v>
      </c>
      <c r="BT478" s="71">
        <v>0</v>
      </c>
      <c r="BU478"/>
      <c r="BV478" s="70">
        <v>1645.818</v>
      </c>
      <c r="BW478" s="70">
        <v>60.567999999999998</v>
      </c>
      <c r="BX478" s="70">
        <v>41.558999999999997</v>
      </c>
      <c r="BY478" s="70">
        <v>3.327</v>
      </c>
      <c r="BZ478" s="70">
        <v>145.946</v>
      </c>
      <c r="CA478" s="70">
        <v>0</v>
      </c>
      <c r="CB478" s="70">
        <v>24.798999999999999</v>
      </c>
      <c r="CC478" s="70">
        <v>0</v>
      </c>
      <c r="CD478" s="70">
        <v>0</v>
      </c>
    </row>
    <row r="479" spans="1:82">
      <c r="A479" s="70" t="s">
        <v>2228</v>
      </c>
      <c r="B479" s="70">
        <v>179</v>
      </c>
      <c r="C479" s="70">
        <v>9</v>
      </c>
      <c r="D479" s="70">
        <v>11</v>
      </c>
      <c r="E479" s="70">
        <v>2012</v>
      </c>
      <c r="F479" s="70" t="s">
        <v>179</v>
      </c>
      <c r="G479" s="70" t="s">
        <v>2219</v>
      </c>
      <c r="H479" s="70" t="s">
        <v>2220</v>
      </c>
      <c r="I479" s="148"/>
      <c r="J479" s="71">
        <v>369.84951301453782</v>
      </c>
      <c r="K479" s="71">
        <v>7.9641419974378769</v>
      </c>
      <c r="L479" s="71">
        <v>14.731193085179081</v>
      </c>
      <c r="M479" s="71">
        <v>125.7560850700619</v>
      </c>
      <c r="N479" s="71">
        <v>154.66199528736939</v>
      </c>
      <c r="O479" s="71">
        <v>87.399632844504481</v>
      </c>
      <c r="P479" s="71">
        <v>79.088318058856032</v>
      </c>
      <c r="Q479" s="71">
        <v>5.8805445113552102</v>
      </c>
      <c r="R479" s="71">
        <v>7.6978128723719008</v>
      </c>
      <c r="S479" s="71">
        <v>4.4220771779439998</v>
      </c>
      <c r="T479" s="72"/>
      <c r="U479" s="71">
        <v>26507773</v>
      </c>
      <c r="V479" s="71">
        <v>2818</v>
      </c>
      <c r="W479" s="71">
        <v>329</v>
      </c>
      <c r="X479" s="71">
        <v>20214</v>
      </c>
      <c r="Y479" s="71">
        <v>29997</v>
      </c>
      <c r="Z479" s="71">
        <v>45712</v>
      </c>
      <c r="AA479" s="71">
        <v>15892</v>
      </c>
      <c r="AB479" s="71">
        <v>77126</v>
      </c>
      <c r="AC479" s="71">
        <v>1307275</v>
      </c>
      <c r="AD479" s="71">
        <v>4.4220771779439998</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942.16600000000005</v>
      </c>
      <c r="BK479" s="71">
        <v>941.80600000000004</v>
      </c>
      <c r="BL479" s="71">
        <v>3.4329999999999998</v>
      </c>
      <c r="BM479" s="71">
        <v>0</v>
      </c>
      <c r="BN479" s="72"/>
      <c r="BO479" s="71">
        <v>0</v>
      </c>
      <c r="BP479" s="71">
        <v>0</v>
      </c>
      <c r="BQ479" s="71">
        <v>12</v>
      </c>
      <c r="BR479" s="71">
        <v>3</v>
      </c>
      <c r="BS479" s="71">
        <v>1</v>
      </c>
      <c r="BT479" s="71">
        <v>0</v>
      </c>
      <c r="BU479"/>
      <c r="BV479" s="70">
        <v>1703.3989999999999</v>
      </c>
      <c r="BW479" s="70">
        <v>33.645000000000003</v>
      </c>
      <c r="BX479" s="70">
        <v>40.9</v>
      </c>
      <c r="BY479" s="70">
        <v>0</v>
      </c>
      <c r="BZ479" s="70">
        <v>88.724999999999994</v>
      </c>
      <c r="CA479" s="70">
        <v>0</v>
      </c>
      <c r="CB479" s="70">
        <v>20.736000000000001</v>
      </c>
      <c r="CC479" s="70">
        <v>0</v>
      </c>
      <c r="CD479" s="70">
        <v>0</v>
      </c>
    </row>
    <row r="480" spans="1:82">
      <c r="A480" s="70" t="s">
        <v>2229</v>
      </c>
      <c r="B480" s="70">
        <v>180</v>
      </c>
      <c r="C480" s="70">
        <v>10</v>
      </c>
      <c r="D480" s="70">
        <v>11</v>
      </c>
      <c r="E480" s="70">
        <v>2013</v>
      </c>
      <c r="F480" s="70" t="s">
        <v>180</v>
      </c>
      <c r="G480" s="70" t="s">
        <v>2219</v>
      </c>
      <c r="H480" s="70" t="s">
        <v>2220</v>
      </c>
      <c r="I480" s="148"/>
      <c r="J480" s="71">
        <v>389.90462578507982</v>
      </c>
      <c r="K480" s="71">
        <v>6.7514070107301984</v>
      </c>
      <c r="L480" s="71">
        <v>13.22098974904624</v>
      </c>
      <c r="M480" s="71">
        <v>117.75239604880819</v>
      </c>
      <c r="N480" s="71">
        <v>156.04294484525579</v>
      </c>
      <c r="O480" s="71">
        <v>84.557341136720154</v>
      </c>
      <c r="P480" s="71">
        <v>78.547102276308379</v>
      </c>
      <c r="Q480" s="71">
        <v>5.9401596496423297</v>
      </c>
      <c r="R480" s="71">
        <v>8.0010286560774979</v>
      </c>
      <c r="S480" s="71">
        <v>6.183086884561801</v>
      </c>
      <c r="T480" s="72"/>
      <c r="U480" s="71">
        <v>27845370</v>
      </c>
      <c r="V480" s="71">
        <v>2818</v>
      </c>
      <c r="W480" s="71">
        <v>329</v>
      </c>
      <c r="X480" s="71">
        <v>20214</v>
      </c>
      <c r="Y480" s="71">
        <v>30064</v>
      </c>
      <c r="Z480" s="71">
        <v>46200</v>
      </c>
      <c r="AA480" s="71">
        <v>15724</v>
      </c>
      <c r="AB480" s="71">
        <v>76791</v>
      </c>
      <c r="AC480" s="71">
        <v>1326345</v>
      </c>
      <c r="AD480" s="71">
        <v>6.183086884561801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1302.617</v>
      </c>
      <c r="BK480" s="71">
        <v>1021.831</v>
      </c>
      <c r="BL480" s="71">
        <v>2.8410000000000002</v>
      </c>
      <c r="BM480" s="71">
        <v>0</v>
      </c>
      <c r="BN480" s="72"/>
      <c r="BO480" s="71">
        <v>0</v>
      </c>
      <c r="BP480" s="71">
        <v>0</v>
      </c>
      <c r="BQ480" s="71">
        <v>13</v>
      </c>
      <c r="BR480" s="71">
        <v>3</v>
      </c>
      <c r="BS480" s="71">
        <v>1</v>
      </c>
      <c r="BT480" s="71">
        <v>0</v>
      </c>
      <c r="BU480"/>
      <c r="BV480" s="70">
        <v>2013.1410000000001</v>
      </c>
      <c r="BW480" s="70">
        <v>83.009</v>
      </c>
      <c r="BX480" s="70">
        <v>46.968000000000004</v>
      </c>
      <c r="BY480" s="70">
        <v>3.4940000000000002</v>
      </c>
      <c r="BZ480" s="70">
        <v>161.58199999999999</v>
      </c>
      <c r="CA480" s="70">
        <v>0</v>
      </c>
      <c r="CB480" s="70">
        <v>19.094999999999999</v>
      </c>
      <c r="CC480" s="70">
        <v>0</v>
      </c>
      <c r="CD480" s="70">
        <v>0</v>
      </c>
    </row>
    <row r="481" spans="1:82">
      <c r="A481" s="70" t="s">
        <v>2230</v>
      </c>
      <c r="B481" s="70">
        <v>181</v>
      </c>
      <c r="C481" s="70">
        <v>11</v>
      </c>
      <c r="D481" s="70">
        <v>11</v>
      </c>
      <c r="E481" s="70">
        <v>2014</v>
      </c>
      <c r="F481" s="70" t="s">
        <v>181</v>
      </c>
      <c r="G481" s="70" t="s">
        <v>2219</v>
      </c>
      <c r="H481" s="70" t="s">
        <v>2220</v>
      </c>
      <c r="I481" s="148"/>
      <c r="J481" s="71">
        <v>410.05962553808689</v>
      </c>
      <c r="K481" s="71">
        <v>6.6679144280516001</v>
      </c>
      <c r="L481" s="71">
        <v>16.448304222131451</v>
      </c>
      <c r="M481" s="71">
        <v>125.31751847540831</v>
      </c>
      <c r="N481" s="71">
        <v>139.70515702743711</v>
      </c>
      <c r="O481" s="71">
        <v>81.123737712025346</v>
      </c>
      <c r="P481" s="71">
        <v>77.966176292970886</v>
      </c>
      <c r="Q481" s="71">
        <v>5.6567770080085698</v>
      </c>
      <c r="R481" s="71">
        <v>7.0849860544345544</v>
      </c>
      <c r="S481" s="71">
        <v>5.1285808504809998</v>
      </c>
      <c r="T481" s="72"/>
      <c r="U481" s="71">
        <v>30343238</v>
      </c>
      <c r="V481" s="71">
        <v>2348</v>
      </c>
      <c r="W481" s="71">
        <v>371</v>
      </c>
      <c r="X481" s="71">
        <v>20065</v>
      </c>
      <c r="Y481" s="71">
        <v>30197</v>
      </c>
      <c r="Z481" s="71">
        <v>46683</v>
      </c>
      <c r="AA481" s="71">
        <v>15527</v>
      </c>
      <c r="AB481" s="71">
        <v>76219</v>
      </c>
      <c r="AC481" s="71">
        <v>1178184</v>
      </c>
      <c r="AD481" s="71">
        <v>5.1285808504809998</v>
      </c>
      <c r="AE481" s="72"/>
      <c r="AF481" s="71"/>
      <c r="AG481" s="71"/>
      <c r="AH481" s="71"/>
      <c r="AI481" s="71"/>
      <c r="AJ481" s="71"/>
      <c r="AK481" s="71"/>
      <c r="AL481" s="71"/>
      <c r="AM481" s="71"/>
      <c r="AN481" s="71"/>
      <c r="AO481" s="71"/>
      <c r="AP481" s="71"/>
      <c r="AQ481" s="72"/>
      <c r="AR481" s="71">
        <v>1616</v>
      </c>
      <c r="AS481" s="71">
        <v>430</v>
      </c>
      <c r="AT481" s="71">
        <v>0</v>
      </c>
      <c r="AU481" s="71">
        <v>1</v>
      </c>
      <c r="AV481" s="71">
        <v>0</v>
      </c>
      <c r="AW481" s="71">
        <v>1</v>
      </c>
      <c r="AX481" s="71"/>
      <c r="AY481" s="72"/>
      <c r="AZ481" s="71">
        <v>7241.3680000000004</v>
      </c>
      <c r="BA481" s="71">
        <v>30607.101999999999</v>
      </c>
      <c r="BB481" s="71">
        <v>0</v>
      </c>
      <c r="BC481" s="71">
        <v>99</v>
      </c>
      <c r="BD481" s="71">
        <v>0</v>
      </c>
      <c r="BE481" s="71">
        <v>710</v>
      </c>
      <c r="BF481" s="71"/>
      <c r="BG481" s="72"/>
      <c r="BH481" s="71">
        <v>0</v>
      </c>
      <c r="BI481" s="71">
        <v>0</v>
      </c>
      <c r="BJ481" s="71">
        <v>1363.07</v>
      </c>
      <c r="BK481" s="71">
        <v>1002.171</v>
      </c>
      <c r="BL481" s="71">
        <v>0</v>
      </c>
      <c r="BM481" s="71">
        <v>0</v>
      </c>
      <c r="BN481" s="72"/>
      <c r="BO481" s="71">
        <v>0</v>
      </c>
      <c r="BP481" s="71">
        <v>0</v>
      </c>
      <c r="BQ481" s="71">
        <v>12</v>
      </c>
      <c r="BR481" s="71">
        <v>3</v>
      </c>
      <c r="BS481" s="71">
        <v>0</v>
      </c>
      <c r="BT481" s="71">
        <v>0</v>
      </c>
      <c r="BU481"/>
      <c r="BV481" s="70">
        <v>2077.8629999999998</v>
      </c>
      <c r="BW481" s="70">
        <v>70.540000000000006</v>
      </c>
      <c r="BX481" s="70">
        <v>40.161000000000001</v>
      </c>
      <c r="BY481" s="70">
        <v>3.4849999999999999</v>
      </c>
      <c r="BZ481" s="70">
        <v>153.27500000000001</v>
      </c>
      <c r="CA481" s="70">
        <v>0</v>
      </c>
      <c r="CB481" s="70">
        <v>19.917000000000002</v>
      </c>
      <c r="CC481" s="70">
        <v>0</v>
      </c>
      <c r="CD481" s="70">
        <v>0</v>
      </c>
    </row>
    <row r="482" spans="1:82">
      <c r="A482" s="70" t="s">
        <v>2231</v>
      </c>
      <c r="B482" s="70">
        <v>182</v>
      </c>
      <c r="C482" s="70">
        <v>12</v>
      </c>
      <c r="D482" s="70">
        <v>11</v>
      </c>
      <c r="E482" s="70">
        <v>2015</v>
      </c>
      <c r="F482" s="70" t="s">
        <v>182</v>
      </c>
      <c r="G482" s="1064" t="s">
        <v>2219</v>
      </c>
      <c r="H482" s="70" t="s">
        <v>2220</v>
      </c>
      <c r="I482" s="148"/>
      <c r="J482" s="71">
        <v>398.43632293507591</v>
      </c>
      <c r="K482" s="71">
        <v>5.9516352148888432</v>
      </c>
      <c r="L482" s="71">
        <v>15.88465546049834</v>
      </c>
      <c r="M482" s="71">
        <v>114.0998053527148</v>
      </c>
      <c r="N482" s="71">
        <v>125.625580468023</v>
      </c>
      <c r="O482" s="71">
        <v>80.718786975047465</v>
      </c>
      <c r="P482" s="71">
        <v>77.113170219525699</v>
      </c>
      <c r="Q482" s="71">
        <v>5.4964979178775204</v>
      </c>
      <c r="R482" s="71">
        <v>7.7273944824338541</v>
      </c>
      <c r="S482" s="71">
        <v>9.6960368470100029</v>
      </c>
      <c r="T482" s="72"/>
      <c r="U482" s="71">
        <v>30290779</v>
      </c>
      <c r="V482" s="71">
        <v>2348</v>
      </c>
      <c r="W482" s="71">
        <v>371</v>
      </c>
      <c r="X482" s="71">
        <v>20065</v>
      </c>
      <c r="Y482" s="71">
        <v>30569</v>
      </c>
      <c r="Z482" s="71">
        <v>46897</v>
      </c>
      <c r="AA482" s="71">
        <v>15345</v>
      </c>
      <c r="AB482" s="71">
        <v>75653</v>
      </c>
      <c r="AC482" s="71">
        <v>1320872</v>
      </c>
      <c r="AD482" s="71">
        <v>9.6960368470100029</v>
      </c>
      <c r="AE482" s="72"/>
      <c r="AF482" s="71">
        <v>355283723.26241922</v>
      </c>
      <c r="AG482" s="71">
        <v>4028390.127049346</v>
      </c>
      <c r="AH482" s="71">
        <v>2908310.9747659951</v>
      </c>
      <c r="AI482" s="71">
        <v>122644816.22589649</v>
      </c>
      <c r="AJ482" s="71">
        <v>169000378.53197631</v>
      </c>
      <c r="AK482" s="71">
        <v>0</v>
      </c>
      <c r="AL482" s="71">
        <v>0</v>
      </c>
      <c r="AM482" s="71">
        <v>10367926.29760085</v>
      </c>
      <c r="AN482" s="71">
        <v>0</v>
      </c>
      <c r="AO482" s="71">
        <v>0</v>
      </c>
      <c r="AP482" s="71">
        <v>664233545.41970825</v>
      </c>
      <c r="AQ482" s="72"/>
      <c r="AR482" s="71">
        <v>1729</v>
      </c>
      <c r="AS482" s="71">
        <v>601</v>
      </c>
      <c r="AT482" s="71">
        <v>0</v>
      </c>
      <c r="AU482" s="71">
        <v>1</v>
      </c>
      <c r="AV482" s="71">
        <v>0</v>
      </c>
      <c r="AW482" s="71">
        <v>1</v>
      </c>
      <c r="AX482" s="71"/>
      <c r="AY482" s="72"/>
      <c r="AZ482" s="71">
        <v>7865.4760000000006</v>
      </c>
      <c r="BA482" s="71">
        <v>39414.101999999999</v>
      </c>
      <c r="BB482" s="71">
        <v>0</v>
      </c>
      <c r="BC482" s="71">
        <v>99</v>
      </c>
      <c r="BD482" s="71">
        <v>0</v>
      </c>
      <c r="BE482" s="71">
        <v>710</v>
      </c>
      <c r="BF482" s="71"/>
      <c r="BG482" s="72"/>
      <c r="BH482" s="71">
        <v>0</v>
      </c>
      <c r="BI482" s="71">
        <v>0</v>
      </c>
      <c r="BJ482" s="71">
        <v>1328.346</v>
      </c>
      <c r="BK482" s="71">
        <v>977.93</v>
      </c>
      <c r="BL482" s="71">
        <v>0</v>
      </c>
      <c r="BM482" s="71">
        <v>0</v>
      </c>
      <c r="BN482" s="72"/>
      <c r="BO482" s="71">
        <v>0</v>
      </c>
      <c r="BP482" s="71">
        <v>0</v>
      </c>
      <c r="BQ482" s="71">
        <v>11</v>
      </c>
      <c r="BR482" s="71">
        <v>3</v>
      </c>
      <c r="BS482" s="71">
        <v>0</v>
      </c>
      <c r="BT482" s="71">
        <v>0</v>
      </c>
      <c r="BU482"/>
      <c r="BV482" s="70">
        <v>2004.807</v>
      </c>
      <c r="BW482" s="70">
        <v>74.724000000000004</v>
      </c>
      <c r="BX482" s="70">
        <v>43.176000000000002</v>
      </c>
      <c r="BY482" s="70">
        <v>4.5670000000000002</v>
      </c>
      <c r="BZ482" s="70">
        <v>152.47900000000001</v>
      </c>
      <c r="CA482" s="70">
        <v>0</v>
      </c>
      <c r="CB482" s="70">
        <v>26.523</v>
      </c>
      <c r="CC482" s="70">
        <v>0</v>
      </c>
      <c r="CD482" s="70">
        <v>0</v>
      </c>
    </row>
    <row r="483" spans="1:82">
      <c r="A483" s="70" t="s">
        <v>2232</v>
      </c>
      <c r="B483" s="70">
        <v>183</v>
      </c>
      <c r="C483" s="70">
        <v>13</v>
      </c>
      <c r="D483" s="70">
        <v>11</v>
      </c>
      <c r="E483" s="70">
        <v>2016</v>
      </c>
      <c r="F483" s="70" t="s">
        <v>155</v>
      </c>
      <c r="G483" s="1064" t="s">
        <v>2219</v>
      </c>
      <c r="H483" s="70" t="s">
        <v>2220</v>
      </c>
      <c r="I483" s="148"/>
      <c r="J483" s="71">
        <v>340.23667672062345</v>
      </c>
      <c r="K483" s="71">
        <v>5.6458062920188503</v>
      </c>
      <c r="L483" s="71">
        <v>17.137659444212773</v>
      </c>
      <c r="M483" s="71">
        <v>81.2304843690751</v>
      </c>
      <c r="N483" s="71">
        <v>105.39112884633671</v>
      </c>
      <c r="O483" s="71">
        <v>80.146649915603263</v>
      </c>
      <c r="P483" s="71">
        <v>74.314151981458679</v>
      </c>
      <c r="Q483" s="71">
        <v>5.2939411194832422</v>
      </c>
      <c r="R483" s="71">
        <v>7.8394409853729998</v>
      </c>
      <c r="S483" s="71">
        <v>5.7752063972399998</v>
      </c>
      <c r="T483" s="72"/>
      <c r="U483" s="71">
        <v>30526604</v>
      </c>
      <c r="V483" s="71">
        <v>2348</v>
      </c>
      <c r="W483" s="71">
        <v>371</v>
      </c>
      <c r="X483" s="71">
        <v>20065</v>
      </c>
      <c r="Y483" s="71">
        <v>30697</v>
      </c>
      <c r="Z483" s="71">
        <v>47137</v>
      </c>
      <c r="AA483" s="71">
        <v>15295</v>
      </c>
      <c r="AB483" s="71">
        <v>74951</v>
      </c>
      <c r="AC483" s="71">
        <v>1338899.352920786</v>
      </c>
      <c r="AD483" s="71">
        <v>5.7752063972399998</v>
      </c>
      <c r="AE483" s="72"/>
      <c r="AF483" s="71">
        <v>337311635.80404967</v>
      </c>
      <c r="AG483" s="71">
        <v>4015856.3748397399</v>
      </c>
      <c r="AH483" s="71">
        <v>2705836.6204102761</v>
      </c>
      <c r="AI483" s="71">
        <v>118156928.8952809</v>
      </c>
      <c r="AJ483" s="71">
        <v>181117489.991202</v>
      </c>
      <c r="AK483" s="71">
        <v>0</v>
      </c>
      <c r="AL483" s="71">
        <v>0</v>
      </c>
      <c r="AM483" s="71">
        <v>10279700.261078579</v>
      </c>
      <c r="AN483" s="71">
        <v>0</v>
      </c>
      <c r="AO483" s="71">
        <v>0</v>
      </c>
      <c r="AP483" s="71">
        <v>653587447.94686127</v>
      </c>
      <c r="AQ483" s="72"/>
      <c r="AR483" s="71">
        <v>1845</v>
      </c>
      <c r="AS483" s="71">
        <v>710</v>
      </c>
      <c r="AT483" s="71">
        <v>0</v>
      </c>
      <c r="AU483" s="71">
        <v>1</v>
      </c>
      <c r="AV483" s="71">
        <v>0</v>
      </c>
      <c r="AW483" s="71">
        <v>2</v>
      </c>
      <c r="AX483" s="71"/>
      <c r="AY483" s="72"/>
      <c r="AZ483" s="71">
        <v>8535.3159999999989</v>
      </c>
      <c r="BA483" s="71">
        <v>46413.402000000002</v>
      </c>
      <c r="BB483" s="71">
        <v>0</v>
      </c>
      <c r="BC483" s="71">
        <v>99</v>
      </c>
      <c r="BD483" s="71">
        <v>0</v>
      </c>
      <c r="BE483" s="71">
        <v>6930</v>
      </c>
      <c r="BF483" s="71"/>
      <c r="BG483" s="72"/>
      <c r="BH483" s="71">
        <v>0</v>
      </c>
      <c r="BI483" s="71">
        <v>0</v>
      </c>
      <c r="BJ483" s="71">
        <v>1331.8710000000001</v>
      </c>
      <c r="BK483" s="71">
        <v>973.31500000000005</v>
      </c>
      <c r="BL483" s="71">
        <v>0</v>
      </c>
      <c r="BM483" s="71">
        <v>0</v>
      </c>
      <c r="BN483" s="72"/>
      <c r="BO483" s="71">
        <v>0</v>
      </c>
      <c r="BP483" s="71">
        <v>0</v>
      </c>
      <c r="BQ483" s="71">
        <v>12</v>
      </c>
      <c r="BR483" s="71">
        <v>3</v>
      </c>
      <c r="BS483" s="71">
        <v>0</v>
      </c>
      <c r="BT483" s="71">
        <v>0</v>
      </c>
      <c r="BU483"/>
      <c r="BV483" s="70">
        <v>2010.4269999999999</v>
      </c>
      <c r="BW483" s="70">
        <v>78.628</v>
      </c>
      <c r="BX483" s="70">
        <v>41.959000000000003</v>
      </c>
      <c r="BY483" s="70">
        <v>4.1760000000000002</v>
      </c>
      <c r="BZ483" s="70">
        <v>153.19300000000001</v>
      </c>
      <c r="CA483" s="70">
        <v>0</v>
      </c>
      <c r="CB483" s="70">
        <v>16.803000000000001</v>
      </c>
      <c r="CC483" s="70">
        <v>0</v>
      </c>
      <c r="CD483" s="70">
        <v>0</v>
      </c>
    </row>
    <row r="484" spans="1:82">
      <c r="A484" s="70" t="s">
        <v>2233</v>
      </c>
      <c r="B484" s="70">
        <v>184</v>
      </c>
      <c r="C484" s="70">
        <v>14</v>
      </c>
      <c r="D484" s="70">
        <v>11</v>
      </c>
      <c r="E484" s="70">
        <v>2017</v>
      </c>
      <c r="F484" s="70" t="s">
        <v>156</v>
      </c>
      <c r="G484" s="70" t="s">
        <v>2219</v>
      </c>
      <c r="H484" s="70" t="s">
        <v>2220</v>
      </c>
      <c r="I484" s="148"/>
      <c r="J484" s="71">
        <v>390.58777905861655</v>
      </c>
      <c r="K484" s="71">
        <v>5.721344064238278</v>
      </c>
      <c r="L484" s="71">
        <v>16.200245293718069</v>
      </c>
      <c r="M484" s="71">
        <v>82.171537356275408</v>
      </c>
      <c r="N484" s="71">
        <v>105.41441802312679</v>
      </c>
      <c r="O484" s="71">
        <v>79.039553196945462</v>
      </c>
      <c r="P484" s="71">
        <v>72.761938984187466</v>
      </c>
      <c r="Q484" s="71">
        <v>5.0731862459973698</v>
      </c>
      <c r="R484" s="71">
        <v>7.0001095317999864</v>
      </c>
      <c r="S484" s="71">
        <v>4.2027701748939004</v>
      </c>
      <c r="T484" s="72"/>
      <c r="U484" s="71">
        <v>35167470</v>
      </c>
      <c r="V484" s="71">
        <v>2348</v>
      </c>
      <c r="W484" s="71">
        <v>371</v>
      </c>
      <c r="X484" s="71">
        <v>20065</v>
      </c>
      <c r="Y484" s="71">
        <v>30801</v>
      </c>
      <c r="Z484" s="71">
        <v>47257</v>
      </c>
      <c r="AA484" s="71">
        <v>15071</v>
      </c>
      <c r="AB484" s="71">
        <v>74275</v>
      </c>
      <c r="AC484" s="71">
        <v>1219272</v>
      </c>
      <c r="AD484" s="71">
        <v>4.2027701748939004</v>
      </c>
      <c r="AE484" s="72"/>
      <c r="AF484" s="71">
        <v>400203749.49118298</v>
      </c>
      <c r="AG484" s="71">
        <v>4092055.32678995</v>
      </c>
      <c r="AH484" s="71">
        <v>3380885.6482149572</v>
      </c>
      <c r="AI484" s="71">
        <v>122810991.5843098</v>
      </c>
      <c r="AJ484" s="71">
        <v>171508131.90025991</v>
      </c>
      <c r="AK484" s="71">
        <v>0</v>
      </c>
      <c r="AL484" s="71">
        <v>0</v>
      </c>
      <c r="AM484" s="71">
        <v>10202925.17358</v>
      </c>
      <c r="AN484" s="71">
        <v>0</v>
      </c>
      <c r="AO484" s="71">
        <v>0</v>
      </c>
      <c r="AP484" s="71">
        <v>712198739.12433767</v>
      </c>
      <c r="AQ484" s="72"/>
      <c r="AR484" s="71">
        <v>1950</v>
      </c>
      <c r="AS484" s="71">
        <v>794</v>
      </c>
      <c r="AT484" s="71">
        <v>0</v>
      </c>
      <c r="AU484" s="71">
        <v>1</v>
      </c>
      <c r="AV484" s="71">
        <v>0</v>
      </c>
      <c r="AW484" s="71">
        <v>2</v>
      </c>
      <c r="AX484" s="71"/>
      <c r="AY484" s="72"/>
      <c r="AZ484" s="71">
        <v>9105.8559999999998</v>
      </c>
      <c r="BA484" s="71">
        <v>53281.601999999999</v>
      </c>
      <c r="BB484" s="71">
        <v>0</v>
      </c>
      <c r="BC484" s="71">
        <v>99</v>
      </c>
      <c r="BD484" s="71">
        <v>0</v>
      </c>
      <c r="BE484" s="71">
        <v>6930</v>
      </c>
      <c r="BF484" s="71"/>
      <c r="BG484" s="72"/>
      <c r="BH484" s="71">
        <v>0</v>
      </c>
      <c r="BI484" s="71">
        <v>0</v>
      </c>
      <c r="BJ484" s="71">
        <v>1228.4760000000001</v>
      </c>
      <c r="BK484" s="71">
        <v>965.93499999999995</v>
      </c>
      <c r="BL484" s="71">
        <v>0</v>
      </c>
      <c r="BM484" s="71">
        <v>0</v>
      </c>
      <c r="BN484" s="72"/>
      <c r="BO484" s="71">
        <v>0</v>
      </c>
      <c r="BP484" s="71">
        <v>0</v>
      </c>
      <c r="BQ484" s="71">
        <v>12</v>
      </c>
      <c r="BR484" s="71">
        <v>3</v>
      </c>
      <c r="BS484" s="71">
        <v>0</v>
      </c>
      <c r="BT484" s="71">
        <v>0</v>
      </c>
      <c r="BU484"/>
      <c r="BV484" s="70">
        <v>1890.251</v>
      </c>
      <c r="BW484" s="70">
        <v>78.299000000000007</v>
      </c>
      <c r="BX484" s="70">
        <v>45.747</v>
      </c>
      <c r="BY484" s="70">
        <v>4.5149999999999997</v>
      </c>
      <c r="BZ484" s="70">
        <v>152.71299999999999</v>
      </c>
      <c r="CA484" s="70">
        <v>0</v>
      </c>
      <c r="CB484" s="70">
        <v>22.885999999999999</v>
      </c>
      <c r="CC484" s="70">
        <v>0</v>
      </c>
      <c r="CD484" s="70">
        <v>0</v>
      </c>
    </row>
    <row r="485" spans="1:82">
      <c r="A485" s="70" t="s">
        <v>2234</v>
      </c>
      <c r="B485" s="70">
        <v>185</v>
      </c>
      <c r="C485" s="70">
        <v>15</v>
      </c>
      <c r="D485" s="70">
        <v>11</v>
      </c>
      <c r="E485" s="70">
        <v>2018</v>
      </c>
      <c r="F485" s="70" t="s">
        <v>183</v>
      </c>
      <c r="G485" s="70" t="s">
        <v>2219</v>
      </c>
      <c r="H485" s="70" t="s">
        <v>2220</v>
      </c>
      <c r="I485" s="148"/>
      <c r="J485" s="71">
        <v>494.65934342747323</v>
      </c>
      <c r="K485" s="71">
        <v>5.4202806676488091</v>
      </c>
      <c r="L485" s="71">
        <v>14.798750316865725</v>
      </c>
      <c r="M485" s="71">
        <v>81.288400317335913</v>
      </c>
      <c r="N485" s="71">
        <v>101.60153938058475</v>
      </c>
      <c r="O485" s="71">
        <v>77.787612026484297</v>
      </c>
      <c r="P485" s="71">
        <v>71.368465449414472</v>
      </c>
      <c r="Q485" s="71">
        <v>4.6589349192783001</v>
      </c>
      <c r="R485" s="71">
        <v>7.7730277548232944</v>
      </c>
      <c r="S485" s="71">
        <v>4.5702576824080001</v>
      </c>
      <c r="T485" s="72"/>
      <c r="U485" s="71">
        <v>47872562</v>
      </c>
      <c r="V485" s="71">
        <v>2348</v>
      </c>
      <c r="W485" s="71">
        <v>371</v>
      </c>
      <c r="X485" s="71">
        <v>20065</v>
      </c>
      <c r="Y485" s="71">
        <v>30903</v>
      </c>
      <c r="Z485" s="71">
        <v>47399</v>
      </c>
      <c r="AA485" s="71">
        <v>14931</v>
      </c>
      <c r="AB485" s="71">
        <v>73507</v>
      </c>
      <c r="AC485" s="71">
        <v>1348592</v>
      </c>
      <c r="AD485" s="71">
        <v>4.5702576824080001</v>
      </c>
      <c r="AE485" s="72"/>
      <c r="AF485" s="71">
        <v>533611447.41689289</v>
      </c>
      <c r="AG485" s="71">
        <v>3648651.0358925108</v>
      </c>
      <c r="AH485" s="71">
        <v>3114685.1824039519</v>
      </c>
      <c r="AI485" s="71">
        <v>116640823.2143002</v>
      </c>
      <c r="AJ485" s="71">
        <v>165296532.39439639</v>
      </c>
      <c r="AK485" s="71">
        <v>0</v>
      </c>
      <c r="AL485" s="71">
        <v>0</v>
      </c>
      <c r="AM485" s="71">
        <v>10118320.195081171</v>
      </c>
      <c r="AN485" s="71">
        <v>0</v>
      </c>
      <c r="AO485" s="71">
        <v>0</v>
      </c>
      <c r="AP485" s="71">
        <v>832430459.43896699</v>
      </c>
      <c r="AQ485" s="72"/>
      <c r="AR485" s="71">
        <v>2061</v>
      </c>
      <c r="AS485" s="71">
        <v>870</v>
      </c>
      <c r="AT485" s="71">
        <v>0</v>
      </c>
      <c r="AU485" s="71">
        <v>1</v>
      </c>
      <c r="AV485" s="71">
        <v>0</v>
      </c>
      <c r="AW485" s="71">
        <v>2</v>
      </c>
      <c r="AX485" s="71"/>
      <c r="AY485" s="72"/>
      <c r="AZ485" s="71">
        <v>9729.8160000000025</v>
      </c>
      <c r="BA485" s="71">
        <v>61231.502</v>
      </c>
      <c r="BB485" s="71">
        <v>0</v>
      </c>
      <c r="BC485" s="71">
        <v>99</v>
      </c>
      <c r="BD485" s="71">
        <v>0</v>
      </c>
      <c r="BE485" s="71">
        <v>6930</v>
      </c>
      <c r="BF485" s="71"/>
      <c r="BG485" s="72"/>
      <c r="BH485" s="71">
        <v>0</v>
      </c>
      <c r="BI485" s="71">
        <v>0</v>
      </c>
      <c r="BJ485" s="71">
        <v>1271.2449999999999</v>
      </c>
      <c r="BK485" s="71">
        <v>917.22699999999998</v>
      </c>
      <c r="BL485" s="71">
        <v>0</v>
      </c>
      <c r="BM485" s="71">
        <v>0</v>
      </c>
      <c r="BN485" s="72"/>
      <c r="BO485" s="71">
        <v>0</v>
      </c>
      <c r="BP485" s="71">
        <v>0</v>
      </c>
      <c r="BQ485" s="71">
        <v>12</v>
      </c>
      <c r="BR485" s="71">
        <v>3</v>
      </c>
      <c r="BS485" s="71">
        <v>0</v>
      </c>
      <c r="BT485" s="71">
        <v>0</v>
      </c>
      <c r="BU485"/>
      <c r="BV485" s="70">
        <v>1874.3979999999999</v>
      </c>
      <c r="BW485" s="70">
        <v>81.082999999999998</v>
      </c>
      <c r="BX485" s="70">
        <v>50.875999999999998</v>
      </c>
      <c r="BY485" s="70">
        <v>4.5529999999999999</v>
      </c>
      <c r="BZ485" s="70">
        <v>151.108</v>
      </c>
      <c r="CA485" s="70">
        <v>0</v>
      </c>
      <c r="CB485" s="70">
        <v>26.454000000000001</v>
      </c>
      <c r="CC485" s="70">
        <v>0</v>
      </c>
      <c r="CD485" s="70">
        <v>0</v>
      </c>
    </row>
    <row r="486" spans="1:82">
      <c r="A486" s="70" t="s">
        <v>2235</v>
      </c>
      <c r="B486" s="70">
        <v>186</v>
      </c>
      <c r="C486" s="70">
        <v>16</v>
      </c>
      <c r="D486" s="70">
        <v>11</v>
      </c>
      <c r="E486" s="70">
        <v>2019</v>
      </c>
      <c r="F486" s="70" t="s">
        <v>158</v>
      </c>
      <c r="G486" s="70" t="s">
        <v>2219</v>
      </c>
      <c r="H486" s="70" t="s">
        <v>2220</v>
      </c>
      <c r="I486" s="148"/>
      <c r="J486" s="71">
        <v>415.79240741264698</v>
      </c>
      <c r="K486" s="71">
        <v>4.6336989459196634</v>
      </c>
      <c r="L486" s="71">
        <v>14.568640904876867</v>
      </c>
      <c r="M486" s="71">
        <v>68.648923169188507</v>
      </c>
      <c r="N486" s="71">
        <v>80.159513029142261</v>
      </c>
      <c r="O486" s="71">
        <v>75.717133961604716</v>
      </c>
      <c r="P486" s="71">
        <v>70.750868216059231</v>
      </c>
      <c r="Q486" s="71">
        <v>4.4823217965765796</v>
      </c>
      <c r="R486" s="71">
        <v>6.283982301479381</v>
      </c>
      <c r="S486" s="71">
        <v>3.2993984591199998</v>
      </c>
      <c r="T486" s="72"/>
      <c r="U486" s="71">
        <v>49126650</v>
      </c>
      <c r="V486" s="71">
        <v>2348</v>
      </c>
      <c r="W486" s="71">
        <v>371</v>
      </c>
      <c r="X486" s="71">
        <v>20065</v>
      </c>
      <c r="Y486" s="71">
        <v>31002</v>
      </c>
      <c r="Z486" s="71">
        <v>47404</v>
      </c>
      <c r="AA486" s="71">
        <v>14691</v>
      </c>
      <c r="AB486" s="71">
        <v>72635</v>
      </c>
      <c r="AC486" s="71">
        <v>1108105</v>
      </c>
      <c r="AD486" s="71">
        <v>3.2993984591199998</v>
      </c>
      <c r="AE486" s="72"/>
      <c r="AF486" s="71">
        <v>538000502.22625816</v>
      </c>
      <c r="AG486" s="71">
        <v>3545565.6236172142</v>
      </c>
      <c r="AH486" s="71">
        <v>3424038.6764764432</v>
      </c>
      <c r="AI486" s="71">
        <v>123139783.9639239</v>
      </c>
      <c r="AJ486" s="71">
        <v>153646938.35291901</v>
      </c>
      <c r="AK486" s="71">
        <v>0</v>
      </c>
      <c r="AL486" s="71">
        <v>0</v>
      </c>
      <c r="AM486" s="71">
        <v>9892340.2040127516</v>
      </c>
      <c r="AN486" s="71">
        <v>0</v>
      </c>
      <c r="AO486" s="71">
        <v>0</v>
      </c>
      <c r="AP486" s="71">
        <v>831649169.04720747</v>
      </c>
      <c r="AQ486" s="72"/>
      <c r="AR486" s="71">
        <v>2210</v>
      </c>
      <c r="AS486" s="71">
        <v>958</v>
      </c>
      <c r="AT486" s="71">
        <v>0</v>
      </c>
      <c r="AU486" s="71">
        <v>2</v>
      </c>
      <c r="AV486" s="71">
        <v>0</v>
      </c>
      <c r="AW486" s="71">
        <v>2</v>
      </c>
      <c r="AX486" s="71"/>
      <c r="AY486" s="72"/>
      <c r="AZ486" s="71">
        <v>10586.779</v>
      </c>
      <c r="BA486" s="71">
        <v>68879.60199999997</v>
      </c>
      <c r="BB486" s="71">
        <v>0</v>
      </c>
      <c r="BC486" s="71">
        <v>104</v>
      </c>
      <c r="BD486" s="71">
        <v>0</v>
      </c>
      <c r="BE486" s="71">
        <v>7127.01</v>
      </c>
      <c r="BF486" s="71"/>
      <c r="BG486" s="72"/>
      <c r="BH486" s="71">
        <v>0</v>
      </c>
      <c r="BI486" s="71">
        <v>0</v>
      </c>
      <c r="BJ486" s="71">
        <v>1216.809</v>
      </c>
      <c r="BK486" s="71">
        <v>898.6</v>
      </c>
      <c r="BL486" s="71">
        <v>0</v>
      </c>
      <c r="BM486" s="71">
        <v>0</v>
      </c>
      <c r="BN486" s="72"/>
      <c r="BO486" s="71">
        <v>0</v>
      </c>
      <c r="BP486" s="71">
        <v>0</v>
      </c>
      <c r="BQ486" s="71">
        <v>12</v>
      </c>
      <c r="BR486" s="71">
        <v>3</v>
      </c>
      <c r="BS486" s="71">
        <v>0</v>
      </c>
      <c r="BT486" s="71">
        <v>0</v>
      </c>
      <c r="BU486"/>
      <c r="BV486" s="70">
        <v>1809.7159999999999</v>
      </c>
      <c r="BW486" s="70">
        <v>82.067999999999998</v>
      </c>
      <c r="BX486" s="70">
        <v>50.036999999999999</v>
      </c>
      <c r="BY486" s="70">
        <v>4.3040000000000003</v>
      </c>
      <c r="BZ486" s="70">
        <v>146.28100000000001</v>
      </c>
      <c r="CA486" s="70">
        <v>0</v>
      </c>
      <c r="CB486" s="70">
        <v>23.003</v>
      </c>
      <c r="CC486" s="70">
        <v>0</v>
      </c>
      <c r="CD486" s="70">
        <v>0</v>
      </c>
    </row>
    <row r="487" spans="1:82">
      <c r="A487" s="70" t="s">
        <v>2236</v>
      </c>
      <c r="B487" s="70">
        <v>187</v>
      </c>
      <c r="C487" s="70">
        <v>17</v>
      </c>
      <c r="D487" s="70">
        <v>11</v>
      </c>
      <c r="E487" s="70">
        <v>2020</v>
      </c>
      <c r="F487" s="70" t="s">
        <v>159</v>
      </c>
      <c r="G487" s="70" t="s">
        <v>2219</v>
      </c>
      <c r="H487" s="70" t="s">
        <v>2220</v>
      </c>
      <c r="I487" s="148"/>
      <c r="J487" s="71">
        <v>473.47937405209291</v>
      </c>
      <c r="K487" s="71">
        <v>5.7422570886548696</v>
      </c>
      <c r="L487" s="71">
        <v>14.633577827058467</v>
      </c>
      <c r="M487" s="71">
        <v>78.743407987533132</v>
      </c>
      <c r="N487" s="71">
        <v>117.86633602627938</v>
      </c>
      <c r="O487" s="71">
        <v>66.317922908952497</v>
      </c>
      <c r="P487" s="71">
        <v>66.111230946278354</v>
      </c>
      <c r="Q487" s="71">
        <v>4.2327903328084604</v>
      </c>
      <c r="R487" s="71">
        <v>6.5298500818875755</v>
      </c>
      <c r="S487" s="71">
        <v>3.644495547</v>
      </c>
      <c r="T487" s="72"/>
      <c r="U487" s="71">
        <v>44706998</v>
      </c>
      <c r="V487" s="71">
        <v>2305</v>
      </c>
      <c r="W487" s="71">
        <v>360</v>
      </c>
      <c r="X487" s="71">
        <v>19811</v>
      </c>
      <c r="Y487" s="71">
        <v>31177</v>
      </c>
      <c r="Z487" s="71">
        <v>47389</v>
      </c>
      <c r="AA487" s="71">
        <v>14591</v>
      </c>
      <c r="AB487" s="71">
        <v>71790</v>
      </c>
      <c r="AC487" s="71">
        <v>1157545</v>
      </c>
      <c r="AD487" s="71">
        <v>3.644495547</v>
      </c>
      <c r="AE487" s="72"/>
      <c r="AF487" s="71">
        <v>472047576.95878732</v>
      </c>
      <c r="AG487" s="71">
        <v>3694229.8246640619</v>
      </c>
      <c r="AH487" s="71">
        <v>3662345.7188654365</v>
      </c>
      <c r="AI487" s="71">
        <v>108626133.92280489</v>
      </c>
      <c r="AJ487" s="71">
        <v>195188308.6602942</v>
      </c>
      <c r="AK487" s="71"/>
      <c r="AL487" s="71"/>
      <c r="AM487" s="71">
        <v>9369392.603535654</v>
      </c>
      <c r="AN487" s="71"/>
      <c r="AO487" s="71"/>
      <c r="AP487" s="71">
        <v>792587987.68895161</v>
      </c>
      <c r="AQ487" s="72"/>
      <c r="AR487" s="71">
        <v>2324</v>
      </c>
      <c r="AS487" s="71">
        <v>1009</v>
      </c>
      <c r="AT487" s="71">
        <v>0</v>
      </c>
      <c r="AU487" s="71">
        <v>2</v>
      </c>
      <c r="AV487" s="71">
        <v>0</v>
      </c>
      <c r="AW487" s="71">
        <v>3</v>
      </c>
      <c r="AX487" s="71"/>
      <c r="AY487" s="72"/>
      <c r="AZ487" s="71">
        <v>11337.614</v>
      </c>
      <c r="BA487" s="71">
        <v>72317.9019999999</v>
      </c>
      <c r="BB487" s="71">
        <v>0</v>
      </c>
      <c r="BC487" s="71">
        <v>104</v>
      </c>
      <c r="BD487" s="71">
        <v>0</v>
      </c>
      <c r="BE487" s="71">
        <v>7547.0110000000004</v>
      </c>
      <c r="BF487" s="71"/>
      <c r="BG487" s="72"/>
      <c r="BH487" s="71">
        <v>0</v>
      </c>
      <c r="BI487" s="71">
        <v>0</v>
      </c>
      <c r="BJ487" s="71">
        <v>1014.099</v>
      </c>
      <c r="BK487" s="71">
        <v>932.56500000000005</v>
      </c>
      <c r="BL487" s="71">
        <v>0</v>
      </c>
      <c r="BM487" s="71">
        <v>0</v>
      </c>
      <c r="BN487" s="72"/>
      <c r="BO487" s="71">
        <v>0</v>
      </c>
      <c r="BP487" s="71">
        <v>0</v>
      </c>
      <c r="BQ487" s="71">
        <v>12</v>
      </c>
      <c r="BR487" s="71">
        <v>3</v>
      </c>
      <c r="BS487" s="71">
        <v>0</v>
      </c>
      <c r="BT487" s="71">
        <v>0</v>
      </c>
      <c r="BU487"/>
      <c r="BV487" s="70">
        <v>1640.866</v>
      </c>
      <c r="BW487" s="70">
        <v>93.397999999999996</v>
      </c>
      <c r="BX487" s="70">
        <v>49.529000000000003</v>
      </c>
      <c r="BY487" s="70">
        <v>3.9159999999999999</v>
      </c>
      <c r="BZ487" s="70">
        <v>144.49700000000001</v>
      </c>
      <c r="CA487" s="70">
        <v>0</v>
      </c>
      <c r="CB487" s="70">
        <v>14.458</v>
      </c>
      <c r="CC487" s="70">
        <v>0</v>
      </c>
      <c r="CD487" s="70">
        <v>0</v>
      </c>
    </row>
    <row r="488" spans="1:82">
      <c r="A488" s="70" t="s">
        <v>2237</v>
      </c>
      <c r="B488" s="70">
        <v>187</v>
      </c>
      <c r="C488" s="70">
        <v>18</v>
      </c>
      <c r="D488" s="70">
        <v>11</v>
      </c>
      <c r="E488" s="70">
        <v>2021</v>
      </c>
      <c r="F488" s="70" t="s">
        <v>160</v>
      </c>
      <c r="G488" s="70" t="s">
        <v>2219</v>
      </c>
      <c r="H488" s="70" t="s">
        <v>2220</v>
      </c>
      <c r="I488" s="148"/>
      <c r="J488" s="71">
        <v>394.88535027714164</v>
      </c>
      <c r="K488" s="71">
        <v>5.6907286455103785</v>
      </c>
      <c r="L488" s="71">
        <v>15.055475711805403</v>
      </c>
      <c r="M488" s="71">
        <v>84.02713705324922</v>
      </c>
      <c r="N488" s="71">
        <v>105.851524588386</v>
      </c>
      <c r="O488" s="71">
        <v>64.198773242442641</v>
      </c>
      <c r="P488" s="71">
        <v>67.19927239734335</v>
      </c>
      <c r="Q488" s="71">
        <v>4.1329313971275097</v>
      </c>
      <c r="R488" s="71">
        <v>6.5447337796540861</v>
      </c>
      <c r="S488" s="71">
        <v>8.7676544799999991</v>
      </c>
      <c r="T488" s="72"/>
      <c r="U488" s="71">
        <v>43803538</v>
      </c>
      <c r="V488" s="71">
        <v>2305</v>
      </c>
      <c r="W488" s="71">
        <v>360</v>
      </c>
      <c r="X488" s="71">
        <v>19811</v>
      </c>
      <c r="Y488" s="71">
        <v>31197</v>
      </c>
      <c r="Z488" s="71">
        <v>47235</v>
      </c>
      <c r="AA488" s="71">
        <v>14462</v>
      </c>
      <c r="AB488" s="71">
        <v>70785</v>
      </c>
      <c r="AC488" s="71">
        <v>1125513.9999999998</v>
      </c>
      <c r="AD488" s="71">
        <v>8.7676544799999991</v>
      </c>
      <c r="AE488" s="72"/>
      <c r="AF488" s="71">
        <v>422569484.05089319</v>
      </c>
      <c r="AG488" s="71">
        <v>3769542.89408198</v>
      </c>
      <c r="AH488" s="71">
        <v>3886534.7431616704</v>
      </c>
      <c r="AI488" s="71">
        <v>127611068.14029293</v>
      </c>
      <c r="AJ488" s="71">
        <v>181630431.76969579</v>
      </c>
      <c r="AK488" s="71">
        <v>0</v>
      </c>
      <c r="AL488" s="71">
        <v>0</v>
      </c>
      <c r="AM488" s="71">
        <v>9291514.2984753288</v>
      </c>
      <c r="AN488" s="71">
        <v>0</v>
      </c>
      <c r="AO488" s="71">
        <v>0</v>
      </c>
      <c r="AP488" s="71">
        <v>748758575.89660084</v>
      </c>
      <c r="AQ488" s="72"/>
      <c r="AR488" s="71">
        <v>2447</v>
      </c>
      <c r="AS488" s="71">
        <v>1045</v>
      </c>
      <c r="AT488" s="71">
        <v>0</v>
      </c>
      <c r="AU488" s="71">
        <v>2</v>
      </c>
      <c r="AV488" s="71">
        <v>0</v>
      </c>
      <c r="AW488" s="71">
        <v>3</v>
      </c>
      <c r="AX488" s="71"/>
      <c r="AY488" s="72"/>
      <c r="AZ488" s="71">
        <v>12173.47899999999</v>
      </c>
      <c r="BA488" s="71">
        <v>75934.401999999842</v>
      </c>
      <c r="BB488" s="71">
        <v>0</v>
      </c>
      <c r="BC488" s="71">
        <v>104</v>
      </c>
      <c r="BD488" s="71">
        <v>0</v>
      </c>
      <c r="BE488" s="71">
        <v>7547.0110000000004</v>
      </c>
      <c r="BF488" s="71"/>
      <c r="BG488" s="72"/>
      <c r="BH488" s="71">
        <v>0</v>
      </c>
      <c r="BI488" s="71">
        <v>0</v>
      </c>
      <c r="BJ488" s="71">
        <v>1314.1020000000001</v>
      </c>
      <c r="BK488" s="71">
        <v>864.63800000000003</v>
      </c>
      <c r="BL488" s="71">
        <v>0</v>
      </c>
      <c r="BM488" s="71">
        <v>0</v>
      </c>
      <c r="BN488" s="72"/>
      <c r="BO488" s="71">
        <v>0</v>
      </c>
      <c r="BP488" s="71">
        <v>0</v>
      </c>
      <c r="BQ488" s="71">
        <v>13</v>
      </c>
      <c r="BR488" s="71">
        <v>3</v>
      </c>
      <c r="BS488" s="71">
        <v>0</v>
      </c>
      <c r="BT488" s="71">
        <v>0</v>
      </c>
      <c r="BU488"/>
      <c r="BV488" s="70">
        <v>1870.038</v>
      </c>
      <c r="BW488" s="70">
        <v>88.677000000000007</v>
      </c>
      <c r="BX488" s="70">
        <v>50.366</v>
      </c>
      <c r="BY488" s="70">
        <v>3.66</v>
      </c>
      <c r="BZ488" s="70">
        <v>143.852</v>
      </c>
      <c r="CA488" s="70">
        <v>0</v>
      </c>
      <c r="CB488" s="70">
        <v>22.146999999999998</v>
      </c>
      <c r="CC488" s="70">
        <v>0</v>
      </c>
      <c r="CD488" s="70">
        <v>0</v>
      </c>
    </row>
    <row r="489" spans="1:82">
      <c r="A489" s="70" t="s">
        <v>2238</v>
      </c>
      <c r="B489" s="70">
        <v>187</v>
      </c>
      <c r="C489" s="70">
        <v>19</v>
      </c>
      <c r="D489" s="70">
        <v>11</v>
      </c>
      <c r="E489" s="70">
        <v>2022</v>
      </c>
      <c r="F489" s="70" t="s">
        <v>161</v>
      </c>
      <c r="G489" s="70" t="s">
        <v>2219</v>
      </c>
      <c r="H489" s="70" t="s">
        <v>2220</v>
      </c>
      <c r="I489" s="148"/>
      <c r="J489" s="71">
        <v>403.8785234226649</v>
      </c>
      <c r="K489" s="71">
        <v>4.7690220209123924</v>
      </c>
      <c r="L489" s="71">
        <v>11.384940562043338</v>
      </c>
      <c r="M489" s="71">
        <v>70.577883115501564</v>
      </c>
      <c r="N489" s="71">
        <v>87.991442177310844</v>
      </c>
      <c r="O489" s="71">
        <v>67.339672665718098</v>
      </c>
      <c r="P489" s="71">
        <v>66.304661455720904</v>
      </c>
      <c r="Q489" s="71">
        <v>4.1181809627405732</v>
      </c>
      <c r="R489" s="71">
        <v>6.8293975480223317</v>
      </c>
      <c r="S489" s="71">
        <v>4.1300565893807999</v>
      </c>
      <c r="T489" s="72"/>
      <c r="U489" s="71">
        <v>56633198</v>
      </c>
      <c r="V489" s="71">
        <v>2305</v>
      </c>
      <c r="W489" s="71">
        <v>360</v>
      </c>
      <c r="X489" s="71">
        <v>19811</v>
      </c>
      <c r="Y489" s="71">
        <v>31339</v>
      </c>
      <c r="Z489" s="71">
        <v>47074</v>
      </c>
      <c r="AA489" s="71">
        <v>14487</v>
      </c>
      <c r="AB489" s="71">
        <v>69954</v>
      </c>
      <c r="AC489" s="71">
        <v>1189218.9999999995</v>
      </c>
      <c r="AD489" s="71">
        <v>4.1300565893807999</v>
      </c>
      <c r="AE489" s="72"/>
      <c r="AF489" s="71">
        <v>493968409.89462644</v>
      </c>
      <c r="AG489" s="71">
        <v>3715381.2811745289</v>
      </c>
      <c r="AH489" s="71">
        <v>3579719.5951515269</v>
      </c>
      <c r="AI489" s="71">
        <v>124046811.46943562</v>
      </c>
      <c r="AJ489" s="71">
        <v>187943103.28391844</v>
      </c>
      <c r="AK489" s="71">
        <v>0</v>
      </c>
      <c r="AL489" s="71">
        <v>0</v>
      </c>
      <c r="AM489" s="71">
        <v>9032970.7529553622</v>
      </c>
      <c r="AN489" s="71">
        <v>0</v>
      </c>
      <c r="AO489" s="71">
        <v>0</v>
      </c>
      <c r="AP489" s="71">
        <v>822286396.27726185</v>
      </c>
      <c r="AQ489" s="72"/>
      <c r="AR489" s="71">
        <v>2614</v>
      </c>
      <c r="AS489" s="71">
        <v>1067</v>
      </c>
      <c r="AT489" s="71">
        <v>0</v>
      </c>
      <c r="AU489" s="71">
        <v>2</v>
      </c>
      <c r="AV489" s="71">
        <v>0</v>
      </c>
      <c r="AW489" s="71">
        <v>3</v>
      </c>
      <c r="AX489" s="71"/>
      <c r="AY489" s="72"/>
      <c r="AZ489" s="71">
        <v>13360.913999999979</v>
      </c>
      <c r="BA489" s="71">
        <v>77902.901999999842</v>
      </c>
      <c r="BB489" s="71">
        <v>0</v>
      </c>
      <c r="BC489" s="71">
        <v>104</v>
      </c>
      <c r="BD489" s="71">
        <v>0</v>
      </c>
      <c r="BE489" s="71">
        <v>7547.0110000000004</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2239</v>
      </c>
      <c r="B490" s="70">
        <v>187</v>
      </c>
      <c r="C490" s="70">
        <v>20</v>
      </c>
      <c r="D490" s="70">
        <v>11</v>
      </c>
      <c r="E490" s="70">
        <v>2023</v>
      </c>
      <c r="F490" s="70" t="s">
        <v>1539</v>
      </c>
      <c r="G490" s="70" t="s">
        <v>2219</v>
      </c>
      <c r="H490" s="70" t="s">
        <v>2220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2796</v>
      </c>
      <c r="AS490" s="71">
        <v>1076</v>
      </c>
      <c r="AT490" s="71">
        <v>0</v>
      </c>
      <c r="AU490" s="71">
        <v>2</v>
      </c>
      <c r="AV490" s="71">
        <v>0</v>
      </c>
      <c r="AW490" s="71">
        <v>4</v>
      </c>
      <c r="AX490" s="71"/>
      <c r="AY490" s="72"/>
      <c r="AZ490" s="71">
        <v>14518.22799999995</v>
      </c>
      <c r="BA490" s="71">
        <v>78418.401999999856</v>
      </c>
      <c r="BB490" s="71">
        <v>0</v>
      </c>
      <c r="BC490" s="71">
        <v>104</v>
      </c>
      <c r="BD490" s="71">
        <v>0</v>
      </c>
      <c r="BE490" s="71">
        <v>82497.010999999999</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2240</v>
      </c>
      <c r="B491" s="70">
        <v>187</v>
      </c>
      <c r="C491" s="70">
        <v>21</v>
      </c>
      <c r="D491" s="70">
        <v>11</v>
      </c>
      <c r="E491" s="70">
        <v>2024</v>
      </c>
      <c r="F491" s="70" t="s">
        <v>1554</v>
      </c>
      <c r="G491" s="70" t="s">
        <v>2219</v>
      </c>
      <c r="H491" s="70" t="s">
        <v>2220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2241</v>
      </c>
      <c r="B492" s="70">
        <v>52</v>
      </c>
      <c r="C492" s="70">
        <v>1</v>
      </c>
      <c r="D492" s="70">
        <v>4</v>
      </c>
      <c r="E492" s="70">
        <v>1990</v>
      </c>
      <c r="F492" s="70" t="s">
        <v>787</v>
      </c>
      <c r="G492" s="70" t="s">
        <v>2242</v>
      </c>
      <c r="H492" s="70" t="s">
        <v>2243</v>
      </c>
      <c r="I492" s="148"/>
      <c r="J492" s="71">
        <v>702.43616912759717</v>
      </c>
      <c r="K492" s="71">
        <v>5.3951989176500001</v>
      </c>
      <c r="L492" s="71">
        <v>0</v>
      </c>
      <c r="M492" s="71">
        <v>41.401635934797859</v>
      </c>
      <c r="N492" s="71">
        <v>61.087437178927203</v>
      </c>
      <c r="O492" s="71">
        <v>47.309620164140902</v>
      </c>
      <c r="P492" s="71">
        <v>42.341558020928957</v>
      </c>
      <c r="Q492" s="71">
        <v>3.7925409005734201</v>
      </c>
      <c r="R492" s="71">
        <v>0</v>
      </c>
      <c r="S492" s="71">
        <v>4.1182435115310234</v>
      </c>
      <c r="T492" s="72"/>
      <c r="U492" s="71">
        <v>59782123</v>
      </c>
      <c r="V492" s="71">
        <v>2019</v>
      </c>
      <c r="W492" s="71">
        <v>0</v>
      </c>
      <c r="X492" s="71">
        <v>15743</v>
      </c>
      <c r="Y492" s="71">
        <v>19568</v>
      </c>
      <c r="Z492" s="71">
        <v>19459</v>
      </c>
      <c r="AA492" s="71">
        <v>10281</v>
      </c>
      <c r="AB492" s="71">
        <v>61578</v>
      </c>
      <c r="AC492" s="71">
        <v>0</v>
      </c>
      <c r="AD492" s="71">
        <v>4.1182435115310234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2244</v>
      </c>
      <c r="B493" s="70">
        <v>53</v>
      </c>
      <c r="C493" s="70">
        <v>2</v>
      </c>
      <c r="D493" s="70">
        <v>4</v>
      </c>
      <c r="E493" s="70">
        <v>2005</v>
      </c>
      <c r="F493" s="70" t="s">
        <v>789</v>
      </c>
      <c r="G493" s="70" t="s">
        <v>2242</v>
      </c>
      <c r="H493" s="70" t="s">
        <v>2243</v>
      </c>
      <c r="I493" s="148"/>
      <c r="J493" s="71">
        <v>350.27832215998012</v>
      </c>
      <c r="K493" s="71">
        <v>3.7629787811120261</v>
      </c>
      <c r="L493" s="71">
        <v>5.3710871135122016</v>
      </c>
      <c r="M493" s="71">
        <v>73.720787995379609</v>
      </c>
      <c r="N493" s="71">
        <v>86.219623734735777</v>
      </c>
      <c r="O493" s="71">
        <v>64.754617909828937</v>
      </c>
      <c r="P493" s="71">
        <v>41.833451723336687</v>
      </c>
      <c r="Q493" s="71">
        <v>3.6594627967577198</v>
      </c>
      <c r="R493" s="71">
        <v>0</v>
      </c>
      <c r="S493" s="71">
        <v>0</v>
      </c>
      <c r="T493" s="72"/>
      <c r="U493" s="71">
        <v>35604069</v>
      </c>
      <c r="V493" s="71">
        <v>1642</v>
      </c>
      <c r="W493" s="71">
        <v>71</v>
      </c>
      <c r="X493" s="71">
        <v>14878</v>
      </c>
      <c r="Y493" s="71">
        <v>23452</v>
      </c>
      <c r="Z493" s="71">
        <v>30821</v>
      </c>
      <c r="AA493" s="71">
        <v>8319</v>
      </c>
      <c r="AB493" s="71">
        <v>62115</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2245</v>
      </c>
      <c r="B494" s="70">
        <v>54</v>
      </c>
      <c r="C494" s="70">
        <v>3</v>
      </c>
      <c r="D494" s="70">
        <v>4</v>
      </c>
      <c r="E494" s="70">
        <v>2006</v>
      </c>
      <c r="F494" s="70" t="s">
        <v>790</v>
      </c>
      <c r="G494" s="70" t="s">
        <v>2242</v>
      </c>
      <c r="H494" s="70" t="s">
        <v>2243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2246</v>
      </c>
      <c r="B495" s="70">
        <v>55</v>
      </c>
      <c r="C495" s="70">
        <v>4</v>
      </c>
      <c r="D495" s="70">
        <v>4</v>
      </c>
      <c r="E495" s="70">
        <v>2007</v>
      </c>
      <c r="F495" s="70" t="s">
        <v>791</v>
      </c>
      <c r="G495" s="70" t="s">
        <v>2242</v>
      </c>
      <c r="H495" s="70" t="s">
        <v>2243</v>
      </c>
      <c r="I495" s="148"/>
      <c r="J495" s="71">
        <v>306.40280030649069</v>
      </c>
      <c r="K495" s="71">
        <v>3.689490483140764</v>
      </c>
      <c r="L495" s="71">
        <v>4.585654122701821</v>
      </c>
      <c r="M495" s="71">
        <v>74.470873819719372</v>
      </c>
      <c r="N495" s="71">
        <v>86.486859815624953</v>
      </c>
      <c r="O495" s="71">
        <v>63.083165096969509</v>
      </c>
      <c r="P495" s="71">
        <v>41.939696083514868</v>
      </c>
      <c r="Q495" s="71">
        <v>3.9429634218507701</v>
      </c>
      <c r="R495" s="71">
        <v>0</v>
      </c>
      <c r="S495" s="71">
        <v>0</v>
      </c>
      <c r="T495" s="72"/>
      <c r="U495" s="71">
        <v>37167517</v>
      </c>
      <c r="V495" s="71">
        <v>1613</v>
      </c>
      <c r="W495" s="71">
        <v>52</v>
      </c>
      <c r="X495" s="71">
        <v>16450</v>
      </c>
      <c r="Y495" s="71">
        <v>24466</v>
      </c>
      <c r="Z495" s="71">
        <v>31213</v>
      </c>
      <c r="AA495" s="71">
        <v>8213</v>
      </c>
      <c r="AB495" s="71">
        <v>63388</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2247</v>
      </c>
      <c r="B496" s="70">
        <v>56</v>
      </c>
      <c r="C496" s="70">
        <v>5</v>
      </c>
      <c r="D496" s="70">
        <v>4</v>
      </c>
      <c r="E496" s="70">
        <v>2008</v>
      </c>
      <c r="F496" s="70" t="s">
        <v>792</v>
      </c>
      <c r="G496" s="70" t="s">
        <v>2242</v>
      </c>
      <c r="H496" s="70" t="s">
        <v>2243</v>
      </c>
      <c r="I496" s="148"/>
      <c r="J496" s="71">
        <v>304.68806533421099</v>
      </c>
      <c r="K496" s="71">
        <v>2.7552527480663911</v>
      </c>
      <c r="L496" s="71">
        <v>4.0863293787050594</v>
      </c>
      <c r="M496" s="71">
        <v>74.257221038555187</v>
      </c>
      <c r="N496" s="71">
        <v>87.015019215285008</v>
      </c>
      <c r="O496" s="71">
        <v>61.613848583357651</v>
      </c>
      <c r="P496" s="71">
        <v>41.203307549393372</v>
      </c>
      <c r="Q496" s="71">
        <v>3.9130014968706699</v>
      </c>
      <c r="R496" s="71">
        <v>0</v>
      </c>
      <c r="S496" s="71">
        <v>0</v>
      </c>
      <c r="T496" s="72"/>
      <c r="U496" s="71">
        <v>39387892</v>
      </c>
      <c r="V496" s="71">
        <v>1613</v>
      </c>
      <c r="W496" s="71">
        <v>52</v>
      </c>
      <c r="X496" s="71">
        <v>16450</v>
      </c>
      <c r="Y496" s="71">
        <v>24888</v>
      </c>
      <c r="Z496" s="71">
        <v>31556</v>
      </c>
      <c r="AA496" s="71">
        <v>8078</v>
      </c>
      <c r="AB496" s="71">
        <v>63941</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2248</v>
      </c>
      <c r="B497" s="70">
        <v>57</v>
      </c>
      <c r="C497" s="70">
        <v>6</v>
      </c>
      <c r="D497" s="70">
        <v>4</v>
      </c>
      <c r="E497" s="70">
        <v>2009</v>
      </c>
      <c r="F497" s="70" t="s">
        <v>176</v>
      </c>
      <c r="G497" s="70" t="s">
        <v>2242</v>
      </c>
      <c r="H497" s="70" t="s">
        <v>2243</v>
      </c>
      <c r="I497" s="148"/>
      <c r="J497" s="71">
        <v>314.43070744617262</v>
      </c>
      <c r="K497" s="71">
        <v>2.6142476990430161</v>
      </c>
      <c r="L497" s="71">
        <v>0.18500648509542231</v>
      </c>
      <c r="M497" s="71">
        <v>85.19014203274476</v>
      </c>
      <c r="N497" s="71">
        <v>85.521199244789372</v>
      </c>
      <c r="O497" s="71">
        <v>63.083005450304142</v>
      </c>
      <c r="P497" s="71">
        <v>39.201124770410097</v>
      </c>
      <c r="Q497" s="71">
        <v>3.7570315566490802</v>
      </c>
      <c r="R497" s="71">
        <v>0</v>
      </c>
      <c r="S497" s="71">
        <v>0</v>
      </c>
      <c r="T497" s="72"/>
      <c r="U497" s="71">
        <v>31955101</v>
      </c>
      <c r="V497" s="71">
        <v>1608</v>
      </c>
      <c r="W497" s="71">
        <v>4</v>
      </c>
      <c r="X497" s="71">
        <v>19965</v>
      </c>
      <c r="Y497" s="71">
        <v>25270</v>
      </c>
      <c r="Z497" s="71">
        <v>31890</v>
      </c>
      <c r="AA497" s="71">
        <v>7890</v>
      </c>
      <c r="AB497" s="71">
        <v>64446</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91.753</v>
      </c>
      <c r="BK497" s="71">
        <v>0</v>
      </c>
      <c r="BL497" s="71">
        <v>11.84</v>
      </c>
      <c r="BM497" s="71">
        <v>0</v>
      </c>
      <c r="BN497" s="72"/>
      <c r="BO497" s="71">
        <v>0</v>
      </c>
      <c r="BP497" s="71">
        <v>0</v>
      </c>
      <c r="BQ497" s="71">
        <v>9</v>
      </c>
      <c r="BR497" s="71">
        <v>0</v>
      </c>
      <c r="BS497" s="71">
        <v>3</v>
      </c>
      <c r="BT497" s="71">
        <v>0</v>
      </c>
      <c r="BU497"/>
      <c r="BV497" s="70">
        <v>103.593</v>
      </c>
      <c r="BW497" s="70">
        <v>0</v>
      </c>
      <c r="BX497" s="70">
        <v>0</v>
      </c>
      <c r="BY497" s="70">
        <v>0</v>
      </c>
      <c r="BZ497" s="70">
        <v>0</v>
      </c>
      <c r="CA497" s="70">
        <v>0</v>
      </c>
      <c r="CB497" s="70">
        <v>0</v>
      </c>
      <c r="CC497" s="70">
        <v>0</v>
      </c>
      <c r="CD497" s="70">
        <v>0</v>
      </c>
    </row>
    <row r="498" spans="1:82">
      <c r="A498" s="70" t="s">
        <v>2249</v>
      </c>
      <c r="B498" s="70">
        <v>58</v>
      </c>
      <c r="C498" s="70">
        <v>7</v>
      </c>
      <c r="D498" s="70">
        <v>4</v>
      </c>
      <c r="E498" s="70">
        <v>2010</v>
      </c>
      <c r="F498" s="70" t="s">
        <v>177</v>
      </c>
      <c r="G498" s="70" t="s">
        <v>2242</v>
      </c>
      <c r="H498" s="70" t="s">
        <v>2243</v>
      </c>
      <c r="I498" s="148"/>
      <c r="J498" s="71">
        <v>302.09231227292798</v>
      </c>
      <c r="K498" s="71">
        <v>2.789123468380041</v>
      </c>
      <c r="L498" s="71">
        <v>0.17452238448347149</v>
      </c>
      <c r="M498" s="71">
        <v>87.457981498225436</v>
      </c>
      <c r="N498" s="71">
        <v>94.627117574437435</v>
      </c>
      <c r="O498" s="71">
        <v>63.907646954984017</v>
      </c>
      <c r="P498" s="71">
        <v>39.644668146643099</v>
      </c>
      <c r="Q498" s="71">
        <v>3.9314748348773301</v>
      </c>
      <c r="R498" s="71">
        <v>0</v>
      </c>
      <c r="S498" s="71">
        <v>0</v>
      </c>
      <c r="T498" s="72"/>
      <c r="U498" s="71">
        <v>31103865</v>
      </c>
      <c r="V498" s="71">
        <v>1608</v>
      </c>
      <c r="W498" s="71">
        <v>4</v>
      </c>
      <c r="X498" s="71">
        <v>19965</v>
      </c>
      <c r="Y498" s="71">
        <v>25469</v>
      </c>
      <c r="Z498" s="71">
        <v>32457</v>
      </c>
      <c r="AA498" s="71">
        <v>7780</v>
      </c>
      <c r="AB498" s="71">
        <v>64621</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85.203000000000003</v>
      </c>
      <c r="BK498" s="71">
        <v>0</v>
      </c>
      <c r="BL498" s="71">
        <v>11.946999999999999</v>
      </c>
      <c r="BM498" s="71">
        <v>0</v>
      </c>
      <c r="BN498" s="72"/>
      <c r="BO498" s="71">
        <v>0</v>
      </c>
      <c r="BP498" s="71">
        <v>0</v>
      </c>
      <c r="BQ498" s="71">
        <v>8</v>
      </c>
      <c r="BR498" s="71">
        <v>0</v>
      </c>
      <c r="BS498" s="71">
        <v>3</v>
      </c>
      <c r="BT498" s="71">
        <v>0</v>
      </c>
      <c r="BU498"/>
      <c r="BV498" s="70">
        <v>97.15</v>
      </c>
      <c r="BW498" s="70">
        <v>0</v>
      </c>
      <c r="BX498" s="70">
        <v>0</v>
      </c>
      <c r="BY498" s="70">
        <v>0</v>
      </c>
      <c r="BZ498" s="70">
        <v>0</v>
      </c>
      <c r="CA498" s="70">
        <v>0</v>
      </c>
      <c r="CB498" s="70">
        <v>0</v>
      </c>
      <c r="CC498" s="70">
        <v>0</v>
      </c>
      <c r="CD498" s="70">
        <v>0</v>
      </c>
    </row>
    <row r="499" spans="1:82">
      <c r="A499" s="70" t="s">
        <v>2250</v>
      </c>
      <c r="B499" s="70">
        <v>59</v>
      </c>
      <c r="C499" s="70">
        <v>8</v>
      </c>
      <c r="D499" s="70">
        <v>4</v>
      </c>
      <c r="E499" s="70">
        <v>2011</v>
      </c>
      <c r="F499" s="70" t="s">
        <v>178</v>
      </c>
      <c r="G499" s="70" t="s">
        <v>2242</v>
      </c>
      <c r="H499" s="70" t="s">
        <v>2243</v>
      </c>
      <c r="I499" s="148"/>
      <c r="J499" s="71">
        <v>304.24687123309002</v>
      </c>
      <c r="K499" s="71">
        <v>3.7875224574702369</v>
      </c>
      <c r="L499" s="71">
        <v>0.18122295785584289</v>
      </c>
      <c r="M499" s="71">
        <v>94.71900434338805</v>
      </c>
      <c r="N499" s="71">
        <v>95.705179646205636</v>
      </c>
      <c r="O499" s="71">
        <v>63.970994957625209</v>
      </c>
      <c r="P499" s="71">
        <v>39.765806384120467</v>
      </c>
      <c r="Q499" s="71">
        <v>4.5322438908048204</v>
      </c>
      <c r="R499" s="71">
        <v>0</v>
      </c>
      <c r="S499" s="71">
        <v>0</v>
      </c>
      <c r="T499" s="72"/>
      <c r="U499" s="71">
        <v>30843287</v>
      </c>
      <c r="V499" s="71">
        <v>1608</v>
      </c>
      <c r="W499" s="71">
        <v>4</v>
      </c>
      <c r="X499" s="71">
        <v>19965</v>
      </c>
      <c r="Y499" s="71">
        <v>25574</v>
      </c>
      <c r="Z499" s="71">
        <v>33195</v>
      </c>
      <c r="AA499" s="71">
        <v>8036</v>
      </c>
      <c r="AB499" s="71">
        <v>64583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81.358999999999995</v>
      </c>
      <c r="BK499" s="71">
        <v>0</v>
      </c>
      <c r="BL499" s="71">
        <v>4.5830000000000002</v>
      </c>
      <c r="BM499" s="71">
        <v>0</v>
      </c>
      <c r="BN499" s="72"/>
      <c r="BO499" s="71">
        <v>0</v>
      </c>
      <c r="BP499" s="71">
        <v>0</v>
      </c>
      <c r="BQ499" s="71">
        <v>8</v>
      </c>
      <c r="BR499" s="71">
        <v>0</v>
      </c>
      <c r="BS499" s="71">
        <v>1</v>
      </c>
      <c r="BT499" s="71">
        <v>0</v>
      </c>
      <c r="BU499"/>
      <c r="BV499" s="70">
        <v>85.620999999999995</v>
      </c>
      <c r="BW499" s="70">
        <v>0</v>
      </c>
      <c r="BX499" s="70">
        <v>0</v>
      </c>
      <c r="BY499" s="70">
        <v>0.32100000000000001</v>
      </c>
      <c r="BZ499" s="70">
        <v>0</v>
      </c>
      <c r="CA499" s="70">
        <v>0</v>
      </c>
      <c r="CB499" s="70">
        <v>0</v>
      </c>
      <c r="CC499" s="70">
        <v>0</v>
      </c>
      <c r="CD499" s="70">
        <v>0</v>
      </c>
    </row>
    <row r="500" spans="1:82">
      <c r="A500" s="70" t="s">
        <v>2251</v>
      </c>
      <c r="B500" s="70">
        <v>60</v>
      </c>
      <c r="C500" s="70">
        <v>9</v>
      </c>
      <c r="D500" s="70">
        <v>4</v>
      </c>
      <c r="E500" s="70">
        <v>2012</v>
      </c>
      <c r="F500" s="70" t="s">
        <v>179</v>
      </c>
      <c r="G500" s="70" t="s">
        <v>2242</v>
      </c>
      <c r="H500" s="70" t="s">
        <v>2243</v>
      </c>
      <c r="I500" s="148"/>
      <c r="J500" s="71">
        <v>266.55373395042761</v>
      </c>
      <c r="K500" s="71">
        <v>3.3871754734123281</v>
      </c>
      <c r="L500" s="71">
        <v>0.17653237564137611</v>
      </c>
      <c r="M500" s="71">
        <v>100.0669103369071</v>
      </c>
      <c r="N500" s="71">
        <v>100.22716846012131</v>
      </c>
      <c r="O500" s="71">
        <v>63.784983184404837</v>
      </c>
      <c r="P500" s="71">
        <v>39.583971925505963</v>
      </c>
      <c r="Q500" s="71">
        <v>5.0351295080890397</v>
      </c>
      <c r="R500" s="71">
        <v>0</v>
      </c>
      <c r="S500" s="71">
        <v>0</v>
      </c>
      <c r="T500" s="72"/>
      <c r="U500" s="71">
        <v>29096317</v>
      </c>
      <c r="V500" s="71">
        <v>1608</v>
      </c>
      <c r="W500" s="71">
        <v>4</v>
      </c>
      <c r="X500" s="71">
        <v>19965</v>
      </c>
      <c r="Y500" s="71">
        <v>26494</v>
      </c>
      <c r="Z500" s="71">
        <v>33361</v>
      </c>
      <c r="AA500" s="71">
        <v>7954</v>
      </c>
      <c r="AB500" s="71">
        <v>66038</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78.745999999999995</v>
      </c>
      <c r="BK500" s="71">
        <v>0</v>
      </c>
      <c r="BL500" s="71">
        <v>8.2289999999999992</v>
      </c>
      <c r="BM500" s="71">
        <v>0</v>
      </c>
      <c r="BN500" s="72"/>
      <c r="BO500" s="71">
        <v>0</v>
      </c>
      <c r="BP500" s="71">
        <v>0</v>
      </c>
      <c r="BQ500" s="71">
        <v>8</v>
      </c>
      <c r="BR500" s="71">
        <v>0</v>
      </c>
      <c r="BS500" s="71">
        <v>2</v>
      </c>
      <c r="BT500" s="71">
        <v>0</v>
      </c>
      <c r="BU500"/>
      <c r="BV500" s="70">
        <v>86.974999999999994</v>
      </c>
      <c r="BW500" s="70">
        <v>0</v>
      </c>
      <c r="BX500" s="70">
        <v>0</v>
      </c>
      <c r="BY500" s="70">
        <v>0</v>
      </c>
      <c r="BZ500" s="70">
        <v>0</v>
      </c>
      <c r="CA500" s="70">
        <v>0</v>
      </c>
      <c r="CB500" s="70">
        <v>0</v>
      </c>
      <c r="CC500" s="70">
        <v>0</v>
      </c>
      <c r="CD500" s="70">
        <v>0</v>
      </c>
    </row>
    <row r="501" spans="1:82">
      <c r="A501" s="70" t="s">
        <v>2252</v>
      </c>
      <c r="B501" s="70">
        <v>61</v>
      </c>
      <c r="C501" s="70">
        <v>10</v>
      </c>
      <c r="D501" s="70">
        <v>4</v>
      </c>
      <c r="E501" s="70">
        <v>2013</v>
      </c>
      <c r="F501" s="70" t="s">
        <v>180</v>
      </c>
      <c r="G501" s="1064" t="s">
        <v>2242</v>
      </c>
      <c r="H501" s="70" t="s">
        <v>2243</v>
      </c>
      <c r="I501" s="148"/>
      <c r="J501" s="71">
        <v>223.03574592416831</v>
      </c>
      <c r="K501" s="71">
        <v>2.8783573506290692</v>
      </c>
      <c r="L501" s="71">
        <v>0.16288966234692129</v>
      </c>
      <c r="M501" s="71">
        <v>99.623172203274379</v>
      </c>
      <c r="N501" s="71">
        <v>91.406824927839381</v>
      </c>
      <c r="O501" s="71">
        <v>62.226516045613607</v>
      </c>
      <c r="P501" s="71">
        <v>40.192698099413462</v>
      </c>
      <c r="Q501" s="71">
        <v>5.1242975847548102</v>
      </c>
      <c r="R501" s="71">
        <v>0</v>
      </c>
      <c r="S501" s="71">
        <v>0</v>
      </c>
      <c r="T501" s="72"/>
      <c r="U501" s="71">
        <v>25112865</v>
      </c>
      <c r="V501" s="71">
        <v>1608</v>
      </c>
      <c r="W501" s="71">
        <v>4</v>
      </c>
      <c r="X501" s="71">
        <v>19965</v>
      </c>
      <c r="Y501" s="71">
        <v>26739</v>
      </c>
      <c r="Z501" s="71">
        <v>33999</v>
      </c>
      <c r="AA501" s="71">
        <v>8046</v>
      </c>
      <c r="AB501" s="71">
        <v>66244</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79.162000000000006</v>
      </c>
      <c r="BK501" s="71">
        <v>0</v>
      </c>
      <c r="BL501" s="71">
        <v>6.6970000000000001</v>
      </c>
      <c r="BM501" s="71">
        <v>0</v>
      </c>
      <c r="BN501" s="72"/>
      <c r="BO501" s="71">
        <v>0</v>
      </c>
      <c r="BP501" s="71">
        <v>0</v>
      </c>
      <c r="BQ501" s="71">
        <v>9</v>
      </c>
      <c r="BR501" s="71">
        <v>0</v>
      </c>
      <c r="BS501" s="71">
        <v>2</v>
      </c>
      <c r="BT501" s="71">
        <v>0</v>
      </c>
      <c r="BU501"/>
      <c r="BV501" s="70">
        <v>85.858999999999995</v>
      </c>
      <c r="BW501" s="70">
        <v>0</v>
      </c>
      <c r="BX501" s="70">
        <v>0</v>
      </c>
      <c r="BY501" s="70">
        <v>0</v>
      </c>
      <c r="BZ501" s="70">
        <v>0</v>
      </c>
      <c r="CA501" s="70">
        <v>0</v>
      </c>
      <c r="CB501" s="70">
        <v>0</v>
      </c>
      <c r="CC501" s="70">
        <v>0</v>
      </c>
      <c r="CD501" s="70">
        <v>0</v>
      </c>
    </row>
    <row r="502" spans="1:82">
      <c r="A502" s="70" t="s">
        <v>2253</v>
      </c>
      <c r="B502" s="70">
        <v>62</v>
      </c>
      <c r="C502" s="70">
        <v>11</v>
      </c>
      <c r="D502" s="70">
        <v>4</v>
      </c>
      <c r="E502" s="70">
        <v>2014</v>
      </c>
      <c r="F502" s="70" t="s">
        <v>181</v>
      </c>
      <c r="G502" s="1064" t="s">
        <v>2242</v>
      </c>
      <c r="H502" s="70" t="s">
        <v>2243</v>
      </c>
      <c r="I502" s="148"/>
      <c r="J502" s="71">
        <v>223.7554651992439</v>
      </c>
      <c r="K502" s="71">
        <v>3.9987422191602171</v>
      </c>
      <c r="L502" s="71">
        <v>0.190656367061382</v>
      </c>
      <c r="M502" s="71">
        <v>85.993911919773581</v>
      </c>
      <c r="N502" s="71">
        <v>88.892714464185914</v>
      </c>
      <c r="O502" s="71">
        <v>59.62246301436474</v>
      </c>
      <c r="P502" s="71">
        <v>40.958981131046791</v>
      </c>
      <c r="Q502" s="71">
        <v>4.9508209747337002</v>
      </c>
      <c r="R502" s="71">
        <v>0</v>
      </c>
      <c r="S502" s="71">
        <v>0</v>
      </c>
      <c r="T502" s="72"/>
      <c r="U502" s="71">
        <v>27510899</v>
      </c>
      <c r="V502" s="71">
        <v>1935</v>
      </c>
      <c r="W502" s="71">
        <v>4</v>
      </c>
      <c r="X502" s="71">
        <v>18462</v>
      </c>
      <c r="Y502" s="71">
        <v>27118</v>
      </c>
      <c r="Z502" s="71">
        <v>34310</v>
      </c>
      <c r="AA502" s="71">
        <v>8157</v>
      </c>
      <c r="AB502" s="71">
        <v>66707</v>
      </c>
      <c r="AC502" s="71">
        <v>0</v>
      </c>
      <c r="AD502" s="71">
        <v>0</v>
      </c>
      <c r="AE502" s="72"/>
      <c r="AF502" s="71"/>
      <c r="AG502" s="71"/>
      <c r="AH502" s="71"/>
      <c r="AI502" s="71"/>
      <c r="AJ502" s="71"/>
      <c r="AK502" s="71"/>
      <c r="AL502" s="71"/>
      <c r="AM502" s="71"/>
      <c r="AN502" s="71"/>
      <c r="AO502" s="71"/>
      <c r="AP502" s="71"/>
      <c r="AQ502" s="72"/>
      <c r="AR502" s="71">
        <v>1134</v>
      </c>
      <c r="AS502" s="71">
        <v>137</v>
      </c>
      <c r="AT502" s="71">
        <v>0</v>
      </c>
      <c r="AU502" s="71">
        <v>0</v>
      </c>
      <c r="AV502" s="71">
        <v>0</v>
      </c>
      <c r="AW502" s="71">
        <v>0</v>
      </c>
      <c r="AX502" s="71"/>
      <c r="AY502" s="72"/>
      <c r="AZ502" s="71">
        <v>4630.3999999999996</v>
      </c>
      <c r="BA502" s="71">
        <v>2805.6</v>
      </c>
      <c r="BB502" s="71">
        <v>0</v>
      </c>
      <c r="BC502" s="71">
        <v>0</v>
      </c>
      <c r="BD502" s="71">
        <v>0</v>
      </c>
      <c r="BE502" s="71">
        <v>0</v>
      </c>
      <c r="BF502" s="71"/>
      <c r="BG502" s="72"/>
      <c r="BH502" s="71">
        <v>0</v>
      </c>
      <c r="BI502" s="71">
        <v>0</v>
      </c>
      <c r="BJ502" s="71">
        <v>77.680000000000007</v>
      </c>
      <c r="BK502" s="71">
        <v>0</v>
      </c>
      <c r="BL502" s="71">
        <v>6.1950000000000003</v>
      </c>
      <c r="BM502" s="71">
        <v>0</v>
      </c>
      <c r="BN502" s="72"/>
      <c r="BO502" s="71">
        <v>0</v>
      </c>
      <c r="BP502" s="71">
        <v>0</v>
      </c>
      <c r="BQ502" s="71">
        <v>10</v>
      </c>
      <c r="BR502" s="71">
        <v>0</v>
      </c>
      <c r="BS502" s="71">
        <v>2</v>
      </c>
      <c r="BT502" s="71">
        <v>0</v>
      </c>
      <c r="BU502"/>
      <c r="BV502" s="70">
        <v>83.875</v>
      </c>
      <c r="BW502" s="70">
        <v>0</v>
      </c>
      <c r="BX502" s="70">
        <v>0</v>
      </c>
      <c r="BY502" s="70">
        <v>0</v>
      </c>
      <c r="BZ502" s="70">
        <v>0</v>
      </c>
      <c r="CA502" s="70">
        <v>0</v>
      </c>
      <c r="CB502" s="70">
        <v>0</v>
      </c>
      <c r="CC502" s="70">
        <v>0</v>
      </c>
      <c r="CD502" s="70">
        <v>0</v>
      </c>
    </row>
    <row r="503" spans="1:82">
      <c r="A503" s="70" t="s">
        <v>2254</v>
      </c>
      <c r="B503" s="70">
        <v>63</v>
      </c>
      <c r="C503" s="70">
        <v>12</v>
      </c>
      <c r="D503" s="70">
        <v>4</v>
      </c>
      <c r="E503" s="70">
        <v>2015</v>
      </c>
      <c r="F503" s="70" t="s">
        <v>182</v>
      </c>
      <c r="G503" s="70" t="s">
        <v>2242</v>
      </c>
      <c r="H503" s="70" t="s">
        <v>2243</v>
      </c>
      <c r="I503" s="148"/>
      <c r="J503" s="71">
        <v>215.9633787786529</v>
      </c>
      <c r="K503" s="71">
        <v>3.877345282567398</v>
      </c>
      <c r="L503" s="71">
        <v>0.2240566054999156</v>
      </c>
      <c r="M503" s="71">
        <v>81.973293900675159</v>
      </c>
      <c r="N503" s="71">
        <v>81.376291750737593</v>
      </c>
      <c r="O503" s="71">
        <v>59.708184322331839</v>
      </c>
      <c r="P503" s="71">
        <v>41.664730810693236</v>
      </c>
      <c r="Q503" s="71">
        <v>4.8763954800484202</v>
      </c>
      <c r="R503" s="71">
        <v>0</v>
      </c>
      <c r="S503" s="71">
        <v>0</v>
      </c>
      <c r="T503" s="72"/>
      <c r="U503" s="71">
        <v>30435517</v>
      </c>
      <c r="V503" s="71">
        <v>1935</v>
      </c>
      <c r="W503" s="71">
        <v>4</v>
      </c>
      <c r="X503" s="71">
        <v>18462</v>
      </c>
      <c r="Y503" s="71">
        <v>27606</v>
      </c>
      <c r="Z503" s="71">
        <v>34690</v>
      </c>
      <c r="AA503" s="71">
        <v>8291</v>
      </c>
      <c r="AB503" s="71">
        <v>67118</v>
      </c>
      <c r="AC503" s="71">
        <v>0</v>
      </c>
      <c r="AD503" s="71">
        <v>0</v>
      </c>
      <c r="AE503" s="72"/>
      <c r="AF503" s="71">
        <v>160598631.039583</v>
      </c>
      <c r="AG503" s="71">
        <v>3217006.1227610549</v>
      </c>
      <c r="AH503" s="71">
        <v>45394.041364452343</v>
      </c>
      <c r="AI503" s="71">
        <v>110961922.94137409</v>
      </c>
      <c r="AJ503" s="71">
        <v>120816969.2064103</v>
      </c>
      <c r="AK503" s="71">
        <v>0</v>
      </c>
      <c r="AL503" s="71">
        <v>0</v>
      </c>
      <c r="AM503" s="71">
        <v>9198240.3505792748</v>
      </c>
      <c r="AN503" s="71">
        <v>0</v>
      </c>
      <c r="AO503" s="71">
        <v>0</v>
      </c>
      <c r="AP503" s="71">
        <v>404838163.70207214</v>
      </c>
      <c r="AQ503" s="72"/>
      <c r="AR503" s="71">
        <v>1262</v>
      </c>
      <c r="AS503" s="71">
        <v>202</v>
      </c>
      <c r="AT503" s="71">
        <v>0</v>
      </c>
      <c r="AU503" s="71">
        <v>0</v>
      </c>
      <c r="AV503" s="71">
        <v>0</v>
      </c>
      <c r="AW503" s="71">
        <v>0</v>
      </c>
      <c r="AX503" s="71"/>
      <c r="AY503" s="72"/>
      <c r="AZ503" s="71">
        <v>5222</v>
      </c>
      <c r="BA503" s="71">
        <v>3870.6</v>
      </c>
      <c r="BB503" s="71">
        <v>0</v>
      </c>
      <c r="BC503" s="71">
        <v>0</v>
      </c>
      <c r="BD503" s="71">
        <v>0</v>
      </c>
      <c r="BE503" s="71">
        <v>0</v>
      </c>
      <c r="BF503" s="71"/>
      <c r="BG503" s="72"/>
      <c r="BH503" s="71">
        <v>0</v>
      </c>
      <c r="BI503" s="71">
        <v>0</v>
      </c>
      <c r="BJ503" s="71">
        <v>76.281000000000006</v>
      </c>
      <c r="BK503" s="71">
        <v>0</v>
      </c>
      <c r="BL503" s="71">
        <v>0</v>
      </c>
      <c r="BM503" s="71">
        <v>0</v>
      </c>
      <c r="BN503" s="72"/>
      <c r="BO503" s="71">
        <v>0</v>
      </c>
      <c r="BP503" s="71">
        <v>0</v>
      </c>
      <c r="BQ503" s="71">
        <v>11</v>
      </c>
      <c r="BR503" s="71">
        <v>0</v>
      </c>
      <c r="BS503" s="71">
        <v>0</v>
      </c>
      <c r="BT503" s="71">
        <v>0</v>
      </c>
      <c r="BU503"/>
      <c r="BV503" s="70">
        <v>76.281000000000006</v>
      </c>
      <c r="BW503" s="70">
        <v>0</v>
      </c>
      <c r="BX503" s="70">
        <v>0</v>
      </c>
      <c r="BY503" s="70">
        <v>0</v>
      </c>
      <c r="BZ503" s="70">
        <v>0</v>
      </c>
      <c r="CA503" s="70">
        <v>0</v>
      </c>
      <c r="CB503" s="70">
        <v>0</v>
      </c>
      <c r="CC503" s="70">
        <v>0</v>
      </c>
      <c r="CD503" s="70">
        <v>0</v>
      </c>
    </row>
    <row r="504" spans="1:82">
      <c r="A504" s="70" t="s">
        <v>2255</v>
      </c>
      <c r="B504" s="70">
        <v>64</v>
      </c>
      <c r="C504" s="70">
        <v>13</v>
      </c>
      <c r="D504" s="70">
        <v>4</v>
      </c>
      <c r="E504" s="70">
        <v>2016</v>
      </c>
      <c r="F504" s="70" t="s">
        <v>155</v>
      </c>
      <c r="G504" s="70" t="s">
        <v>2242</v>
      </c>
      <c r="H504" s="70" t="s">
        <v>2243</v>
      </c>
      <c r="I504" s="148"/>
      <c r="J504" s="71">
        <v>245.78110032598315</v>
      </c>
      <c r="K504" s="71">
        <v>3.902117001010573</v>
      </c>
      <c r="L504" s="71">
        <v>0.23722915216883711</v>
      </c>
      <c r="M504" s="71">
        <v>71.115479606831897</v>
      </c>
      <c r="N504" s="71">
        <v>81.363157752653109</v>
      </c>
      <c r="O504" s="71">
        <v>59.811161170230953</v>
      </c>
      <c r="P504" s="71">
        <v>41.585801033625692</v>
      </c>
      <c r="Q504" s="71">
        <v>4.7703458970215094</v>
      </c>
      <c r="R504" s="71">
        <v>0</v>
      </c>
      <c r="S504" s="71">
        <v>0</v>
      </c>
      <c r="T504" s="72"/>
      <c r="U504" s="71">
        <v>32109335</v>
      </c>
      <c r="V504" s="71">
        <v>1935</v>
      </c>
      <c r="W504" s="71">
        <v>4</v>
      </c>
      <c r="X504" s="71">
        <v>18462</v>
      </c>
      <c r="Y504" s="71">
        <v>28018</v>
      </c>
      <c r="Z504" s="71">
        <v>35177</v>
      </c>
      <c r="AA504" s="71">
        <v>8559</v>
      </c>
      <c r="AB504" s="71">
        <v>67538</v>
      </c>
      <c r="AC504" s="71">
        <v>0</v>
      </c>
      <c r="AD504" s="71">
        <v>0</v>
      </c>
      <c r="AE504" s="72"/>
      <c r="AF504" s="71">
        <v>173052196.7444644</v>
      </c>
      <c r="AG504" s="71">
        <v>3055000.069149035</v>
      </c>
      <c r="AH504" s="71">
        <v>36508.929985950112</v>
      </c>
      <c r="AI504" s="71">
        <v>110013453.8397788</v>
      </c>
      <c r="AJ504" s="71">
        <v>116646986.7175073</v>
      </c>
      <c r="AK504" s="71">
        <v>0</v>
      </c>
      <c r="AL504" s="71">
        <v>0</v>
      </c>
      <c r="AM504" s="71">
        <v>9262990.4368550815</v>
      </c>
      <c r="AN504" s="71">
        <v>0</v>
      </c>
      <c r="AO504" s="71">
        <v>0</v>
      </c>
      <c r="AP504" s="71">
        <v>412067136.73774058</v>
      </c>
      <c r="AQ504" s="72"/>
      <c r="AR504" s="71">
        <v>1402</v>
      </c>
      <c r="AS504" s="71">
        <v>255</v>
      </c>
      <c r="AT504" s="71">
        <v>0</v>
      </c>
      <c r="AU504" s="71">
        <v>0</v>
      </c>
      <c r="AV504" s="71">
        <v>0</v>
      </c>
      <c r="AW504" s="71">
        <v>0</v>
      </c>
      <c r="AX504" s="71"/>
      <c r="AY504" s="72"/>
      <c r="AZ504" s="71">
        <v>5922.8</v>
      </c>
      <c r="BA504" s="71">
        <v>4578.5</v>
      </c>
      <c r="BB504" s="71">
        <v>0</v>
      </c>
      <c r="BC504" s="71">
        <v>0</v>
      </c>
      <c r="BD504" s="71">
        <v>0</v>
      </c>
      <c r="BE504" s="71">
        <v>0</v>
      </c>
      <c r="BF504" s="71"/>
      <c r="BG504" s="72"/>
      <c r="BH504" s="71">
        <v>0</v>
      </c>
      <c r="BI504" s="71">
        <v>0</v>
      </c>
      <c r="BJ504" s="71">
        <v>77.754000000000005</v>
      </c>
      <c r="BK504" s="71">
        <v>0</v>
      </c>
      <c r="BL504" s="71">
        <v>0</v>
      </c>
      <c r="BM504" s="71">
        <v>0</v>
      </c>
      <c r="BN504" s="72"/>
      <c r="BO504" s="71">
        <v>0</v>
      </c>
      <c r="BP504" s="71">
        <v>0</v>
      </c>
      <c r="BQ504" s="71">
        <v>11</v>
      </c>
      <c r="BR504" s="71">
        <v>0</v>
      </c>
      <c r="BS504" s="71">
        <v>0</v>
      </c>
      <c r="BT504" s="71">
        <v>0</v>
      </c>
      <c r="BU504"/>
      <c r="BV504" s="70">
        <v>77.754000000000005</v>
      </c>
      <c r="BW504" s="70">
        <v>0</v>
      </c>
      <c r="BX504" s="70">
        <v>0</v>
      </c>
      <c r="BY504" s="70">
        <v>0</v>
      </c>
      <c r="BZ504" s="70">
        <v>0</v>
      </c>
      <c r="CA504" s="70">
        <v>0</v>
      </c>
      <c r="CB504" s="70">
        <v>0</v>
      </c>
      <c r="CC504" s="70">
        <v>0</v>
      </c>
      <c r="CD504" s="70">
        <v>0</v>
      </c>
    </row>
    <row r="505" spans="1:82">
      <c r="A505" s="70" t="s">
        <v>2256</v>
      </c>
      <c r="B505" s="70">
        <v>65</v>
      </c>
      <c r="C505" s="70">
        <v>14</v>
      </c>
      <c r="D505" s="70">
        <v>4</v>
      </c>
      <c r="E505" s="70">
        <v>2017</v>
      </c>
      <c r="F505" s="70" t="s">
        <v>156</v>
      </c>
      <c r="G505" s="70" t="s">
        <v>2242</v>
      </c>
      <c r="H505" s="70" t="s">
        <v>2243</v>
      </c>
      <c r="I505" s="148"/>
      <c r="J505" s="71">
        <v>183.73662059519913</v>
      </c>
      <c r="K505" s="71">
        <v>3.9838950509317739</v>
      </c>
      <c r="L505" s="71">
        <v>0.22068576239318399</v>
      </c>
      <c r="M505" s="71">
        <v>70.477489934676854</v>
      </c>
      <c r="N505" s="71">
        <v>85.78780137870784</v>
      </c>
      <c r="O505" s="71">
        <v>59.566088570074619</v>
      </c>
      <c r="P505" s="71">
        <v>41.558939073444741</v>
      </c>
      <c r="Q505" s="71">
        <v>4.7020974425708699</v>
      </c>
      <c r="R505" s="71">
        <v>0</v>
      </c>
      <c r="S505" s="71">
        <v>0</v>
      </c>
      <c r="T505" s="72"/>
      <c r="U505" s="71">
        <v>25575108</v>
      </c>
      <c r="V505" s="71">
        <v>1935</v>
      </c>
      <c r="W505" s="71">
        <v>4</v>
      </c>
      <c r="X505" s="71">
        <v>18462</v>
      </c>
      <c r="Y505" s="71">
        <v>28879</v>
      </c>
      <c r="Z505" s="71">
        <v>35614</v>
      </c>
      <c r="AA505" s="71">
        <v>8608</v>
      </c>
      <c r="AB505" s="71">
        <v>68842</v>
      </c>
      <c r="AC505" s="71">
        <v>0</v>
      </c>
      <c r="AD505" s="71">
        <v>0</v>
      </c>
      <c r="AE505" s="72"/>
      <c r="AF505" s="71">
        <v>137989777.4235363</v>
      </c>
      <c r="AG505" s="71">
        <v>3161820.1909671272</v>
      </c>
      <c r="AH505" s="71">
        <v>46526.052318977767</v>
      </c>
      <c r="AI505" s="71">
        <v>111785917.2835535</v>
      </c>
      <c r="AJ505" s="71">
        <v>126940491.67552631</v>
      </c>
      <c r="AK505" s="71">
        <v>0</v>
      </c>
      <c r="AL505" s="71">
        <v>0</v>
      </c>
      <c r="AM505" s="71">
        <v>9456610.9027208891</v>
      </c>
      <c r="AN505" s="71">
        <v>0</v>
      </c>
      <c r="AO505" s="71">
        <v>0</v>
      </c>
      <c r="AP505" s="71">
        <v>389381143.5286231</v>
      </c>
      <c r="AQ505" s="72"/>
      <c r="AR505" s="71">
        <v>1558</v>
      </c>
      <c r="AS505" s="71">
        <v>284</v>
      </c>
      <c r="AT505" s="71">
        <v>0</v>
      </c>
      <c r="AU505" s="71">
        <v>0</v>
      </c>
      <c r="AV505" s="71">
        <v>0</v>
      </c>
      <c r="AW505" s="71">
        <v>0</v>
      </c>
      <c r="AX505" s="71"/>
      <c r="AY505" s="72"/>
      <c r="AZ505" s="71">
        <v>6711.5</v>
      </c>
      <c r="BA505" s="71">
        <v>4957.4000000000005</v>
      </c>
      <c r="BB505" s="71">
        <v>0</v>
      </c>
      <c r="BC505" s="71">
        <v>0</v>
      </c>
      <c r="BD505" s="71">
        <v>0</v>
      </c>
      <c r="BE505" s="71">
        <v>0</v>
      </c>
      <c r="BF505" s="71"/>
      <c r="BG505" s="72"/>
      <c r="BH505" s="71">
        <v>0</v>
      </c>
      <c r="BI505" s="71">
        <v>0</v>
      </c>
      <c r="BJ505" s="71">
        <v>75.795000000000002</v>
      </c>
      <c r="BK505" s="71">
        <v>0</v>
      </c>
      <c r="BL505" s="71">
        <v>0</v>
      </c>
      <c r="BM505" s="71">
        <v>0</v>
      </c>
      <c r="BN505" s="72"/>
      <c r="BO505" s="71">
        <v>0</v>
      </c>
      <c r="BP505" s="71">
        <v>0</v>
      </c>
      <c r="BQ505" s="71">
        <v>9</v>
      </c>
      <c r="BR505" s="71">
        <v>0</v>
      </c>
      <c r="BS505" s="71">
        <v>0</v>
      </c>
      <c r="BT505" s="71">
        <v>0</v>
      </c>
      <c r="BU505"/>
      <c r="BV505" s="70">
        <v>75.795000000000002</v>
      </c>
      <c r="BW505" s="70">
        <v>0</v>
      </c>
      <c r="BX505" s="70">
        <v>0</v>
      </c>
      <c r="BY505" s="70">
        <v>0</v>
      </c>
      <c r="BZ505" s="70">
        <v>0</v>
      </c>
      <c r="CA505" s="70">
        <v>0</v>
      </c>
      <c r="CB505" s="70">
        <v>0</v>
      </c>
      <c r="CC505" s="70">
        <v>0</v>
      </c>
      <c r="CD505" s="70">
        <v>0</v>
      </c>
    </row>
    <row r="506" spans="1:82">
      <c r="A506" s="70" t="s">
        <v>2257</v>
      </c>
      <c r="B506" s="70">
        <v>66</v>
      </c>
      <c r="C506" s="70">
        <v>15</v>
      </c>
      <c r="D506" s="70">
        <v>4</v>
      </c>
      <c r="E506" s="70">
        <v>2018</v>
      </c>
      <c r="F506" s="70" t="s">
        <v>183</v>
      </c>
      <c r="G506" s="70" t="s">
        <v>2242</v>
      </c>
      <c r="H506" s="70" t="s">
        <v>2243</v>
      </c>
      <c r="I506" s="148"/>
      <c r="J506" s="71">
        <v>196.08257335944771</v>
      </c>
      <c r="K506" s="71">
        <v>3.7193647613278729</v>
      </c>
      <c r="L506" s="71">
        <v>0.20551060964958873</v>
      </c>
      <c r="M506" s="71">
        <v>71.573966835156057</v>
      </c>
      <c r="N506" s="71">
        <v>78.681304897565767</v>
      </c>
      <c r="O506" s="71">
        <v>58.863817130444495</v>
      </c>
      <c r="P506" s="71">
        <v>41.221729692301274</v>
      </c>
      <c r="Q506" s="71">
        <v>4.37733387657007</v>
      </c>
      <c r="R506" s="71">
        <v>0</v>
      </c>
      <c r="S506" s="71">
        <v>0</v>
      </c>
      <c r="T506" s="72"/>
      <c r="U506" s="71">
        <v>28482992</v>
      </c>
      <c r="V506" s="71">
        <v>1935</v>
      </c>
      <c r="W506" s="71">
        <v>4</v>
      </c>
      <c r="X506" s="71">
        <v>18462</v>
      </c>
      <c r="Y506" s="71">
        <v>29199</v>
      </c>
      <c r="Z506" s="71">
        <v>35868</v>
      </c>
      <c r="AA506" s="71">
        <v>8624</v>
      </c>
      <c r="AB506" s="71">
        <v>69064</v>
      </c>
      <c r="AC506" s="71">
        <v>0</v>
      </c>
      <c r="AD506" s="71">
        <v>0</v>
      </c>
      <c r="AE506" s="72"/>
      <c r="AF506" s="71">
        <v>148160481.61284861</v>
      </c>
      <c r="AG506" s="71">
        <v>2808970.9963265709</v>
      </c>
      <c r="AH506" s="71">
        <v>43876.968237688263</v>
      </c>
      <c r="AI506" s="71">
        <v>107860014.1736673</v>
      </c>
      <c r="AJ506" s="71">
        <v>114977743.5632098</v>
      </c>
      <c r="AK506" s="71">
        <v>0</v>
      </c>
      <c r="AL506" s="71">
        <v>0</v>
      </c>
      <c r="AM506" s="71">
        <v>9506736.310189316</v>
      </c>
      <c r="AN506" s="71">
        <v>0</v>
      </c>
      <c r="AO506" s="71">
        <v>0</v>
      </c>
      <c r="AP506" s="71">
        <v>383357823.62447923</v>
      </c>
      <c r="AQ506" s="72"/>
      <c r="AR506" s="71">
        <v>1674</v>
      </c>
      <c r="AS506" s="71">
        <v>336</v>
      </c>
      <c r="AT506" s="71">
        <v>0</v>
      </c>
      <c r="AU506" s="71">
        <v>0</v>
      </c>
      <c r="AV506" s="71">
        <v>0</v>
      </c>
      <c r="AW506" s="71">
        <v>0</v>
      </c>
      <c r="AX506" s="71"/>
      <c r="AY506" s="72"/>
      <c r="AZ506" s="71">
        <v>7297.9</v>
      </c>
      <c r="BA506" s="71">
        <v>5646</v>
      </c>
      <c r="BB506" s="71">
        <v>0</v>
      </c>
      <c r="BC506" s="71">
        <v>0</v>
      </c>
      <c r="BD506" s="71">
        <v>0</v>
      </c>
      <c r="BE506" s="71">
        <v>0</v>
      </c>
      <c r="BF506" s="71"/>
      <c r="BG506" s="72"/>
      <c r="BH506" s="71">
        <v>0</v>
      </c>
      <c r="BI506" s="71">
        <v>0</v>
      </c>
      <c r="BJ506" s="71">
        <v>74.364999999999995</v>
      </c>
      <c r="BK506" s="71">
        <v>0</v>
      </c>
      <c r="BL506" s="71">
        <v>0</v>
      </c>
      <c r="BM506" s="71">
        <v>0</v>
      </c>
      <c r="BN506" s="72"/>
      <c r="BO506" s="71">
        <v>0</v>
      </c>
      <c r="BP506" s="71">
        <v>0</v>
      </c>
      <c r="BQ506" s="71">
        <v>9</v>
      </c>
      <c r="BR506" s="71">
        <v>0</v>
      </c>
      <c r="BS506" s="71">
        <v>0</v>
      </c>
      <c r="BT506" s="71">
        <v>0</v>
      </c>
      <c r="BU506"/>
      <c r="BV506" s="70">
        <v>74.364999999999995</v>
      </c>
      <c r="BW506" s="70">
        <v>0</v>
      </c>
      <c r="BX506" s="70">
        <v>0</v>
      </c>
      <c r="BY506" s="70">
        <v>0</v>
      </c>
      <c r="BZ506" s="70">
        <v>0</v>
      </c>
      <c r="CA506" s="70">
        <v>0</v>
      </c>
      <c r="CB506" s="70">
        <v>0</v>
      </c>
      <c r="CC506" s="70">
        <v>0</v>
      </c>
      <c r="CD506" s="70">
        <v>0</v>
      </c>
    </row>
    <row r="507" spans="1:82">
      <c r="A507" s="70" t="s">
        <v>2258</v>
      </c>
      <c r="B507" s="70">
        <v>67</v>
      </c>
      <c r="C507" s="70">
        <v>16</v>
      </c>
      <c r="D507" s="70">
        <v>4</v>
      </c>
      <c r="E507" s="70">
        <v>2019</v>
      </c>
      <c r="F507" s="70" t="s">
        <v>158</v>
      </c>
      <c r="G507" s="70" t="s">
        <v>2242</v>
      </c>
      <c r="H507" s="70" t="s">
        <v>2243</v>
      </c>
      <c r="I507" s="148"/>
      <c r="J507" s="71">
        <v>178.43443140047185</v>
      </c>
      <c r="K507" s="71">
        <v>3.3371136980282419</v>
      </c>
      <c r="L507" s="71">
        <v>0.20661522915999408</v>
      </c>
      <c r="M507" s="71">
        <v>68.22843961065216</v>
      </c>
      <c r="N507" s="71">
        <v>77.388069192380698</v>
      </c>
      <c r="O507" s="71">
        <v>57.725449780026871</v>
      </c>
      <c r="P507" s="71">
        <v>41.195488851689518</v>
      </c>
      <c r="Q507" s="71">
        <v>4.2859598779876498</v>
      </c>
      <c r="R507" s="71">
        <v>0</v>
      </c>
      <c r="S507" s="71">
        <v>0</v>
      </c>
      <c r="T507" s="72"/>
      <c r="U507" s="71">
        <v>27123964</v>
      </c>
      <c r="V507" s="71">
        <v>1935</v>
      </c>
      <c r="W507" s="71">
        <v>4</v>
      </c>
      <c r="X507" s="71">
        <v>18462</v>
      </c>
      <c r="Y507" s="71">
        <v>29588</v>
      </c>
      <c r="Z507" s="71">
        <v>36140</v>
      </c>
      <c r="AA507" s="71">
        <v>8554</v>
      </c>
      <c r="AB507" s="71">
        <v>69453</v>
      </c>
      <c r="AC507" s="71">
        <v>0</v>
      </c>
      <c r="AD507" s="71">
        <v>0</v>
      </c>
      <c r="AE507" s="72"/>
      <c r="AF507" s="71">
        <v>137105631.87321281</v>
      </c>
      <c r="AG507" s="71">
        <v>2708196.248332697</v>
      </c>
      <c r="AH507" s="71">
        <v>47127.427254643102</v>
      </c>
      <c r="AI507" s="71">
        <v>111351879.06989831</v>
      </c>
      <c r="AJ507" s="71">
        <v>126049885.86936191</v>
      </c>
      <c r="AK507" s="71">
        <v>0</v>
      </c>
      <c r="AL507" s="71">
        <v>0</v>
      </c>
      <c r="AM507" s="71">
        <v>9458975.7580959275</v>
      </c>
      <c r="AN507" s="71">
        <v>0</v>
      </c>
      <c r="AO507" s="71">
        <v>0</v>
      </c>
      <c r="AP507" s="71">
        <v>386721696.24615628</v>
      </c>
      <c r="AQ507" s="72"/>
      <c r="AR507" s="71">
        <v>1819</v>
      </c>
      <c r="AS507" s="71">
        <v>368</v>
      </c>
      <c r="AT507" s="71">
        <v>0</v>
      </c>
      <c r="AU507" s="71">
        <v>0</v>
      </c>
      <c r="AV507" s="71">
        <v>0</v>
      </c>
      <c r="AW507" s="71">
        <v>0</v>
      </c>
      <c r="AX507" s="71"/>
      <c r="AY507" s="72"/>
      <c r="AZ507" s="71">
        <v>8018.8000000000011</v>
      </c>
      <c r="BA507" s="71">
        <v>6017.1999999999953</v>
      </c>
      <c r="BB507" s="71">
        <v>0</v>
      </c>
      <c r="BC507" s="71">
        <v>0</v>
      </c>
      <c r="BD507" s="71">
        <v>0</v>
      </c>
      <c r="BE507" s="71">
        <v>0</v>
      </c>
      <c r="BF507" s="71"/>
      <c r="BG507" s="72"/>
      <c r="BH507" s="71">
        <v>0</v>
      </c>
      <c r="BI507" s="71">
        <v>0</v>
      </c>
      <c r="BJ507" s="71">
        <v>74.88</v>
      </c>
      <c r="BK507" s="71">
        <v>0</v>
      </c>
      <c r="BL507" s="71">
        <v>0</v>
      </c>
      <c r="BM507" s="71">
        <v>0</v>
      </c>
      <c r="BN507" s="72"/>
      <c r="BO507" s="71">
        <v>0</v>
      </c>
      <c r="BP507" s="71">
        <v>0</v>
      </c>
      <c r="BQ507" s="71">
        <v>9</v>
      </c>
      <c r="BR507" s="71">
        <v>0</v>
      </c>
      <c r="BS507" s="71">
        <v>0</v>
      </c>
      <c r="BT507" s="71">
        <v>0</v>
      </c>
      <c r="BU507"/>
      <c r="BV507" s="70">
        <v>74.88</v>
      </c>
      <c r="BW507" s="70">
        <v>0</v>
      </c>
      <c r="BX507" s="70">
        <v>0</v>
      </c>
      <c r="BY507" s="70">
        <v>0</v>
      </c>
      <c r="BZ507" s="70">
        <v>0</v>
      </c>
      <c r="CA507" s="70">
        <v>0</v>
      </c>
      <c r="CB507" s="70">
        <v>0</v>
      </c>
      <c r="CC507" s="70">
        <v>0</v>
      </c>
      <c r="CD507" s="70">
        <v>0</v>
      </c>
    </row>
    <row r="508" spans="1:82">
      <c r="A508" s="70" t="s">
        <v>2259</v>
      </c>
      <c r="B508" s="70">
        <v>68</v>
      </c>
      <c r="C508" s="70">
        <v>17</v>
      </c>
      <c r="D508" s="70">
        <v>4</v>
      </c>
      <c r="E508" s="70">
        <v>2020</v>
      </c>
      <c r="F508" s="70" t="s">
        <v>159</v>
      </c>
      <c r="G508" s="70" t="s">
        <v>2242</v>
      </c>
      <c r="H508" s="70" t="s">
        <v>2243</v>
      </c>
      <c r="I508" s="148"/>
      <c r="J508" s="71">
        <v>195.07852608518621</v>
      </c>
      <c r="K508" s="71">
        <v>3.3980368124389919</v>
      </c>
      <c r="L508" s="71">
        <v>0.23342735218432903</v>
      </c>
      <c r="M508" s="71">
        <v>64.974382999118276</v>
      </c>
      <c r="N508" s="71">
        <v>77.47977768652332</v>
      </c>
      <c r="O508" s="71">
        <v>51.044466819389356</v>
      </c>
      <c r="P508" s="71">
        <v>38.984376057965797</v>
      </c>
      <c r="Q508" s="71">
        <v>4.0931713397998104</v>
      </c>
      <c r="R508" s="71">
        <v>0</v>
      </c>
      <c r="S508" s="71">
        <v>0</v>
      </c>
      <c r="T508" s="72"/>
      <c r="U508" s="71">
        <v>29069036</v>
      </c>
      <c r="V508" s="71">
        <v>1837</v>
      </c>
      <c r="W508" s="71">
        <v>5</v>
      </c>
      <c r="X508" s="71">
        <v>19861</v>
      </c>
      <c r="Y508" s="71">
        <v>29912</v>
      </c>
      <c r="Z508" s="71">
        <v>36475</v>
      </c>
      <c r="AA508" s="71">
        <v>8604</v>
      </c>
      <c r="AB508" s="71">
        <v>69422</v>
      </c>
      <c r="AC508" s="71">
        <v>0</v>
      </c>
      <c r="AD508" s="71">
        <v>0</v>
      </c>
      <c r="AE508" s="72"/>
      <c r="AF508" s="71">
        <v>152067600.2003994</v>
      </c>
      <c r="AG508" s="71">
        <v>2620771.0642469055</v>
      </c>
      <c r="AH508" s="71">
        <v>56096.486596415583</v>
      </c>
      <c r="AI508" s="71">
        <v>110614800.41374382</v>
      </c>
      <c r="AJ508" s="71">
        <v>131333678.3674541</v>
      </c>
      <c r="AK508" s="71"/>
      <c r="AL508" s="71"/>
      <c r="AM508" s="71">
        <v>9060342.2945069261</v>
      </c>
      <c r="AN508" s="71"/>
      <c r="AO508" s="71"/>
      <c r="AP508" s="71">
        <v>405753288.82694757</v>
      </c>
      <c r="AQ508" s="72"/>
      <c r="AR508" s="71">
        <v>1985</v>
      </c>
      <c r="AS508" s="71">
        <v>375</v>
      </c>
      <c r="AT508" s="71">
        <v>0</v>
      </c>
      <c r="AU508" s="71">
        <v>0</v>
      </c>
      <c r="AV508" s="71">
        <v>0</v>
      </c>
      <c r="AW508" s="71">
        <v>0</v>
      </c>
      <c r="AX508" s="71"/>
      <c r="AY508" s="72"/>
      <c r="AZ508" s="71">
        <v>8888.0000000000018</v>
      </c>
      <c r="BA508" s="71">
        <v>6104.1999999999953</v>
      </c>
      <c r="BB508" s="71">
        <v>0</v>
      </c>
      <c r="BC508" s="71">
        <v>0</v>
      </c>
      <c r="BD508" s="71">
        <v>0</v>
      </c>
      <c r="BE508" s="71">
        <v>0</v>
      </c>
      <c r="BF508" s="71"/>
      <c r="BG508" s="72"/>
      <c r="BH508" s="71">
        <v>0</v>
      </c>
      <c r="BI508" s="71">
        <v>0</v>
      </c>
      <c r="BJ508" s="71">
        <v>63.497</v>
      </c>
      <c r="BK508" s="71">
        <v>0</v>
      </c>
      <c r="BL508" s="71">
        <v>0</v>
      </c>
      <c r="BM508" s="71">
        <v>0</v>
      </c>
      <c r="BN508" s="72"/>
      <c r="BO508" s="71">
        <v>0</v>
      </c>
      <c r="BP508" s="71">
        <v>0</v>
      </c>
      <c r="BQ508" s="71">
        <v>8</v>
      </c>
      <c r="BR508" s="71">
        <v>0</v>
      </c>
      <c r="BS508" s="71">
        <v>0</v>
      </c>
      <c r="BT508" s="71">
        <v>0</v>
      </c>
      <c r="BU508"/>
      <c r="BV508" s="70">
        <v>63.497</v>
      </c>
      <c r="BW508" s="70">
        <v>0</v>
      </c>
      <c r="BX508" s="70">
        <v>0</v>
      </c>
      <c r="BY508" s="70">
        <v>0</v>
      </c>
      <c r="BZ508" s="70">
        <v>0</v>
      </c>
      <c r="CA508" s="70">
        <v>0</v>
      </c>
      <c r="CB508" s="70">
        <v>0</v>
      </c>
      <c r="CC508" s="70">
        <v>0</v>
      </c>
      <c r="CD508" s="70">
        <v>0</v>
      </c>
    </row>
    <row r="509" spans="1:82">
      <c r="A509" s="70" t="s">
        <v>2260</v>
      </c>
      <c r="B509" s="70">
        <v>68</v>
      </c>
      <c r="C509" s="70">
        <v>18</v>
      </c>
      <c r="D509" s="70">
        <v>4</v>
      </c>
      <c r="E509" s="70">
        <v>2021</v>
      </c>
      <c r="F509" s="70" t="s">
        <v>160</v>
      </c>
      <c r="G509" s="70" t="s">
        <v>2242</v>
      </c>
      <c r="H509" s="70" t="s">
        <v>2243</v>
      </c>
      <c r="I509" s="148"/>
      <c r="J509" s="71">
        <v>198.12227605824663</v>
      </c>
      <c r="K509" s="71">
        <v>3.8503265007249907</v>
      </c>
      <c r="L509" s="71">
        <v>0.22255689341893664</v>
      </c>
      <c r="M509" s="71">
        <v>73.537774213344676</v>
      </c>
      <c r="N509" s="71">
        <v>76.929650519404134</v>
      </c>
      <c r="O509" s="71">
        <v>49.586705683863187</v>
      </c>
      <c r="P509" s="71">
        <v>40.523084952097321</v>
      </c>
      <c r="Q509" s="71">
        <v>4.0462265426423096</v>
      </c>
      <c r="R509" s="71">
        <v>0</v>
      </c>
      <c r="S509" s="71">
        <v>0</v>
      </c>
      <c r="T509" s="72"/>
      <c r="U509" s="71">
        <v>31091573</v>
      </c>
      <c r="V509" s="71">
        <v>1837</v>
      </c>
      <c r="W509" s="71">
        <v>5</v>
      </c>
      <c r="X509" s="71">
        <v>19861</v>
      </c>
      <c r="Y509" s="71">
        <v>30193</v>
      </c>
      <c r="Z509" s="71">
        <v>36484</v>
      </c>
      <c r="AA509" s="71">
        <v>8721</v>
      </c>
      <c r="AB509" s="71">
        <v>69300</v>
      </c>
      <c r="AC509" s="71">
        <v>0</v>
      </c>
      <c r="AD509" s="71">
        <v>0</v>
      </c>
      <c r="AE509" s="72"/>
      <c r="AF509" s="71">
        <v>152537905.48963112</v>
      </c>
      <c r="AG509" s="71">
        <v>2918406.1325506135</v>
      </c>
      <c r="AH509" s="71">
        <v>51611.408518069162</v>
      </c>
      <c r="AI509" s="71">
        <v>118031825.39479791</v>
      </c>
      <c r="AJ509" s="71">
        <v>120988050.2650895</v>
      </c>
      <c r="AK509" s="71">
        <v>0</v>
      </c>
      <c r="AL509" s="71">
        <v>0</v>
      </c>
      <c r="AM509" s="71">
        <v>9096587.4250807408</v>
      </c>
      <c r="AN509" s="71">
        <v>0</v>
      </c>
      <c r="AO509" s="71">
        <v>0</v>
      </c>
      <c r="AP509" s="71">
        <v>403624386.11566794</v>
      </c>
      <c r="AQ509" s="72"/>
      <c r="AR509" s="71">
        <v>2155</v>
      </c>
      <c r="AS509" s="71">
        <v>376</v>
      </c>
      <c r="AT509" s="71">
        <v>0</v>
      </c>
      <c r="AU509" s="71">
        <v>0</v>
      </c>
      <c r="AV509" s="71">
        <v>0</v>
      </c>
      <c r="AW509" s="71">
        <v>0</v>
      </c>
      <c r="AX509" s="71"/>
      <c r="AY509" s="72"/>
      <c r="AZ509" s="71">
        <v>9861.7999999999956</v>
      </c>
      <c r="BA509" s="71">
        <v>6114.1999999999953</v>
      </c>
      <c r="BB509" s="71">
        <v>0</v>
      </c>
      <c r="BC509" s="71">
        <v>0</v>
      </c>
      <c r="BD509" s="71">
        <v>0</v>
      </c>
      <c r="BE509" s="71">
        <v>0</v>
      </c>
      <c r="BF509" s="71"/>
      <c r="BG509" s="72"/>
      <c r="BH509" s="71">
        <v>0</v>
      </c>
      <c r="BI509" s="71">
        <v>0</v>
      </c>
      <c r="BJ509" s="71">
        <v>67.831000000000003</v>
      </c>
      <c r="BK509" s="71">
        <v>0</v>
      </c>
      <c r="BL509" s="71">
        <v>0</v>
      </c>
      <c r="BM509" s="71">
        <v>0</v>
      </c>
      <c r="BN509" s="72"/>
      <c r="BO509" s="71">
        <v>0</v>
      </c>
      <c r="BP509" s="71">
        <v>0</v>
      </c>
      <c r="BQ509" s="71">
        <v>10</v>
      </c>
      <c r="BR509" s="71">
        <v>0</v>
      </c>
      <c r="BS509" s="71">
        <v>0</v>
      </c>
      <c r="BT509" s="71">
        <v>0</v>
      </c>
      <c r="BU509"/>
      <c r="BV509" s="70">
        <v>67.831000000000003</v>
      </c>
      <c r="BW509" s="70">
        <v>0</v>
      </c>
      <c r="BX509" s="70">
        <v>0</v>
      </c>
      <c r="BY509" s="70">
        <v>0</v>
      </c>
      <c r="BZ509" s="70">
        <v>0</v>
      </c>
      <c r="CA509" s="70">
        <v>0</v>
      </c>
      <c r="CB509" s="70">
        <v>0</v>
      </c>
      <c r="CC509" s="70">
        <v>0</v>
      </c>
      <c r="CD509" s="70">
        <v>0</v>
      </c>
    </row>
    <row r="510" spans="1:82">
      <c r="A510" s="70" t="s">
        <v>2261</v>
      </c>
      <c r="B510" s="70">
        <v>68</v>
      </c>
      <c r="C510" s="70">
        <v>19</v>
      </c>
      <c r="D510" s="70">
        <v>4</v>
      </c>
      <c r="E510" s="70">
        <v>2022</v>
      </c>
      <c r="F510" s="70" t="s">
        <v>161</v>
      </c>
      <c r="G510" s="70" t="s">
        <v>2242</v>
      </c>
      <c r="H510" s="70" t="s">
        <v>2243</v>
      </c>
      <c r="I510" s="148"/>
      <c r="J510" s="71">
        <v>154.93289054948613</v>
      </c>
      <c r="K510" s="71">
        <v>3.4677864133965999</v>
      </c>
      <c r="L510" s="71">
        <v>0.20821821337191992</v>
      </c>
      <c r="M510" s="71">
        <v>69.452035619408178</v>
      </c>
      <c r="N510" s="71">
        <v>76.520742855115842</v>
      </c>
      <c r="O510" s="71">
        <v>52.717033119706066</v>
      </c>
      <c r="P510" s="71">
        <v>40.280756918050649</v>
      </c>
      <c r="Q510" s="71">
        <v>4.0734398824351885</v>
      </c>
      <c r="R510" s="71">
        <v>0</v>
      </c>
      <c r="S510" s="71">
        <v>0</v>
      </c>
      <c r="T510" s="72"/>
      <c r="U510" s="71">
        <v>29439214</v>
      </c>
      <c r="V510" s="71">
        <v>1837</v>
      </c>
      <c r="W510" s="71">
        <v>5</v>
      </c>
      <c r="X510" s="71">
        <v>19861</v>
      </c>
      <c r="Y510" s="71">
        <v>30451</v>
      </c>
      <c r="Z510" s="71">
        <v>36852</v>
      </c>
      <c r="AA510" s="71">
        <v>8801</v>
      </c>
      <c r="AB510" s="71">
        <v>69194</v>
      </c>
      <c r="AC510" s="71">
        <v>0</v>
      </c>
      <c r="AD510" s="71">
        <v>0</v>
      </c>
      <c r="AE510" s="72"/>
      <c r="AF510" s="71">
        <v>122741380.7292677</v>
      </c>
      <c r="AG510" s="71">
        <v>2804946.5056976201</v>
      </c>
      <c r="AH510" s="71">
        <v>56728.158403475842</v>
      </c>
      <c r="AI510" s="71">
        <v>115438651.8595344</v>
      </c>
      <c r="AJ510" s="71">
        <v>126163467.53274277</v>
      </c>
      <c r="AK510" s="71">
        <v>0</v>
      </c>
      <c r="AL510" s="71">
        <v>0</v>
      </c>
      <c r="AM510" s="71">
        <v>8934834.0092059541</v>
      </c>
      <c r="AN510" s="71">
        <v>0</v>
      </c>
      <c r="AO510" s="71">
        <v>0</v>
      </c>
      <c r="AP510" s="71">
        <v>376140008.7948519</v>
      </c>
      <c r="AQ510" s="72"/>
      <c r="AR510" s="71">
        <v>2349</v>
      </c>
      <c r="AS510" s="71">
        <v>382</v>
      </c>
      <c r="AT510" s="71">
        <v>0</v>
      </c>
      <c r="AU510" s="71">
        <v>0</v>
      </c>
      <c r="AV510" s="71">
        <v>0</v>
      </c>
      <c r="AW510" s="71">
        <v>0</v>
      </c>
      <c r="AX510" s="71"/>
      <c r="AY510" s="72"/>
      <c r="AZ510" s="71">
        <v>10964.499999999993</v>
      </c>
      <c r="BA510" s="71">
        <v>6190.2999999999956</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2262</v>
      </c>
      <c r="B511" s="70">
        <v>68</v>
      </c>
      <c r="C511" s="70">
        <v>20</v>
      </c>
      <c r="D511" s="70">
        <v>4</v>
      </c>
      <c r="E511" s="70">
        <v>2023</v>
      </c>
      <c r="F511" s="70" t="s">
        <v>1539</v>
      </c>
      <c r="G511" s="70" t="s">
        <v>2242</v>
      </c>
      <c r="H511" s="70" t="s">
        <v>2243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2520</v>
      </c>
      <c r="AS511" s="71">
        <v>383</v>
      </c>
      <c r="AT511" s="71">
        <v>0</v>
      </c>
      <c r="AU511" s="71">
        <v>0</v>
      </c>
      <c r="AV511" s="71">
        <v>0</v>
      </c>
      <c r="AW511" s="71">
        <v>0</v>
      </c>
      <c r="AX511" s="71"/>
      <c r="AY511" s="72"/>
      <c r="AZ511" s="71">
        <v>11864.999999999973</v>
      </c>
      <c r="BA511" s="71">
        <v>6208.2999999999956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2263</v>
      </c>
      <c r="B512" s="70">
        <v>68</v>
      </c>
      <c r="C512" s="70">
        <v>21</v>
      </c>
      <c r="D512" s="70">
        <v>4</v>
      </c>
      <c r="E512" s="70">
        <v>2024</v>
      </c>
      <c r="F512" s="70" t="s">
        <v>1554</v>
      </c>
      <c r="G512" s="70" t="s">
        <v>2242</v>
      </c>
      <c r="H512" s="70" t="s">
        <v>2243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2264</v>
      </c>
      <c r="B513" s="70">
        <v>341</v>
      </c>
      <c r="C513" s="70">
        <v>1</v>
      </c>
      <c r="D513" s="70">
        <v>21</v>
      </c>
      <c r="E513" s="70">
        <v>1990</v>
      </c>
      <c r="F513" s="70" t="s">
        <v>787</v>
      </c>
      <c r="G513" s="70" t="s">
        <v>2265</v>
      </c>
      <c r="H513" s="70" t="s">
        <v>2266</v>
      </c>
      <c r="I513" s="148"/>
      <c r="J513" s="71">
        <v>282.51657438733389</v>
      </c>
      <c r="K513" s="71">
        <v>20.06252107571483</v>
      </c>
      <c r="L513" s="71">
        <v>41.500731888957681</v>
      </c>
      <c r="M513" s="71">
        <v>54.261923086972438</v>
      </c>
      <c r="N513" s="71">
        <v>64.056582471677444</v>
      </c>
      <c r="O513" s="71">
        <v>67.129139336661396</v>
      </c>
      <c r="P513" s="71">
        <v>79.057343426685392</v>
      </c>
      <c r="Q513" s="71">
        <v>4.7057858334017499</v>
      </c>
      <c r="R513" s="71">
        <v>0</v>
      </c>
      <c r="S513" s="71">
        <v>5.4678829459251084</v>
      </c>
      <c r="T513" s="72"/>
      <c r="U513" s="71">
        <v>38829992</v>
      </c>
      <c r="V513" s="71">
        <v>4481</v>
      </c>
      <c r="W513" s="71">
        <v>480</v>
      </c>
      <c r="X513" s="71">
        <v>17613</v>
      </c>
      <c r="Y513" s="71">
        <v>19894</v>
      </c>
      <c r="Z513" s="71">
        <v>27611</v>
      </c>
      <c r="AA513" s="71">
        <v>19196</v>
      </c>
      <c r="AB513" s="71">
        <v>76406</v>
      </c>
      <c r="AC513" s="71">
        <v>0</v>
      </c>
      <c r="AD513" s="71">
        <v>5.4678829459251084</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2267</v>
      </c>
      <c r="B514" s="70">
        <v>342</v>
      </c>
      <c r="C514" s="70">
        <v>2</v>
      </c>
      <c r="D514" s="70">
        <v>21</v>
      </c>
      <c r="E514" s="70">
        <v>2005</v>
      </c>
      <c r="F514" s="70" t="s">
        <v>789</v>
      </c>
      <c r="G514" s="70" t="s">
        <v>2265</v>
      </c>
      <c r="H514" s="70" t="s">
        <v>2266</v>
      </c>
      <c r="I514" s="148"/>
      <c r="J514" s="71">
        <v>549.15695998866465</v>
      </c>
      <c r="K514" s="71">
        <v>10.182863704757329</v>
      </c>
      <c r="L514" s="71">
        <v>35.567991393158593</v>
      </c>
      <c r="M514" s="71">
        <v>90.167103353799462</v>
      </c>
      <c r="N514" s="71">
        <v>97.199851887348075</v>
      </c>
      <c r="O514" s="71">
        <v>101.6522072071397</v>
      </c>
      <c r="P514" s="71">
        <v>81.72583933257215</v>
      </c>
      <c r="Q514" s="71">
        <v>4.4390170385141099</v>
      </c>
      <c r="R514" s="71">
        <v>0</v>
      </c>
      <c r="S514" s="71">
        <v>8.7427051402987779</v>
      </c>
      <c r="T514" s="72"/>
      <c r="U514" s="71">
        <v>80960029</v>
      </c>
      <c r="V514" s="71">
        <v>3124</v>
      </c>
      <c r="W514" s="71">
        <v>472</v>
      </c>
      <c r="X514" s="71">
        <v>16872</v>
      </c>
      <c r="Y514" s="71">
        <v>24948</v>
      </c>
      <c r="Z514" s="71">
        <v>48383</v>
      </c>
      <c r="AA514" s="71">
        <v>16252</v>
      </c>
      <c r="AB514" s="71">
        <v>75347</v>
      </c>
      <c r="AC514" s="71">
        <v>0</v>
      </c>
      <c r="AD514" s="71">
        <v>8.7427051402987779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2268</v>
      </c>
      <c r="B515" s="70">
        <v>343</v>
      </c>
      <c r="C515" s="70">
        <v>3</v>
      </c>
      <c r="D515" s="70">
        <v>21</v>
      </c>
      <c r="E515" s="70">
        <v>2006</v>
      </c>
      <c r="F515" s="70" t="s">
        <v>790</v>
      </c>
      <c r="G515" s="70" t="s">
        <v>2265</v>
      </c>
      <c r="H515" s="70" t="s">
        <v>2266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2269</v>
      </c>
      <c r="B516" s="70">
        <v>344</v>
      </c>
      <c r="C516" s="70">
        <v>4</v>
      </c>
      <c r="D516" s="70">
        <v>21</v>
      </c>
      <c r="E516" s="70">
        <v>2007</v>
      </c>
      <c r="F516" s="70" t="s">
        <v>791</v>
      </c>
      <c r="G516" s="70" t="s">
        <v>2265</v>
      </c>
      <c r="H516" s="70" t="s">
        <v>2266</v>
      </c>
      <c r="I516" s="148"/>
      <c r="J516" s="71">
        <v>546.83986503412405</v>
      </c>
      <c r="K516" s="71">
        <v>9.008863878208933</v>
      </c>
      <c r="L516" s="71">
        <v>32.310658414765342</v>
      </c>
      <c r="M516" s="71">
        <v>96.420235876805023</v>
      </c>
      <c r="N516" s="71">
        <v>105.1712613327207</v>
      </c>
      <c r="O516" s="71">
        <v>98.423319035572305</v>
      </c>
      <c r="P516" s="71">
        <v>80.621444267202335</v>
      </c>
      <c r="Q516" s="71">
        <v>4.6423187848826997</v>
      </c>
      <c r="R516" s="71">
        <v>0</v>
      </c>
      <c r="S516" s="71">
        <v>8.4462077342924307</v>
      </c>
      <c r="T516" s="72"/>
      <c r="U516" s="71">
        <v>88335273</v>
      </c>
      <c r="V516" s="71">
        <v>2895</v>
      </c>
      <c r="W516" s="71">
        <v>504</v>
      </c>
      <c r="X516" s="71">
        <v>22689</v>
      </c>
      <c r="Y516" s="71">
        <v>25507</v>
      </c>
      <c r="Z516" s="71">
        <v>48699</v>
      </c>
      <c r="AA516" s="71">
        <v>15788</v>
      </c>
      <c r="AB516" s="71">
        <v>74631</v>
      </c>
      <c r="AC516" s="71">
        <v>0</v>
      </c>
      <c r="AD516" s="71">
        <v>8.4462077342924307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2270</v>
      </c>
      <c r="B517" s="70">
        <v>345</v>
      </c>
      <c r="C517" s="70">
        <v>5</v>
      </c>
      <c r="D517" s="70">
        <v>21</v>
      </c>
      <c r="E517" s="70">
        <v>2008</v>
      </c>
      <c r="F517" s="70" t="s">
        <v>792</v>
      </c>
      <c r="G517" s="70" t="s">
        <v>2265</v>
      </c>
      <c r="H517" s="70" t="s">
        <v>2266</v>
      </c>
      <c r="I517" s="148"/>
      <c r="J517" s="71">
        <v>447.48701413414392</v>
      </c>
      <c r="K517" s="71">
        <v>6.4577875147105122</v>
      </c>
      <c r="L517" s="71">
        <v>28.866676406404689</v>
      </c>
      <c r="M517" s="71">
        <v>106.9948750212493</v>
      </c>
      <c r="N517" s="71">
        <v>96.235351690148306</v>
      </c>
      <c r="O517" s="71">
        <v>95.745921313921556</v>
      </c>
      <c r="P517" s="71">
        <v>78.744325569142717</v>
      </c>
      <c r="Q517" s="71">
        <v>4.5495733610962601</v>
      </c>
      <c r="R517" s="71">
        <v>0</v>
      </c>
      <c r="S517" s="71">
        <v>0.99123267026370021</v>
      </c>
      <c r="T517" s="72"/>
      <c r="U517" s="71">
        <v>75994638</v>
      </c>
      <c r="V517" s="71">
        <v>2895</v>
      </c>
      <c r="W517" s="71">
        <v>504</v>
      </c>
      <c r="X517" s="71">
        <v>22689</v>
      </c>
      <c r="Y517" s="71">
        <v>25751</v>
      </c>
      <c r="Z517" s="71">
        <v>49037</v>
      </c>
      <c r="AA517" s="71">
        <v>15438</v>
      </c>
      <c r="AB517" s="71">
        <v>74343</v>
      </c>
      <c r="AC517" s="71">
        <v>0</v>
      </c>
      <c r="AD517" s="71">
        <v>0.99123267026370021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2271</v>
      </c>
      <c r="B518" s="70">
        <v>346</v>
      </c>
      <c r="C518" s="70">
        <v>6</v>
      </c>
      <c r="D518" s="70">
        <v>21</v>
      </c>
      <c r="E518" s="70">
        <v>2009</v>
      </c>
      <c r="F518" s="70" t="s">
        <v>176</v>
      </c>
      <c r="G518" s="70" t="s">
        <v>2265</v>
      </c>
      <c r="H518" s="70" t="s">
        <v>2266</v>
      </c>
      <c r="I518" s="148"/>
      <c r="J518" s="71">
        <v>380.31728810853281</v>
      </c>
      <c r="K518" s="71">
        <v>6.7880891250376871</v>
      </c>
      <c r="L518" s="71">
        <v>25.55107930058988</v>
      </c>
      <c r="M518" s="71">
        <v>102.6106922601099</v>
      </c>
      <c r="N518" s="71">
        <v>84.146749026710879</v>
      </c>
      <c r="O518" s="71">
        <v>97.401822056052879</v>
      </c>
      <c r="P518" s="71">
        <v>75.967705670414489</v>
      </c>
      <c r="Q518" s="71">
        <v>4.3191929832817202</v>
      </c>
      <c r="R518" s="71">
        <v>0</v>
      </c>
      <c r="S518" s="71">
        <v>2.6599931584125409</v>
      </c>
      <c r="T518" s="72"/>
      <c r="U518" s="71">
        <v>62521490</v>
      </c>
      <c r="V518" s="71">
        <v>2891</v>
      </c>
      <c r="W518" s="71">
        <v>523</v>
      </c>
      <c r="X518" s="71">
        <v>23748</v>
      </c>
      <c r="Y518" s="71">
        <v>25983</v>
      </c>
      <c r="Z518" s="71">
        <v>49239</v>
      </c>
      <c r="AA518" s="71">
        <v>15290</v>
      </c>
      <c r="AB518" s="71">
        <v>74089</v>
      </c>
      <c r="AC518" s="71">
        <v>0</v>
      </c>
      <c r="AD518" s="71">
        <v>2.6599931584125409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105.83</v>
      </c>
      <c r="BK518" s="71">
        <v>0</v>
      </c>
      <c r="BL518" s="71">
        <v>9.7200000000000006</v>
      </c>
      <c r="BM518" s="71">
        <v>0</v>
      </c>
      <c r="BN518" s="72"/>
      <c r="BO518" s="71">
        <v>0</v>
      </c>
      <c r="BP518" s="71">
        <v>0</v>
      </c>
      <c r="BQ518" s="71">
        <v>13</v>
      </c>
      <c r="BR518" s="71">
        <v>0</v>
      </c>
      <c r="BS518" s="71">
        <v>3</v>
      </c>
      <c r="BT518" s="71">
        <v>0</v>
      </c>
      <c r="BU518"/>
      <c r="BV518" s="70">
        <v>115.55</v>
      </c>
      <c r="BW518" s="70">
        <v>0</v>
      </c>
      <c r="BX518" s="70">
        <v>0</v>
      </c>
      <c r="BY518" s="70">
        <v>0</v>
      </c>
      <c r="BZ518" s="70">
        <v>0</v>
      </c>
      <c r="CA518" s="70">
        <v>0</v>
      </c>
      <c r="CB518" s="70">
        <v>0</v>
      </c>
      <c r="CC518" s="70">
        <v>0</v>
      </c>
      <c r="CD518" s="70">
        <v>0</v>
      </c>
    </row>
    <row r="519" spans="1:82">
      <c r="A519" s="70" t="s">
        <v>2272</v>
      </c>
      <c r="B519" s="70">
        <v>347</v>
      </c>
      <c r="C519" s="70">
        <v>7</v>
      </c>
      <c r="D519" s="70">
        <v>21</v>
      </c>
      <c r="E519" s="70">
        <v>2010</v>
      </c>
      <c r="F519" s="70" t="s">
        <v>177</v>
      </c>
      <c r="G519" s="70" t="s">
        <v>2265</v>
      </c>
      <c r="H519" s="70" t="s">
        <v>2266</v>
      </c>
      <c r="I519" s="148"/>
      <c r="J519" s="71">
        <v>360.55206692925742</v>
      </c>
      <c r="K519" s="71">
        <v>6.607428339990161</v>
      </c>
      <c r="L519" s="71">
        <v>22.607380074663901</v>
      </c>
      <c r="M519" s="71">
        <v>103.0107238719504</v>
      </c>
      <c r="N519" s="71">
        <v>99.693580782421819</v>
      </c>
      <c r="O519" s="71">
        <v>97.528224080299125</v>
      </c>
      <c r="P519" s="71">
        <v>76.873967051447025</v>
      </c>
      <c r="Q519" s="71">
        <v>4.4831017414221401</v>
      </c>
      <c r="R519" s="71">
        <v>0</v>
      </c>
      <c r="S519" s="71">
        <v>8.5501058648175707</v>
      </c>
      <c r="T519" s="72"/>
      <c r="U519" s="71">
        <v>66428348</v>
      </c>
      <c r="V519" s="71">
        <v>2891</v>
      </c>
      <c r="W519" s="71">
        <v>523</v>
      </c>
      <c r="X519" s="71">
        <v>23748</v>
      </c>
      <c r="Y519" s="71">
        <v>26227</v>
      </c>
      <c r="Z519" s="71">
        <v>49532</v>
      </c>
      <c r="AA519" s="71">
        <v>15086</v>
      </c>
      <c r="AB519" s="71">
        <v>73688</v>
      </c>
      <c r="AC519" s="71">
        <v>0</v>
      </c>
      <c r="AD519" s="71">
        <v>8.5501058648175707</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91.784999999999997</v>
      </c>
      <c r="BK519" s="71">
        <v>0</v>
      </c>
      <c r="BL519" s="71">
        <v>9.8060000000000009</v>
      </c>
      <c r="BM519" s="71">
        <v>0</v>
      </c>
      <c r="BN519" s="72"/>
      <c r="BO519" s="71">
        <v>0</v>
      </c>
      <c r="BP519" s="71">
        <v>0</v>
      </c>
      <c r="BQ519" s="71">
        <v>12</v>
      </c>
      <c r="BR519" s="71">
        <v>0</v>
      </c>
      <c r="BS519" s="71">
        <v>3</v>
      </c>
      <c r="BT519" s="71">
        <v>0</v>
      </c>
      <c r="BU519"/>
      <c r="BV519" s="70">
        <v>101.59099999999999</v>
      </c>
      <c r="BW519" s="70">
        <v>0</v>
      </c>
      <c r="BX519" s="70">
        <v>0</v>
      </c>
      <c r="BY519" s="70">
        <v>0</v>
      </c>
      <c r="BZ519" s="70">
        <v>0</v>
      </c>
      <c r="CA519" s="70">
        <v>0</v>
      </c>
      <c r="CB519" s="70">
        <v>0</v>
      </c>
      <c r="CC519" s="70">
        <v>0</v>
      </c>
      <c r="CD519" s="70">
        <v>0</v>
      </c>
    </row>
    <row r="520" spans="1:82">
      <c r="A520" s="70" t="s">
        <v>2273</v>
      </c>
      <c r="B520" s="70">
        <v>348</v>
      </c>
      <c r="C520" s="70">
        <v>8</v>
      </c>
      <c r="D520" s="70">
        <v>21</v>
      </c>
      <c r="E520" s="70">
        <v>2011</v>
      </c>
      <c r="F520" s="70" t="s">
        <v>178</v>
      </c>
      <c r="G520" s="1064" t="s">
        <v>2265</v>
      </c>
      <c r="H520" s="70" t="s">
        <v>2266</v>
      </c>
      <c r="I520" s="148"/>
      <c r="J520" s="71">
        <v>380.68284990302948</v>
      </c>
      <c r="K520" s="71">
        <v>8.8917017581971418</v>
      </c>
      <c r="L520" s="71">
        <v>21.71769635886637</v>
      </c>
      <c r="M520" s="71">
        <v>132.0770634121026</v>
      </c>
      <c r="N520" s="71">
        <v>100.2515246486043</v>
      </c>
      <c r="O520" s="71">
        <v>96.443092111894956</v>
      </c>
      <c r="P520" s="71">
        <v>74.503979706236663</v>
      </c>
      <c r="Q520" s="71">
        <v>5.1462228295449099</v>
      </c>
      <c r="R520" s="71">
        <v>0</v>
      </c>
      <c r="S520" s="71">
        <v>7.4196970073050617</v>
      </c>
      <c r="T520" s="72"/>
      <c r="U520" s="71">
        <v>59573157</v>
      </c>
      <c r="V520" s="71">
        <v>2891</v>
      </c>
      <c r="W520" s="71">
        <v>523</v>
      </c>
      <c r="X520" s="71">
        <v>23748</v>
      </c>
      <c r="Y520" s="71">
        <v>26471</v>
      </c>
      <c r="Z520" s="71">
        <v>50045</v>
      </c>
      <c r="AA520" s="71">
        <v>15056</v>
      </c>
      <c r="AB520" s="71">
        <v>73332</v>
      </c>
      <c r="AC520" s="71">
        <v>0</v>
      </c>
      <c r="AD520" s="71">
        <v>7.4196970073050617</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91.617999999999995</v>
      </c>
      <c r="BK520" s="71">
        <v>0</v>
      </c>
      <c r="BL520" s="71">
        <v>8.3979999999999997</v>
      </c>
      <c r="BM520" s="71">
        <v>0</v>
      </c>
      <c r="BN520" s="72"/>
      <c r="BO520" s="71">
        <v>0</v>
      </c>
      <c r="BP520" s="71">
        <v>0</v>
      </c>
      <c r="BQ520" s="71">
        <v>12</v>
      </c>
      <c r="BR520" s="71">
        <v>0</v>
      </c>
      <c r="BS520" s="71">
        <v>3</v>
      </c>
      <c r="BT520" s="71">
        <v>0</v>
      </c>
      <c r="BU520"/>
      <c r="BV520" s="70">
        <v>100.01600000000001</v>
      </c>
      <c r="BW520" s="70">
        <v>0</v>
      </c>
      <c r="BX520" s="70">
        <v>0</v>
      </c>
      <c r="BY520" s="70">
        <v>0</v>
      </c>
      <c r="BZ520" s="70">
        <v>0</v>
      </c>
      <c r="CA520" s="70">
        <v>0</v>
      </c>
      <c r="CB520" s="70">
        <v>0</v>
      </c>
      <c r="CC520" s="70">
        <v>0</v>
      </c>
      <c r="CD520" s="70">
        <v>0</v>
      </c>
    </row>
    <row r="521" spans="1:82">
      <c r="A521" s="70" t="s">
        <v>2274</v>
      </c>
      <c r="B521" s="70">
        <v>349</v>
      </c>
      <c r="C521" s="70">
        <v>9</v>
      </c>
      <c r="D521" s="70">
        <v>21</v>
      </c>
      <c r="E521" s="70">
        <v>2012</v>
      </c>
      <c r="F521" s="70" t="s">
        <v>179</v>
      </c>
      <c r="G521" s="1064" t="s">
        <v>2265</v>
      </c>
      <c r="H521" s="70" t="s">
        <v>2266</v>
      </c>
      <c r="I521" s="148"/>
      <c r="J521" s="71">
        <v>488.67966921783523</v>
      </c>
      <c r="K521" s="71">
        <v>7.8991698481161956</v>
      </c>
      <c r="L521" s="71">
        <v>21.53942194035146</v>
      </c>
      <c r="M521" s="71">
        <v>125.3249172574958</v>
      </c>
      <c r="N521" s="71">
        <v>98.725288079278045</v>
      </c>
      <c r="O521" s="71">
        <v>96.988125116012824</v>
      </c>
      <c r="P521" s="71">
        <v>74.479975337832812</v>
      </c>
      <c r="Q521" s="71">
        <v>5.6412847458204602</v>
      </c>
      <c r="R521" s="71">
        <v>0</v>
      </c>
      <c r="S521" s="71">
        <v>7.9299525357470033</v>
      </c>
      <c r="T521" s="72"/>
      <c r="U521" s="71">
        <v>64679993</v>
      </c>
      <c r="V521" s="71">
        <v>2891</v>
      </c>
      <c r="W521" s="71">
        <v>523</v>
      </c>
      <c r="X521" s="71">
        <v>23748</v>
      </c>
      <c r="Y521" s="71">
        <v>27144</v>
      </c>
      <c r="Z521" s="71">
        <v>50727</v>
      </c>
      <c r="AA521" s="71">
        <v>14966</v>
      </c>
      <c r="AB521" s="71">
        <v>73988</v>
      </c>
      <c r="AC521" s="71">
        <v>0</v>
      </c>
      <c r="AD521" s="71">
        <v>7.9299525357470033</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104.99299999999999</v>
      </c>
      <c r="BK521" s="71">
        <v>0</v>
      </c>
      <c r="BL521" s="71">
        <v>11.52</v>
      </c>
      <c r="BM521" s="71">
        <v>0</v>
      </c>
      <c r="BN521" s="72"/>
      <c r="BO521" s="71">
        <v>0</v>
      </c>
      <c r="BP521" s="71">
        <v>0</v>
      </c>
      <c r="BQ521" s="71">
        <v>12</v>
      </c>
      <c r="BR521" s="71">
        <v>0</v>
      </c>
      <c r="BS521" s="71">
        <v>3</v>
      </c>
      <c r="BT521" s="71">
        <v>0</v>
      </c>
      <c r="BU521"/>
      <c r="BV521" s="70">
        <v>116.51300000000001</v>
      </c>
      <c r="BW521" s="70">
        <v>0</v>
      </c>
      <c r="BX521" s="70">
        <v>0</v>
      </c>
      <c r="BY521" s="70">
        <v>0</v>
      </c>
      <c r="BZ521" s="70">
        <v>0</v>
      </c>
      <c r="CA521" s="70">
        <v>0</v>
      </c>
      <c r="CB521" s="70">
        <v>0</v>
      </c>
      <c r="CC521" s="70">
        <v>0</v>
      </c>
      <c r="CD521" s="70">
        <v>0</v>
      </c>
    </row>
    <row r="522" spans="1:82">
      <c r="A522" s="70" t="s">
        <v>2275</v>
      </c>
      <c r="B522" s="70">
        <v>350</v>
      </c>
      <c r="C522" s="70">
        <v>10</v>
      </c>
      <c r="D522" s="70">
        <v>21</v>
      </c>
      <c r="E522" s="70">
        <v>2013</v>
      </c>
      <c r="F522" s="70" t="s">
        <v>180</v>
      </c>
      <c r="G522" s="70" t="s">
        <v>2265</v>
      </c>
      <c r="H522" s="70" t="s">
        <v>2266</v>
      </c>
      <c r="I522" s="148"/>
      <c r="J522" s="71">
        <v>429.65283342018938</v>
      </c>
      <c r="K522" s="71">
        <v>6.7008490008928137</v>
      </c>
      <c r="L522" s="71">
        <v>20.445350730398751</v>
      </c>
      <c r="M522" s="71">
        <v>124.777838665595</v>
      </c>
      <c r="N522" s="71">
        <v>113.84928197991491</v>
      </c>
      <c r="O522" s="71">
        <v>93.690266077677578</v>
      </c>
      <c r="P522" s="71">
        <v>74.346001219683131</v>
      </c>
      <c r="Q522" s="71">
        <v>5.71204006783202</v>
      </c>
      <c r="R522" s="71">
        <v>0</v>
      </c>
      <c r="S522" s="71">
        <v>12.8791055733</v>
      </c>
      <c r="T522" s="72"/>
      <c r="U522" s="71">
        <v>63364711</v>
      </c>
      <c r="V522" s="71">
        <v>2891</v>
      </c>
      <c r="W522" s="71">
        <v>523</v>
      </c>
      <c r="X522" s="71">
        <v>23748</v>
      </c>
      <c r="Y522" s="71">
        <v>27344</v>
      </c>
      <c r="Z522" s="71">
        <v>51190</v>
      </c>
      <c r="AA522" s="71">
        <v>14883</v>
      </c>
      <c r="AB522" s="71">
        <v>73842</v>
      </c>
      <c r="AC522" s="71">
        <v>0</v>
      </c>
      <c r="AD522" s="71">
        <v>12.8791055733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114.03100000000001</v>
      </c>
      <c r="BK522" s="71">
        <v>0</v>
      </c>
      <c r="BL522" s="71">
        <v>14.553000000000001</v>
      </c>
      <c r="BM522" s="71">
        <v>0</v>
      </c>
      <c r="BN522" s="72"/>
      <c r="BO522" s="71">
        <v>0</v>
      </c>
      <c r="BP522" s="71">
        <v>0</v>
      </c>
      <c r="BQ522" s="71">
        <v>12</v>
      </c>
      <c r="BR522" s="71">
        <v>0</v>
      </c>
      <c r="BS522" s="71">
        <v>3</v>
      </c>
      <c r="BT522" s="71">
        <v>0</v>
      </c>
      <c r="BU522"/>
      <c r="BV522" s="70">
        <v>128.584</v>
      </c>
      <c r="BW522" s="70">
        <v>0</v>
      </c>
      <c r="BX522" s="70">
        <v>0</v>
      </c>
      <c r="BY522" s="70">
        <v>0</v>
      </c>
      <c r="BZ522" s="70">
        <v>0</v>
      </c>
      <c r="CA522" s="70">
        <v>0</v>
      </c>
      <c r="CB522" s="70">
        <v>0</v>
      </c>
      <c r="CC522" s="70">
        <v>0</v>
      </c>
      <c r="CD522" s="70">
        <v>0</v>
      </c>
    </row>
    <row r="523" spans="1:82">
      <c r="A523" s="70" t="s">
        <v>2276</v>
      </c>
      <c r="B523" s="70">
        <v>351</v>
      </c>
      <c r="C523" s="70">
        <v>11</v>
      </c>
      <c r="D523" s="70">
        <v>21</v>
      </c>
      <c r="E523" s="70">
        <v>2014</v>
      </c>
      <c r="F523" s="70" t="s">
        <v>181</v>
      </c>
      <c r="G523" s="70" t="s">
        <v>2265</v>
      </c>
      <c r="H523" s="70" t="s">
        <v>2266</v>
      </c>
      <c r="I523" s="148"/>
      <c r="J523" s="71">
        <v>313.32890815633061</v>
      </c>
      <c r="K523" s="71">
        <v>6.2522110924551786</v>
      </c>
      <c r="L523" s="71">
        <v>24.672464485704051</v>
      </c>
      <c r="M523" s="71">
        <v>112.8652819053199</v>
      </c>
      <c r="N523" s="71">
        <v>104.2718525715288</v>
      </c>
      <c r="O523" s="71">
        <v>89.788197070510421</v>
      </c>
      <c r="P523" s="71">
        <v>74.375926016067808</v>
      </c>
      <c r="Q523" s="71">
        <v>5.4389489006009004</v>
      </c>
      <c r="R523" s="71">
        <v>0</v>
      </c>
      <c r="S523" s="71">
        <v>11.99521958480736</v>
      </c>
      <c r="T523" s="72"/>
      <c r="U523" s="71">
        <v>49296842</v>
      </c>
      <c r="V523" s="71">
        <v>2463</v>
      </c>
      <c r="W523" s="71">
        <v>600</v>
      </c>
      <c r="X523" s="71">
        <v>22240</v>
      </c>
      <c r="Y523" s="71">
        <v>27508</v>
      </c>
      <c r="Z523" s="71">
        <v>51669</v>
      </c>
      <c r="AA523" s="71">
        <v>14812</v>
      </c>
      <c r="AB523" s="71">
        <v>73284</v>
      </c>
      <c r="AC523" s="71">
        <v>0</v>
      </c>
      <c r="AD523" s="71">
        <v>11.99521958480736</v>
      </c>
      <c r="AE523" s="72"/>
      <c r="AF523" s="71"/>
      <c r="AG523" s="71"/>
      <c r="AH523" s="71"/>
      <c r="AI523" s="71"/>
      <c r="AJ523" s="71"/>
      <c r="AK523" s="71"/>
      <c r="AL523" s="71"/>
      <c r="AM523" s="71"/>
      <c r="AN523" s="71"/>
      <c r="AO523" s="71"/>
      <c r="AP523" s="71"/>
      <c r="AQ523" s="72"/>
      <c r="AR523" s="71">
        <v>1689</v>
      </c>
      <c r="AS523" s="71">
        <v>334</v>
      </c>
      <c r="AT523" s="71">
        <v>0</v>
      </c>
      <c r="AU523" s="71">
        <v>0</v>
      </c>
      <c r="AV523" s="71">
        <v>0</v>
      </c>
      <c r="AW523" s="71">
        <v>0</v>
      </c>
      <c r="AX523" s="71"/>
      <c r="AY523" s="72"/>
      <c r="AZ523" s="71">
        <v>7304.8</v>
      </c>
      <c r="BA523" s="71">
        <v>34770.1</v>
      </c>
      <c r="BB523" s="71">
        <v>0</v>
      </c>
      <c r="BC523" s="71">
        <v>0</v>
      </c>
      <c r="BD523" s="71">
        <v>0</v>
      </c>
      <c r="BE523" s="71">
        <v>0</v>
      </c>
      <c r="BF523" s="71"/>
      <c r="BG523" s="72"/>
      <c r="BH523" s="71">
        <v>0</v>
      </c>
      <c r="BI523" s="71">
        <v>0</v>
      </c>
      <c r="BJ523" s="71">
        <v>108.7</v>
      </c>
      <c r="BK523" s="71">
        <v>0</v>
      </c>
      <c r="BL523" s="71">
        <v>11.433999999999999</v>
      </c>
      <c r="BM523" s="71">
        <v>0</v>
      </c>
      <c r="BN523" s="72"/>
      <c r="BO523" s="71">
        <v>0</v>
      </c>
      <c r="BP523" s="71">
        <v>0</v>
      </c>
      <c r="BQ523" s="71">
        <v>12</v>
      </c>
      <c r="BR523" s="71">
        <v>0</v>
      </c>
      <c r="BS523" s="71">
        <v>2</v>
      </c>
      <c r="BT523" s="71">
        <v>0</v>
      </c>
      <c r="BU523"/>
      <c r="BV523" s="70">
        <v>120.134</v>
      </c>
      <c r="BW523" s="70">
        <v>0</v>
      </c>
      <c r="BX523" s="70">
        <v>0</v>
      </c>
      <c r="BY523" s="70">
        <v>0</v>
      </c>
      <c r="BZ523" s="70">
        <v>0</v>
      </c>
      <c r="CA523" s="70">
        <v>0</v>
      </c>
      <c r="CB523" s="70">
        <v>0</v>
      </c>
      <c r="CC523" s="70">
        <v>0</v>
      </c>
      <c r="CD523" s="70">
        <v>0</v>
      </c>
    </row>
    <row r="524" spans="1:82">
      <c r="A524" s="70" t="s">
        <v>2277</v>
      </c>
      <c r="B524" s="70">
        <v>352</v>
      </c>
      <c r="C524" s="70">
        <v>12</v>
      </c>
      <c r="D524" s="70">
        <v>21</v>
      </c>
      <c r="E524" s="70">
        <v>2015</v>
      </c>
      <c r="F524" s="70" t="s">
        <v>182</v>
      </c>
      <c r="G524" s="70" t="s">
        <v>2265</v>
      </c>
      <c r="H524" s="70" t="s">
        <v>2266</v>
      </c>
      <c r="I524" s="148"/>
      <c r="J524" s="71">
        <v>277.76145832785841</v>
      </c>
      <c r="K524" s="71">
        <v>6.2118443078522612</v>
      </c>
      <c r="L524" s="71">
        <v>23.009419527698821</v>
      </c>
      <c r="M524" s="71">
        <v>101.0291177494625</v>
      </c>
      <c r="N524" s="71">
        <v>94.767205890597225</v>
      </c>
      <c r="O524" s="71">
        <v>88.656928978350848</v>
      </c>
      <c r="P524" s="71">
        <v>73.700994098374963</v>
      </c>
      <c r="Q524" s="71">
        <v>5.2959000466594599</v>
      </c>
      <c r="R524" s="71">
        <v>0</v>
      </c>
      <c r="S524" s="71">
        <v>8.7101876836378107</v>
      </c>
      <c r="T524" s="72"/>
      <c r="U524" s="71">
        <v>49907735</v>
      </c>
      <c r="V524" s="71">
        <v>2463</v>
      </c>
      <c r="W524" s="71">
        <v>600</v>
      </c>
      <c r="X524" s="71">
        <v>22240</v>
      </c>
      <c r="Y524" s="71">
        <v>27756</v>
      </c>
      <c r="Z524" s="71">
        <v>51509</v>
      </c>
      <c r="AA524" s="71">
        <v>14666</v>
      </c>
      <c r="AB524" s="71">
        <v>72892</v>
      </c>
      <c r="AC524" s="71">
        <v>0</v>
      </c>
      <c r="AD524" s="71">
        <v>8.7101876836378107</v>
      </c>
      <c r="AE524" s="72"/>
      <c r="AF524" s="71">
        <v>343519954.55357468</v>
      </c>
      <c r="AG524" s="71">
        <v>4746016.3795538256</v>
      </c>
      <c r="AH524" s="71">
        <v>4889246.1526072817</v>
      </c>
      <c r="AI524" s="71">
        <v>140068701.47345549</v>
      </c>
      <c r="AJ524" s="71">
        <v>140923723.96968421</v>
      </c>
      <c r="AK524" s="71">
        <v>0</v>
      </c>
      <c r="AL524" s="71">
        <v>0</v>
      </c>
      <c r="AM524" s="71">
        <v>9989542.8295602463</v>
      </c>
      <c r="AN524" s="71">
        <v>0</v>
      </c>
      <c r="AO524" s="71">
        <v>0</v>
      </c>
      <c r="AP524" s="71">
        <v>644137185.35843575</v>
      </c>
      <c r="AQ524" s="72"/>
      <c r="AR524" s="71">
        <v>1844</v>
      </c>
      <c r="AS524" s="71">
        <v>609</v>
      </c>
      <c r="AT524" s="71">
        <v>0</v>
      </c>
      <c r="AU524" s="71">
        <v>0</v>
      </c>
      <c r="AV524" s="71">
        <v>0</v>
      </c>
      <c r="AW524" s="71">
        <v>1</v>
      </c>
      <c r="AX524" s="71"/>
      <c r="AY524" s="72"/>
      <c r="AZ524" s="71">
        <v>8118</v>
      </c>
      <c r="BA524" s="71">
        <v>53884.2</v>
      </c>
      <c r="BB524" s="71">
        <v>0</v>
      </c>
      <c r="BC524" s="71">
        <v>0</v>
      </c>
      <c r="BD524" s="71">
        <v>0</v>
      </c>
      <c r="BE524" s="71">
        <v>200</v>
      </c>
      <c r="BF524" s="71"/>
      <c r="BG524" s="72"/>
      <c r="BH524" s="71">
        <v>0</v>
      </c>
      <c r="BI524" s="71">
        <v>0</v>
      </c>
      <c r="BJ524" s="71">
        <v>112.864</v>
      </c>
      <c r="BK524" s="71">
        <v>0</v>
      </c>
      <c r="BL524" s="71">
        <v>11.055999999999999</v>
      </c>
      <c r="BM524" s="71">
        <v>0</v>
      </c>
      <c r="BN524" s="72"/>
      <c r="BO524" s="71">
        <v>0</v>
      </c>
      <c r="BP524" s="71">
        <v>0</v>
      </c>
      <c r="BQ524" s="71">
        <v>13</v>
      </c>
      <c r="BR524" s="71">
        <v>0</v>
      </c>
      <c r="BS524" s="71">
        <v>2</v>
      </c>
      <c r="BT524" s="71">
        <v>0</v>
      </c>
      <c r="BU524"/>
      <c r="BV524" s="70">
        <v>117.239</v>
      </c>
      <c r="BW524" s="70">
        <v>0</v>
      </c>
      <c r="BX524" s="70">
        <v>0</v>
      </c>
      <c r="BY524" s="70">
        <v>0</v>
      </c>
      <c r="BZ524" s="70">
        <v>0</v>
      </c>
      <c r="CA524" s="70">
        <v>6.681</v>
      </c>
      <c r="CB524" s="70">
        <v>0</v>
      </c>
      <c r="CC524" s="70">
        <v>0</v>
      </c>
      <c r="CD524" s="70">
        <v>0</v>
      </c>
    </row>
    <row r="525" spans="1:82">
      <c r="A525" s="70" t="s">
        <v>2278</v>
      </c>
      <c r="B525" s="70">
        <v>353</v>
      </c>
      <c r="C525" s="70">
        <v>13</v>
      </c>
      <c r="D525" s="70">
        <v>21</v>
      </c>
      <c r="E525" s="70">
        <v>2016</v>
      </c>
      <c r="F525" s="70" t="s">
        <v>155</v>
      </c>
      <c r="G525" s="70" t="s">
        <v>2265</v>
      </c>
      <c r="H525" s="70" t="s">
        <v>2266</v>
      </c>
      <c r="I525" s="148"/>
      <c r="J525" s="71">
        <v>272.99313140102362</v>
      </c>
      <c r="K525" s="71">
        <v>6.8233415100954247</v>
      </c>
      <c r="L525" s="71">
        <v>23.659817096719188</v>
      </c>
      <c r="M525" s="71">
        <v>93.033663157075551</v>
      </c>
      <c r="N525" s="71">
        <v>100.41501297753994</v>
      </c>
      <c r="O525" s="71">
        <v>87.915282698011808</v>
      </c>
      <c r="P525" s="71">
        <v>71.82162762928553</v>
      </c>
      <c r="Q525" s="71">
        <v>5.1166547295764637</v>
      </c>
      <c r="R525" s="71">
        <v>0</v>
      </c>
      <c r="S525" s="71">
        <v>8.6980249640987761</v>
      </c>
      <c r="T525" s="72"/>
      <c r="U525" s="71">
        <v>51284277</v>
      </c>
      <c r="V525" s="71">
        <v>2463</v>
      </c>
      <c r="W525" s="71">
        <v>600</v>
      </c>
      <c r="X525" s="71">
        <v>22240</v>
      </c>
      <c r="Y525" s="71">
        <v>27986</v>
      </c>
      <c r="Z525" s="71">
        <v>51706</v>
      </c>
      <c r="AA525" s="71">
        <v>14782</v>
      </c>
      <c r="AB525" s="71">
        <v>72441</v>
      </c>
      <c r="AC525" s="71">
        <v>0</v>
      </c>
      <c r="AD525" s="71">
        <v>8.6980249640987761</v>
      </c>
      <c r="AE525" s="72"/>
      <c r="AF525" s="71">
        <v>353053986.54532558</v>
      </c>
      <c r="AG525" s="71">
        <v>5218223.9270209381</v>
      </c>
      <c r="AH525" s="71">
        <v>3905226.4633227889</v>
      </c>
      <c r="AI525" s="71">
        <v>141724377.33658019</v>
      </c>
      <c r="AJ525" s="71">
        <v>138848312.11954591</v>
      </c>
      <c r="AK525" s="71">
        <v>0</v>
      </c>
      <c r="AL525" s="71">
        <v>0</v>
      </c>
      <c r="AM525" s="71">
        <v>9935448.047561653</v>
      </c>
      <c r="AN525" s="71">
        <v>0</v>
      </c>
      <c r="AO525" s="71">
        <v>0</v>
      </c>
      <c r="AP525" s="71">
        <v>652685574.43935704</v>
      </c>
      <c r="AQ525" s="72"/>
      <c r="AR525" s="71">
        <v>2016</v>
      </c>
      <c r="AS525" s="71">
        <v>719</v>
      </c>
      <c r="AT525" s="71">
        <v>0</v>
      </c>
      <c r="AU525" s="71">
        <v>0</v>
      </c>
      <c r="AV525" s="71">
        <v>0</v>
      </c>
      <c r="AW525" s="71">
        <v>1</v>
      </c>
      <c r="AX525" s="71"/>
      <c r="AY525" s="72"/>
      <c r="AZ525" s="71">
        <v>9004.7999999999993</v>
      </c>
      <c r="BA525" s="71">
        <v>59429.599999999999</v>
      </c>
      <c r="BB525" s="71">
        <v>0</v>
      </c>
      <c r="BC525" s="71">
        <v>0</v>
      </c>
      <c r="BD525" s="71">
        <v>0</v>
      </c>
      <c r="BE525" s="71">
        <v>200</v>
      </c>
      <c r="BF525" s="71"/>
      <c r="BG525" s="72"/>
      <c r="BH525" s="71">
        <v>0</v>
      </c>
      <c r="BI525" s="71">
        <v>0</v>
      </c>
      <c r="BJ525" s="71">
        <v>117.96599999999999</v>
      </c>
      <c r="BK525" s="71">
        <v>0</v>
      </c>
      <c r="BL525" s="71">
        <v>11.167</v>
      </c>
      <c r="BM525" s="71">
        <v>0</v>
      </c>
      <c r="BN525" s="72"/>
      <c r="BO525" s="71">
        <v>0</v>
      </c>
      <c r="BP525" s="71">
        <v>0</v>
      </c>
      <c r="BQ525" s="71">
        <v>14</v>
      </c>
      <c r="BR525" s="71">
        <v>0</v>
      </c>
      <c r="BS525" s="71">
        <v>2</v>
      </c>
      <c r="BT525" s="71">
        <v>0</v>
      </c>
      <c r="BU525"/>
      <c r="BV525" s="70">
        <v>116.994</v>
      </c>
      <c r="BW525" s="70">
        <v>0</v>
      </c>
      <c r="BX525" s="70">
        <v>0</v>
      </c>
      <c r="BY525" s="70">
        <v>0</v>
      </c>
      <c r="BZ525" s="70">
        <v>0</v>
      </c>
      <c r="CA525" s="70">
        <v>12.138999999999999</v>
      </c>
      <c r="CB525" s="70">
        <v>0</v>
      </c>
      <c r="CC525" s="70">
        <v>0</v>
      </c>
      <c r="CD525" s="70">
        <v>0</v>
      </c>
    </row>
    <row r="526" spans="1:82">
      <c r="A526" s="70" t="s">
        <v>2279</v>
      </c>
      <c r="B526" s="70">
        <v>354</v>
      </c>
      <c r="C526" s="70">
        <v>14</v>
      </c>
      <c r="D526" s="70">
        <v>21</v>
      </c>
      <c r="E526" s="70">
        <v>2017</v>
      </c>
      <c r="F526" s="70" t="s">
        <v>156</v>
      </c>
      <c r="G526" s="70" t="s">
        <v>2265</v>
      </c>
      <c r="H526" s="70" t="s">
        <v>2266</v>
      </c>
      <c r="I526" s="148"/>
      <c r="J526" s="71">
        <v>334.43111370548451</v>
      </c>
      <c r="K526" s="71">
        <v>6.7560485413546818</v>
      </c>
      <c r="L526" s="71">
        <v>27.186255936785496</v>
      </c>
      <c r="M526" s="71">
        <v>91.52591332070206</v>
      </c>
      <c r="N526" s="71">
        <v>99.502531671781739</v>
      </c>
      <c r="O526" s="71">
        <v>86.908886793907357</v>
      </c>
      <c r="P526" s="71">
        <v>71.096298419557073</v>
      </c>
      <c r="Q526" s="71">
        <v>4.9115136530081296</v>
      </c>
      <c r="R526" s="71">
        <v>0</v>
      </c>
      <c r="S526" s="71">
        <v>8.5227155941760291</v>
      </c>
      <c r="T526" s="72"/>
      <c r="U526" s="71">
        <v>62210098</v>
      </c>
      <c r="V526" s="71">
        <v>2463</v>
      </c>
      <c r="W526" s="71">
        <v>600</v>
      </c>
      <c r="X526" s="71">
        <v>22240</v>
      </c>
      <c r="Y526" s="71">
        <v>28212</v>
      </c>
      <c r="Z526" s="71">
        <v>51962</v>
      </c>
      <c r="AA526" s="71">
        <v>14726</v>
      </c>
      <c r="AB526" s="71">
        <v>71908</v>
      </c>
      <c r="AC526" s="71">
        <v>0</v>
      </c>
      <c r="AD526" s="71">
        <v>8.5227155941760291</v>
      </c>
      <c r="AE526" s="72"/>
      <c r="AF526" s="71">
        <v>447877333.39346492</v>
      </c>
      <c r="AG526" s="71">
        <v>5311711.0534343086</v>
      </c>
      <c r="AH526" s="71">
        <v>5894696.7751307013</v>
      </c>
      <c r="AI526" s="71">
        <v>148292806.45438981</v>
      </c>
      <c r="AJ526" s="71">
        <v>138278277.45713559</v>
      </c>
      <c r="AK526" s="71">
        <v>0</v>
      </c>
      <c r="AL526" s="71">
        <v>0</v>
      </c>
      <c r="AM526" s="71">
        <v>9877777.7634707559</v>
      </c>
      <c r="AN526" s="71">
        <v>0</v>
      </c>
      <c r="AO526" s="71">
        <v>0</v>
      </c>
      <c r="AP526" s="71">
        <v>755532602.89702606</v>
      </c>
      <c r="AQ526" s="72"/>
      <c r="AR526" s="71">
        <v>2122</v>
      </c>
      <c r="AS526" s="71">
        <v>821</v>
      </c>
      <c r="AT526" s="71">
        <v>0</v>
      </c>
      <c r="AU526" s="71">
        <v>0</v>
      </c>
      <c r="AV526" s="71">
        <v>0</v>
      </c>
      <c r="AW526" s="71">
        <v>1</v>
      </c>
      <c r="AX526" s="71"/>
      <c r="AY526" s="72"/>
      <c r="AZ526" s="71">
        <v>9600</v>
      </c>
      <c r="BA526" s="71">
        <v>87384.199999999953</v>
      </c>
      <c r="BB526" s="71">
        <v>0</v>
      </c>
      <c r="BC526" s="71">
        <v>0</v>
      </c>
      <c r="BD526" s="71">
        <v>0</v>
      </c>
      <c r="BE526" s="71">
        <v>200</v>
      </c>
      <c r="BF526" s="71"/>
      <c r="BG526" s="72"/>
      <c r="BH526" s="71">
        <v>0</v>
      </c>
      <c r="BI526" s="71">
        <v>0</v>
      </c>
      <c r="BJ526" s="71">
        <v>113.327</v>
      </c>
      <c r="BK526" s="71">
        <v>0</v>
      </c>
      <c r="BL526" s="71">
        <v>28.356000000000002</v>
      </c>
      <c r="BM526" s="71">
        <v>0</v>
      </c>
      <c r="BN526" s="72"/>
      <c r="BO526" s="71">
        <v>0</v>
      </c>
      <c r="BP526" s="71">
        <v>0</v>
      </c>
      <c r="BQ526" s="71">
        <v>14</v>
      </c>
      <c r="BR526" s="71">
        <v>0</v>
      </c>
      <c r="BS526" s="71">
        <v>4</v>
      </c>
      <c r="BT526" s="71">
        <v>0</v>
      </c>
      <c r="BU526"/>
      <c r="BV526" s="70">
        <v>121.76600000000001</v>
      </c>
      <c r="BW526" s="70">
        <v>0</v>
      </c>
      <c r="BX526" s="70">
        <v>14.631</v>
      </c>
      <c r="BY526" s="70">
        <v>0</v>
      </c>
      <c r="BZ526" s="70">
        <v>0</v>
      </c>
      <c r="CA526" s="70">
        <v>5.2859999999999996</v>
      </c>
      <c r="CB526" s="70">
        <v>0</v>
      </c>
      <c r="CC526" s="70">
        <v>0</v>
      </c>
      <c r="CD526" s="70">
        <v>0</v>
      </c>
    </row>
    <row r="527" spans="1:82">
      <c r="A527" s="70" t="s">
        <v>2280</v>
      </c>
      <c r="B527" s="70">
        <v>355</v>
      </c>
      <c r="C527" s="70">
        <v>15</v>
      </c>
      <c r="D527" s="70">
        <v>21</v>
      </c>
      <c r="E527" s="70">
        <v>2018</v>
      </c>
      <c r="F527" s="70" t="s">
        <v>183</v>
      </c>
      <c r="G527" s="70" t="s">
        <v>2265</v>
      </c>
      <c r="H527" s="70" t="s">
        <v>2266</v>
      </c>
      <c r="I527" s="148"/>
      <c r="J527" s="71">
        <v>361.30342472121208</v>
      </c>
      <c r="K527" s="71">
        <v>6.0938423741817784</v>
      </c>
      <c r="L527" s="71">
        <v>25.189683645765154</v>
      </c>
      <c r="M527" s="71">
        <v>90.290428769253595</v>
      </c>
      <c r="N527" s="71">
        <v>87.96512101108145</v>
      </c>
      <c r="O527" s="71">
        <v>85.518944760440036</v>
      </c>
      <c r="P527" s="71">
        <v>70.307330942029154</v>
      </c>
      <c r="Q527" s="71">
        <v>4.5284971641818501</v>
      </c>
      <c r="R527" s="71">
        <v>0</v>
      </c>
      <c r="S527" s="71">
        <v>8.7807607170139672</v>
      </c>
      <c r="T527" s="72"/>
      <c r="U527" s="71">
        <v>66929326</v>
      </c>
      <c r="V527" s="71">
        <v>2463</v>
      </c>
      <c r="W527" s="71">
        <v>600</v>
      </c>
      <c r="X527" s="71">
        <v>22240</v>
      </c>
      <c r="Y527" s="71">
        <v>28512</v>
      </c>
      <c r="Z527" s="71">
        <v>52110</v>
      </c>
      <c r="AA527" s="71">
        <v>14709</v>
      </c>
      <c r="AB527" s="71">
        <v>71449</v>
      </c>
      <c r="AC527" s="71">
        <v>0</v>
      </c>
      <c r="AD527" s="71">
        <v>8.7807607170139672</v>
      </c>
      <c r="AE527" s="72"/>
      <c r="AF527" s="71">
        <v>491008390.35231841</v>
      </c>
      <c r="AG527" s="71">
        <v>4585706.4003798859</v>
      </c>
      <c r="AH527" s="71">
        <v>5581130.0391955534</v>
      </c>
      <c r="AI527" s="71">
        <v>143279438.87459981</v>
      </c>
      <c r="AJ527" s="71">
        <v>130090753.4441009</v>
      </c>
      <c r="AK527" s="71">
        <v>0</v>
      </c>
      <c r="AL527" s="71">
        <v>0</v>
      </c>
      <c r="AM527" s="71">
        <v>9835034.2092366014</v>
      </c>
      <c r="AN527" s="71">
        <v>0</v>
      </c>
      <c r="AO527" s="71">
        <v>0</v>
      </c>
      <c r="AP527" s="71">
        <v>784380453.31983113</v>
      </c>
      <c r="AQ527" s="72"/>
      <c r="AR527" s="71">
        <v>2252</v>
      </c>
      <c r="AS527" s="71">
        <v>896</v>
      </c>
      <c r="AT527" s="71">
        <v>0</v>
      </c>
      <c r="AU527" s="71">
        <v>0</v>
      </c>
      <c r="AV527" s="71">
        <v>0</v>
      </c>
      <c r="AW527" s="71">
        <v>1</v>
      </c>
      <c r="AX527" s="71"/>
      <c r="AY527" s="72"/>
      <c r="AZ527" s="71">
        <v>10279.799999999999</v>
      </c>
      <c r="BA527" s="71">
        <v>89470.1</v>
      </c>
      <c r="BB527" s="71">
        <v>0</v>
      </c>
      <c r="BC527" s="71">
        <v>0</v>
      </c>
      <c r="BD527" s="71">
        <v>0</v>
      </c>
      <c r="BE527" s="71">
        <v>200</v>
      </c>
      <c r="BF527" s="71"/>
      <c r="BG527" s="72"/>
      <c r="BH527" s="71">
        <v>0</v>
      </c>
      <c r="BI527" s="71">
        <v>0</v>
      </c>
      <c r="BJ527" s="71">
        <v>114.884</v>
      </c>
      <c r="BK527" s="71">
        <v>0</v>
      </c>
      <c r="BL527" s="71">
        <v>29.457000000000001</v>
      </c>
      <c r="BM527" s="71">
        <v>0</v>
      </c>
      <c r="BN527" s="72"/>
      <c r="BO527" s="71">
        <v>0</v>
      </c>
      <c r="BP527" s="71">
        <v>0</v>
      </c>
      <c r="BQ527" s="71">
        <v>13</v>
      </c>
      <c r="BR527" s="71">
        <v>0</v>
      </c>
      <c r="BS527" s="71">
        <v>4</v>
      </c>
      <c r="BT527" s="71">
        <v>0</v>
      </c>
      <c r="BU527"/>
      <c r="BV527" s="70">
        <v>120.375</v>
      </c>
      <c r="BW527" s="70">
        <v>0</v>
      </c>
      <c r="BX527" s="70">
        <v>16.122</v>
      </c>
      <c r="BY527" s="70">
        <v>0</v>
      </c>
      <c r="BZ527" s="70">
        <v>0</v>
      </c>
      <c r="CA527" s="70">
        <v>7.8440000000000003</v>
      </c>
      <c r="CB527" s="70">
        <v>0</v>
      </c>
      <c r="CC527" s="70">
        <v>0</v>
      </c>
      <c r="CD527" s="70">
        <v>0</v>
      </c>
    </row>
    <row r="528" spans="1:82">
      <c r="A528" s="70" t="s">
        <v>2281</v>
      </c>
      <c r="B528" s="70">
        <v>356</v>
      </c>
      <c r="C528" s="70">
        <v>16</v>
      </c>
      <c r="D528" s="70">
        <v>21</v>
      </c>
      <c r="E528" s="70">
        <v>2019</v>
      </c>
      <c r="F528" s="70" t="s">
        <v>158</v>
      </c>
      <c r="G528" s="70" t="s">
        <v>2265</v>
      </c>
      <c r="H528" s="70" t="s">
        <v>2266</v>
      </c>
      <c r="I528" s="148"/>
      <c r="J528" s="71">
        <v>320.28609543375984</v>
      </c>
      <c r="K528" s="71">
        <v>5.6284341932235487</v>
      </c>
      <c r="L528" s="71">
        <v>25.403094937689996</v>
      </c>
      <c r="M528" s="71">
        <v>87.544813354404795</v>
      </c>
      <c r="N528" s="71">
        <v>91.103232762618561</v>
      </c>
      <c r="O528" s="71">
        <v>83.177996604728818</v>
      </c>
      <c r="P528" s="71">
        <v>69.681731142751417</v>
      </c>
      <c r="Q528" s="71">
        <v>4.3750077247896098</v>
      </c>
      <c r="R528" s="71">
        <v>0</v>
      </c>
      <c r="S528" s="71">
        <v>9.8347432363668599</v>
      </c>
      <c r="T528" s="72"/>
      <c r="U528" s="71">
        <v>62759026</v>
      </c>
      <c r="V528" s="71">
        <v>2463</v>
      </c>
      <c r="W528" s="71">
        <v>600</v>
      </c>
      <c r="X528" s="71">
        <v>22240</v>
      </c>
      <c r="Y528" s="71">
        <v>28838</v>
      </c>
      <c r="Z528" s="71">
        <v>52075</v>
      </c>
      <c r="AA528" s="71">
        <v>14469</v>
      </c>
      <c r="AB528" s="71">
        <v>70896</v>
      </c>
      <c r="AC528" s="71">
        <v>0</v>
      </c>
      <c r="AD528" s="71">
        <v>9.8347432363668599</v>
      </c>
      <c r="AE528" s="72"/>
      <c r="AF528" s="71">
        <v>445287246.41210133</v>
      </c>
      <c r="AG528" s="71">
        <v>4426392.1135628829</v>
      </c>
      <c r="AH528" s="71">
        <v>5958771.7874864805</v>
      </c>
      <c r="AI528" s="71">
        <v>144704486.6691089</v>
      </c>
      <c r="AJ528" s="71">
        <v>131847351.6523214</v>
      </c>
      <c r="AK528" s="71">
        <v>0</v>
      </c>
      <c r="AL528" s="71">
        <v>0</v>
      </c>
      <c r="AM528" s="71">
        <v>9655501.4951977432</v>
      </c>
      <c r="AN528" s="71">
        <v>0</v>
      </c>
      <c r="AO528" s="71">
        <v>0</v>
      </c>
      <c r="AP528" s="71">
        <v>741879750.12977886</v>
      </c>
      <c r="AQ528" s="72"/>
      <c r="AR528" s="71">
        <v>2359</v>
      </c>
      <c r="AS528" s="71">
        <v>968</v>
      </c>
      <c r="AT528" s="71">
        <v>0</v>
      </c>
      <c r="AU528" s="71">
        <v>0</v>
      </c>
      <c r="AV528" s="71">
        <v>0</v>
      </c>
      <c r="AW528" s="71">
        <v>1</v>
      </c>
      <c r="AX528" s="71"/>
      <c r="AY528" s="72"/>
      <c r="AZ528" s="71">
        <v>10887.499999999991</v>
      </c>
      <c r="BA528" s="71">
        <v>97824.5</v>
      </c>
      <c r="BB528" s="71">
        <v>0</v>
      </c>
      <c r="BC528" s="71">
        <v>0</v>
      </c>
      <c r="BD528" s="71">
        <v>0</v>
      </c>
      <c r="BE528" s="71">
        <v>200</v>
      </c>
      <c r="BF528" s="71"/>
      <c r="BG528" s="72"/>
      <c r="BH528" s="71">
        <v>0</v>
      </c>
      <c r="BI528" s="71">
        <v>0</v>
      </c>
      <c r="BJ528" s="71">
        <v>116.82</v>
      </c>
      <c r="BK528" s="71">
        <v>0</v>
      </c>
      <c r="BL528" s="71">
        <v>27.873999999999999</v>
      </c>
      <c r="BM528" s="71">
        <v>0</v>
      </c>
      <c r="BN528" s="72"/>
      <c r="BO528" s="71">
        <v>0</v>
      </c>
      <c r="BP528" s="71">
        <v>0</v>
      </c>
      <c r="BQ528" s="71">
        <v>14</v>
      </c>
      <c r="BR528" s="71">
        <v>0</v>
      </c>
      <c r="BS528" s="71">
        <v>4</v>
      </c>
      <c r="BT528" s="71">
        <v>0</v>
      </c>
      <c r="BU528"/>
      <c r="BV528" s="70">
        <v>123.3</v>
      </c>
      <c r="BW528" s="70">
        <v>0</v>
      </c>
      <c r="BX528" s="70">
        <v>14.866</v>
      </c>
      <c r="BY528" s="70">
        <v>0</v>
      </c>
      <c r="BZ528" s="70">
        <v>0</v>
      </c>
      <c r="CA528" s="70">
        <v>6.5279999999999996</v>
      </c>
      <c r="CB528" s="70">
        <v>0</v>
      </c>
      <c r="CC528" s="70">
        <v>0</v>
      </c>
      <c r="CD528" s="70">
        <v>0</v>
      </c>
    </row>
    <row r="529" spans="1:82">
      <c r="A529" s="70" t="s">
        <v>2282</v>
      </c>
      <c r="B529" s="70">
        <v>357</v>
      </c>
      <c r="C529" s="70">
        <v>17</v>
      </c>
      <c r="D529" s="70">
        <v>21</v>
      </c>
      <c r="E529" s="70">
        <v>2020</v>
      </c>
      <c r="F529" s="70" t="s">
        <v>159</v>
      </c>
      <c r="G529" s="70" t="s">
        <v>2265</v>
      </c>
      <c r="H529" s="70" t="s">
        <v>2266</v>
      </c>
      <c r="I529" s="148"/>
      <c r="J529" s="71">
        <v>314.4159789791068</v>
      </c>
      <c r="K529" s="71">
        <v>5.9873916704668062</v>
      </c>
      <c r="L529" s="71">
        <v>23.763485912942528</v>
      </c>
      <c r="M529" s="71">
        <v>78.593604843801586</v>
      </c>
      <c r="N529" s="71">
        <v>86.662854854144797</v>
      </c>
      <c r="O529" s="71">
        <v>72.998835440707524</v>
      </c>
      <c r="P529" s="71">
        <v>65.531268122542926</v>
      </c>
      <c r="Q529" s="71">
        <v>4.1556697066026702</v>
      </c>
      <c r="R529" s="71">
        <v>0</v>
      </c>
      <c r="S529" s="71">
        <v>7.5984001918406952</v>
      </c>
      <c r="T529" s="72"/>
      <c r="U529" s="71">
        <v>57155759</v>
      </c>
      <c r="V529" s="71">
        <v>2241</v>
      </c>
      <c r="W529" s="71">
        <v>679</v>
      </c>
      <c r="X529" s="71">
        <v>20892</v>
      </c>
      <c r="Y529" s="71">
        <v>29114</v>
      </c>
      <c r="Z529" s="71">
        <v>52163</v>
      </c>
      <c r="AA529" s="71">
        <v>14463</v>
      </c>
      <c r="AB529" s="71">
        <v>70482</v>
      </c>
      <c r="AC529" s="71">
        <v>0</v>
      </c>
      <c r="AD529" s="71">
        <v>7.5984001918406952</v>
      </c>
      <c r="AE529" s="72"/>
      <c r="AF529" s="71">
        <v>444650523.93756819</v>
      </c>
      <c r="AG529" s="71">
        <v>4552049.7763807895</v>
      </c>
      <c r="AH529" s="71">
        <v>5852305.9813570436</v>
      </c>
      <c r="AI529" s="71">
        <v>128437896.79554936</v>
      </c>
      <c r="AJ529" s="71">
        <v>120885150.65287089</v>
      </c>
      <c r="AK529" s="71"/>
      <c r="AL529" s="71"/>
      <c r="AM529" s="71">
        <v>9198684.0713525563</v>
      </c>
      <c r="AN529" s="71"/>
      <c r="AO529" s="71"/>
      <c r="AP529" s="71">
        <v>713576611.21507883</v>
      </c>
      <c r="AQ529" s="72"/>
      <c r="AR529" s="71">
        <v>2490</v>
      </c>
      <c r="AS529" s="71">
        <v>1026</v>
      </c>
      <c r="AT529" s="71">
        <v>0</v>
      </c>
      <c r="AU529" s="71">
        <v>0</v>
      </c>
      <c r="AV529" s="71">
        <v>0</v>
      </c>
      <c r="AW529" s="71">
        <v>1</v>
      </c>
      <c r="AX529" s="71"/>
      <c r="AY529" s="72"/>
      <c r="AZ529" s="71">
        <v>11645.29999999999</v>
      </c>
      <c r="BA529" s="71">
        <v>112564.39999999991</v>
      </c>
      <c r="BB529" s="71">
        <v>0</v>
      </c>
      <c r="BC529" s="71">
        <v>0</v>
      </c>
      <c r="BD529" s="71">
        <v>0</v>
      </c>
      <c r="BE529" s="71">
        <v>200</v>
      </c>
      <c r="BF529" s="71"/>
      <c r="BG529" s="72"/>
      <c r="BH529" s="71">
        <v>0</v>
      </c>
      <c r="BI529" s="71">
        <v>0</v>
      </c>
      <c r="BJ529" s="71">
        <v>116.417</v>
      </c>
      <c r="BK529" s="71">
        <v>0</v>
      </c>
      <c r="BL529" s="71">
        <v>23.951000000000001</v>
      </c>
      <c r="BM529" s="71">
        <v>0</v>
      </c>
      <c r="BN529" s="72"/>
      <c r="BO529" s="71">
        <v>0</v>
      </c>
      <c r="BP529" s="71">
        <v>0</v>
      </c>
      <c r="BQ529" s="71">
        <v>14</v>
      </c>
      <c r="BR529" s="71">
        <v>0</v>
      </c>
      <c r="BS529" s="71">
        <v>4</v>
      </c>
      <c r="BT529" s="71">
        <v>0</v>
      </c>
      <c r="BU529"/>
      <c r="BV529" s="70">
        <v>122.819</v>
      </c>
      <c r="BW529" s="70">
        <v>0</v>
      </c>
      <c r="BX529" s="70">
        <v>11.228</v>
      </c>
      <c r="BY529" s="70">
        <v>0</v>
      </c>
      <c r="BZ529" s="70">
        <v>0</v>
      </c>
      <c r="CA529" s="70">
        <v>6.3209999999999997</v>
      </c>
      <c r="CB529" s="70">
        <v>0</v>
      </c>
      <c r="CC529" s="70">
        <v>0</v>
      </c>
      <c r="CD529" s="70">
        <v>0</v>
      </c>
    </row>
    <row r="530" spans="1:82">
      <c r="A530" s="70" t="s">
        <v>2283</v>
      </c>
      <c r="B530" s="70">
        <v>357</v>
      </c>
      <c r="C530" s="70">
        <v>18</v>
      </c>
      <c r="D530" s="70">
        <v>21</v>
      </c>
      <c r="E530" s="70">
        <v>2021</v>
      </c>
      <c r="F530" s="70" t="s">
        <v>160</v>
      </c>
      <c r="G530" s="70" t="s">
        <v>2265</v>
      </c>
      <c r="H530" s="70" t="s">
        <v>2266</v>
      </c>
      <c r="I530" s="148"/>
      <c r="J530" s="71">
        <v>324.2722374001508</v>
      </c>
      <c r="K530" s="71">
        <v>6.8593041444863863</v>
      </c>
      <c r="L530" s="71">
        <v>19.929666109368565</v>
      </c>
      <c r="M530" s="71">
        <v>87.535472912836042</v>
      </c>
      <c r="N530" s="71">
        <v>84.311597981213311</v>
      </c>
      <c r="O530" s="71">
        <v>70.930572202320249</v>
      </c>
      <c r="P530" s="71">
        <v>67.268971545867785</v>
      </c>
      <c r="Q530" s="71">
        <v>4.0984246166556204</v>
      </c>
      <c r="R530" s="71">
        <v>0</v>
      </c>
      <c r="S530" s="71">
        <v>7.3560930740243347</v>
      </c>
      <c r="T530" s="72"/>
      <c r="U530" s="71">
        <v>60407806</v>
      </c>
      <c r="V530" s="71">
        <v>2241</v>
      </c>
      <c r="W530" s="71">
        <v>679</v>
      </c>
      <c r="X530" s="71">
        <v>20892</v>
      </c>
      <c r="Y530" s="71">
        <v>29609</v>
      </c>
      <c r="Z530" s="71">
        <v>52188</v>
      </c>
      <c r="AA530" s="71">
        <v>14477</v>
      </c>
      <c r="AB530" s="71">
        <v>70194</v>
      </c>
      <c r="AC530" s="71">
        <v>0</v>
      </c>
      <c r="AD530" s="71">
        <v>7.3560930740243347</v>
      </c>
      <c r="AE530" s="72"/>
      <c r="AF530" s="71">
        <v>452663438.53018683</v>
      </c>
      <c r="AG530" s="71">
        <v>5936183.3014548635</v>
      </c>
      <c r="AH530" s="71">
        <v>4707920.3333343407</v>
      </c>
      <c r="AI530" s="71">
        <v>143541502.6595723</v>
      </c>
      <c r="AJ530" s="71">
        <v>126412144.06706619</v>
      </c>
      <c r="AK530" s="71">
        <v>0</v>
      </c>
      <c r="AL530" s="71">
        <v>0</v>
      </c>
      <c r="AM530" s="71">
        <v>9213937.3407809176</v>
      </c>
      <c r="AN530" s="71">
        <v>0</v>
      </c>
      <c r="AO530" s="71">
        <v>0</v>
      </c>
      <c r="AP530" s="71">
        <v>742475126.23239553</v>
      </c>
      <c r="AQ530" s="72"/>
      <c r="AR530" s="71">
        <v>2593</v>
      </c>
      <c r="AS530" s="71">
        <v>1051</v>
      </c>
      <c r="AT530" s="71">
        <v>0</v>
      </c>
      <c r="AU530" s="71">
        <v>0</v>
      </c>
      <c r="AV530" s="71">
        <v>0</v>
      </c>
      <c r="AW530" s="71">
        <v>1</v>
      </c>
      <c r="AX530" s="71"/>
      <c r="AY530" s="72"/>
      <c r="AZ530" s="71">
        <v>12304.299999999979</v>
      </c>
      <c r="BA530" s="71">
        <v>133675.39999999991</v>
      </c>
      <c r="BB530" s="71">
        <v>0</v>
      </c>
      <c r="BC530" s="71">
        <v>0</v>
      </c>
      <c r="BD530" s="71">
        <v>0</v>
      </c>
      <c r="BE530" s="71">
        <v>200</v>
      </c>
      <c r="BF530" s="71"/>
      <c r="BG530" s="72"/>
      <c r="BH530" s="71">
        <v>0</v>
      </c>
      <c r="BI530" s="71">
        <v>0</v>
      </c>
      <c r="BJ530" s="71">
        <v>120.699</v>
      </c>
      <c r="BK530" s="71">
        <v>0</v>
      </c>
      <c r="BL530" s="71">
        <v>24.457000000000001</v>
      </c>
      <c r="BM530" s="71">
        <v>0</v>
      </c>
      <c r="BN530" s="72"/>
      <c r="BO530" s="71">
        <v>0</v>
      </c>
      <c r="BP530" s="71">
        <v>0</v>
      </c>
      <c r="BQ530" s="71">
        <v>14</v>
      </c>
      <c r="BR530" s="71">
        <v>0</v>
      </c>
      <c r="BS530" s="71">
        <v>4</v>
      </c>
      <c r="BT530" s="71">
        <v>0</v>
      </c>
      <c r="BU530"/>
      <c r="BV530" s="70">
        <v>126.154</v>
      </c>
      <c r="BW530" s="70">
        <v>0</v>
      </c>
      <c r="BX530" s="70">
        <v>11.204000000000001</v>
      </c>
      <c r="BY530" s="70">
        <v>0</v>
      </c>
      <c r="BZ530" s="70">
        <v>0</v>
      </c>
      <c r="CA530" s="70">
        <v>7.798</v>
      </c>
      <c r="CB530" s="70">
        <v>0</v>
      </c>
      <c r="CC530" s="70">
        <v>0</v>
      </c>
      <c r="CD530" s="70">
        <v>0</v>
      </c>
    </row>
    <row r="531" spans="1:82">
      <c r="A531" s="70" t="s">
        <v>2284</v>
      </c>
      <c r="B531" s="70">
        <v>357</v>
      </c>
      <c r="C531" s="70">
        <v>19</v>
      </c>
      <c r="D531" s="70">
        <v>21</v>
      </c>
      <c r="E531" s="70">
        <v>2022</v>
      </c>
      <c r="F531" s="70" t="s">
        <v>161</v>
      </c>
      <c r="G531" s="70" t="s">
        <v>2265</v>
      </c>
      <c r="H531" s="70" t="s">
        <v>2266</v>
      </c>
      <c r="I531" s="148"/>
      <c r="J531" s="71">
        <v>296.99194734660517</v>
      </c>
      <c r="K531" s="71">
        <v>5.6160870648639554</v>
      </c>
      <c r="L531" s="71">
        <v>22.503882807356526</v>
      </c>
      <c r="M531" s="71">
        <v>83.163877926601998</v>
      </c>
      <c r="N531" s="71">
        <v>95.2247390704824</v>
      </c>
      <c r="O531" s="71">
        <v>74.576606090025962</v>
      </c>
      <c r="P531" s="71">
        <v>66.949995704720465</v>
      </c>
      <c r="Q531" s="71">
        <v>4.0888049113295377</v>
      </c>
      <c r="R531" s="71">
        <v>0</v>
      </c>
      <c r="S531" s="71">
        <v>9.7667492734625814</v>
      </c>
      <c r="T531" s="72"/>
      <c r="U531" s="71">
        <v>63312866</v>
      </c>
      <c r="V531" s="71">
        <v>2241</v>
      </c>
      <c r="W531" s="71">
        <v>679</v>
      </c>
      <c r="X531" s="71">
        <v>20892</v>
      </c>
      <c r="Y531" s="71">
        <v>29729</v>
      </c>
      <c r="Z531" s="71">
        <v>52133</v>
      </c>
      <c r="AA531" s="71">
        <v>14628</v>
      </c>
      <c r="AB531" s="71">
        <v>69455</v>
      </c>
      <c r="AC531" s="71">
        <v>0</v>
      </c>
      <c r="AD531" s="71">
        <v>9.7667492734625814</v>
      </c>
      <c r="AE531" s="72"/>
      <c r="AF531" s="71">
        <v>410407964.38617444</v>
      </c>
      <c r="AG531" s="71">
        <v>4228182.2033887506</v>
      </c>
      <c r="AH531" s="71">
        <v>6258329.8998608543</v>
      </c>
      <c r="AI531" s="71">
        <v>133445614.98414186</v>
      </c>
      <c r="AJ531" s="71">
        <v>149833821.17635486</v>
      </c>
      <c r="AK531" s="71">
        <v>0</v>
      </c>
      <c r="AL531" s="71">
        <v>0</v>
      </c>
      <c r="AM531" s="71">
        <v>8968536.2330462113</v>
      </c>
      <c r="AN531" s="71">
        <v>0</v>
      </c>
      <c r="AO531" s="71">
        <v>0</v>
      </c>
      <c r="AP531" s="71">
        <v>713142448.882967</v>
      </c>
      <c r="AQ531" s="72"/>
      <c r="AR531" s="71">
        <v>2740</v>
      </c>
      <c r="AS531" s="71">
        <v>1083</v>
      </c>
      <c r="AT531" s="71">
        <v>0</v>
      </c>
      <c r="AU531" s="71">
        <v>0</v>
      </c>
      <c r="AV531" s="71">
        <v>0</v>
      </c>
      <c r="AW531" s="71">
        <v>2</v>
      </c>
      <c r="AX531" s="71"/>
      <c r="AY531" s="72"/>
      <c r="AZ531" s="71">
        <v>13248.499999999973</v>
      </c>
      <c r="BA531" s="71">
        <v>192035.40000000023</v>
      </c>
      <c r="BB531" s="71">
        <v>0</v>
      </c>
      <c r="BC531" s="71">
        <v>0</v>
      </c>
      <c r="BD531" s="71">
        <v>0</v>
      </c>
      <c r="BE531" s="71">
        <v>730.13800000000003</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2285</v>
      </c>
      <c r="B532" s="70">
        <v>357</v>
      </c>
      <c r="C532" s="70">
        <v>20</v>
      </c>
      <c r="D532" s="70">
        <v>21</v>
      </c>
      <c r="E532" s="70">
        <v>2023</v>
      </c>
      <c r="F532" s="70" t="s">
        <v>1539</v>
      </c>
      <c r="G532" s="70" t="s">
        <v>2265</v>
      </c>
      <c r="H532" s="70" t="s">
        <v>2266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2872</v>
      </c>
      <c r="AS532" s="71">
        <v>1126</v>
      </c>
      <c r="AT532" s="71">
        <v>0</v>
      </c>
      <c r="AU532" s="71">
        <v>0</v>
      </c>
      <c r="AV532" s="71">
        <v>0</v>
      </c>
      <c r="AW532" s="71">
        <v>2</v>
      </c>
      <c r="AX532" s="71"/>
      <c r="AY532" s="72"/>
      <c r="AZ532" s="71">
        <v>14102.099999999959</v>
      </c>
      <c r="BA532" s="71">
        <v>200484.60000000024</v>
      </c>
      <c r="BB532" s="71">
        <v>0</v>
      </c>
      <c r="BC532" s="71">
        <v>0</v>
      </c>
      <c r="BD532" s="71">
        <v>0</v>
      </c>
      <c r="BE532" s="71">
        <v>730.13800000000003</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2286</v>
      </c>
      <c r="B533" s="70">
        <v>357</v>
      </c>
      <c r="C533" s="70">
        <v>21</v>
      </c>
      <c r="D533" s="70">
        <v>21</v>
      </c>
      <c r="E533" s="70">
        <v>2024</v>
      </c>
      <c r="F533" s="70" t="s">
        <v>1554</v>
      </c>
      <c r="G533" s="70" t="s">
        <v>2265</v>
      </c>
      <c r="H533" s="70" t="s">
        <v>2266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2287</v>
      </c>
      <c r="B534" s="70">
        <v>392</v>
      </c>
      <c r="C534" s="70">
        <v>1</v>
      </c>
      <c r="D534" s="70">
        <v>24</v>
      </c>
      <c r="E534" s="70">
        <v>1990</v>
      </c>
      <c r="F534" s="70" t="s">
        <v>787</v>
      </c>
      <c r="G534" s="70" t="s">
        <v>2288</v>
      </c>
      <c r="H534" s="70" t="s">
        <v>2289</v>
      </c>
      <c r="I534" s="148"/>
      <c r="J534" s="71">
        <v>82.953295542035363</v>
      </c>
      <c r="K534" s="71">
        <v>3.716726106838804</v>
      </c>
      <c r="L534" s="71">
        <v>1.1887406578676849</v>
      </c>
      <c r="M534" s="71">
        <v>25.116657366212571</v>
      </c>
      <c r="N534" s="71">
        <v>33.233174895828149</v>
      </c>
      <c r="O534" s="71">
        <v>33.996115872099402</v>
      </c>
      <c r="P534" s="71">
        <v>26.885097827120351</v>
      </c>
      <c r="Q534" s="71">
        <v>3.0531623317439101</v>
      </c>
      <c r="R534" s="71">
        <v>0</v>
      </c>
      <c r="S534" s="71">
        <v>3.14070192041862</v>
      </c>
      <c r="T534" s="72"/>
      <c r="U534" s="71">
        <v>2192417</v>
      </c>
      <c r="V534" s="71">
        <v>903</v>
      </c>
      <c r="W534" s="71">
        <v>11</v>
      </c>
      <c r="X534" s="71">
        <v>9013</v>
      </c>
      <c r="Y534" s="71">
        <v>14571</v>
      </c>
      <c r="Z534" s="71">
        <v>13983</v>
      </c>
      <c r="AA534" s="71">
        <v>6528</v>
      </c>
      <c r="AB534" s="71">
        <v>49573</v>
      </c>
      <c r="AC534" s="71">
        <v>0</v>
      </c>
      <c r="AD534" s="71">
        <v>3.14070192041862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2290</v>
      </c>
      <c r="B535" s="70">
        <v>393</v>
      </c>
      <c r="C535" s="70">
        <v>2</v>
      </c>
      <c r="D535" s="70">
        <v>24</v>
      </c>
      <c r="E535" s="70">
        <v>2005</v>
      </c>
      <c r="F535" s="70" t="s">
        <v>789</v>
      </c>
      <c r="G535" s="70" t="s">
        <v>2288</v>
      </c>
      <c r="H535" s="70" t="s">
        <v>2289</v>
      </c>
      <c r="I535" s="148"/>
      <c r="J535" s="71">
        <v>64.062046953678845</v>
      </c>
      <c r="K535" s="71">
        <v>1.8470683045974401</v>
      </c>
      <c r="L535" s="71">
        <v>1.8633218064835471</v>
      </c>
      <c r="M535" s="71">
        <v>44.262812281829817</v>
      </c>
      <c r="N535" s="71">
        <v>57.23328530791462</v>
      </c>
      <c r="O535" s="71">
        <v>56.76875428842601</v>
      </c>
      <c r="P535" s="71">
        <v>28.950015815753009</v>
      </c>
      <c r="Q535" s="71">
        <v>3.3163458148963798</v>
      </c>
      <c r="R535" s="71">
        <v>0</v>
      </c>
      <c r="S535" s="71">
        <v>6.1291881767743073</v>
      </c>
      <c r="T535" s="72"/>
      <c r="U535" s="71">
        <v>2471111</v>
      </c>
      <c r="V535" s="71">
        <v>889</v>
      </c>
      <c r="W535" s="71">
        <v>26</v>
      </c>
      <c r="X535" s="71">
        <v>9819</v>
      </c>
      <c r="Y535" s="71">
        <v>20808</v>
      </c>
      <c r="Z535" s="71">
        <v>27020</v>
      </c>
      <c r="AA535" s="71">
        <v>5757</v>
      </c>
      <c r="AB535" s="71">
        <v>56291</v>
      </c>
      <c r="AC535" s="71">
        <v>0</v>
      </c>
      <c r="AD535" s="71">
        <v>6.1291881767743073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2291</v>
      </c>
      <c r="B536" s="70">
        <v>394</v>
      </c>
      <c r="C536" s="70">
        <v>3</v>
      </c>
      <c r="D536" s="70">
        <v>24</v>
      </c>
      <c r="E536" s="70">
        <v>2006</v>
      </c>
      <c r="F536" s="70" t="s">
        <v>790</v>
      </c>
      <c r="G536" s="70" t="s">
        <v>2288</v>
      </c>
      <c r="H536" s="70" t="s">
        <v>2289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2292</v>
      </c>
      <c r="B537" s="70">
        <v>395</v>
      </c>
      <c r="C537" s="70">
        <v>4</v>
      </c>
      <c r="D537" s="70">
        <v>24</v>
      </c>
      <c r="E537" s="70">
        <v>2007</v>
      </c>
      <c r="F537" s="70" t="s">
        <v>791</v>
      </c>
      <c r="G537" s="70" t="s">
        <v>2288</v>
      </c>
      <c r="H537" s="70" t="s">
        <v>2289</v>
      </c>
      <c r="I537" s="148"/>
      <c r="J537" s="71">
        <v>57.941773962996031</v>
      </c>
      <c r="K537" s="71">
        <v>1.843419555169437</v>
      </c>
      <c r="L537" s="71">
        <v>4.7642928487292702</v>
      </c>
      <c r="M537" s="71">
        <v>43.16731510525274</v>
      </c>
      <c r="N537" s="71">
        <v>57.621501939413143</v>
      </c>
      <c r="O537" s="71">
        <v>56.068085929584733</v>
      </c>
      <c r="P537" s="71">
        <v>28.872158974332532</v>
      </c>
      <c r="Q537" s="71">
        <v>3.4612585449211801</v>
      </c>
      <c r="R537" s="71">
        <v>0</v>
      </c>
      <c r="S537" s="71">
        <v>6.8326836195085932</v>
      </c>
      <c r="T537" s="72"/>
      <c r="U537" s="71">
        <v>2475444</v>
      </c>
      <c r="V537" s="71">
        <v>825</v>
      </c>
      <c r="W537" s="71">
        <v>67</v>
      </c>
      <c r="X537" s="71">
        <v>11407</v>
      </c>
      <c r="Y537" s="71">
        <v>21220</v>
      </c>
      <c r="Z537" s="71">
        <v>27742</v>
      </c>
      <c r="AA537" s="71">
        <v>5654</v>
      </c>
      <c r="AB537" s="71">
        <v>55644</v>
      </c>
      <c r="AC537" s="71">
        <v>0</v>
      </c>
      <c r="AD537" s="71">
        <v>6.8326836195085932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2293</v>
      </c>
      <c r="B538" s="70">
        <v>396</v>
      </c>
      <c r="C538" s="70">
        <v>5</v>
      </c>
      <c r="D538" s="70">
        <v>24</v>
      </c>
      <c r="E538" s="70">
        <v>2008</v>
      </c>
      <c r="F538" s="70" t="s">
        <v>792</v>
      </c>
      <c r="G538" s="70" t="s">
        <v>2288</v>
      </c>
      <c r="H538" s="70" t="s">
        <v>2289</v>
      </c>
      <c r="I538" s="148"/>
      <c r="J538" s="71">
        <v>58.27162666056681</v>
      </c>
      <c r="K538" s="71">
        <v>1.439747182954443</v>
      </c>
      <c r="L538" s="71">
        <v>1.7288106291428429</v>
      </c>
      <c r="M538" s="71">
        <v>45.17423616144206</v>
      </c>
      <c r="N538" s="71">
        <v>54.799369323587577</v>
      </c>
      <c r="O538" s="71">
        <v>54.245022859134302</v>
      </c>
      <c r="P538" s="71">
        <v>28.278179877919879</v>
      </c>
      <c r="Q538" s="71">
        <v>3.4159589395508898</v>
      </c>
      <c r="R538" s="71">
        <v>0</v>
      </c>
      <c r="S538" s="71">
        <v>6.2328104942207876</v>
      </c>
      <c r="T538" s="72"/>
      <c r="U538" s="71">
        <v>2571545</v>
      </c>
      <c r="V538" s="71">
        <v>825</v>
      </c>
      <c r="W538" s="71">
        <v>28</v>
      </c>
      <c r="X538" s="71">
        <v>11407</v>
      </c>
      <c r="Y538" s="71">
        <v>21560</v>
      </c>
      <c r="Z538" s="71">
        <v>27782</v>
      </c>
      <c r="AA538" s="71">
        <v>5544</v>
      </c>
      <c r="AB538" s="71">
        <v>55819</v>
      </c>
      <c r="AC538" s="71">
        <v>0</v>
      </c>
      <c r="AD538" s="71">
        <v>6.2328104942207876</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2294</v>
      </c>
      <c r="B539" s="70">
        <v>397</v>
      </c>
      <c r="C539" s="70">
        <v>6</v>
      </c>
      <c r="D539" s="70">
        <v>24</v>
      </c>
      <c r="E539" s="70">
        <v>2009</v>
      </c>
      <c r="F539" s="70" t="s">
        <v>176</v>
      </c>
      <c r="G539" s="1064" t="s">
        <v>2288</v>
      </c>
      <c r="H539" s="70" t="s">
        <v>2289</v>
      </c>
      <c r="I539" s="148"/>
      <c r="J539" s="71">
        <v>54.169754127912043</v>
      </c>
      <c r="K539" s="71">
        <v>1.2583605756826819</v>
      </c>
      <c r="L539" s="71">
        <v>2.884677361571689</v>
      </c>
      <c r="M539" s="71">
        <v>44.728578754831958</v>
      </c>
      <c r="N539" s="71">
        <v>54.078028054833439</v>
      </c>
      <c r="O539" s="71">
        <v>55.742113847103191</v>
      </c>
      <c r="P539" s="71">
        <v>27.30167054669246</v>
      </c>
      <c r="Q539" s="71">
        <v>3.2634278234437999</v>
      </c>
      <c r="R539" s="71">
        <v>0</v>
      </c>
      <c r="S539" s="71">
        <v>6.910299551800029</v>
      </c>
      <c r="T539" s="72"/>
      <c r="U539" s="71">
        <v>2446381</v>
      </c>
      <c r="V539" s="71">
        <v>907</v>
      </c>
      <c r="W539" s="71">
        <v>68</v>
      </c>
      <c r="X539" s="71">
        <v>11910</v>
      </c>
      <c r="Y539" s="71">
        <v>21873</v>
      </c>
      <c r="Z539" s="71">
        <v>28179</v>
      </c>
      <c r="AA539" s="71">
        <v>5495</v>
      </c>
      <c r="AB539" s="71">
        <v>55979</v>
      </c>
      <c r="AC539" s="71">
        <v>0</v>
      </c>
      <c r="AD539" s="71">
        <v>6.910299551800029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3.47</v>
      </c>
      <c r="BK539" s="71">
        <v>0</v>
      </c>
      <c r="BL539" s="71">
        <v>2.68</v>
      </c>
      <c r="BM539" s="71">
        <v>0</v>
      </c>
      <c r="BN539" s="72"/>
      <c r="BO539" s="71">
        <v>0</v>
      </c>
      <c r="BP539" s="71">
        <v>0</v>
      </c>
      <c r="BQ539" s="71">
        <v>1</v>
      </c>
      <c r="BR539" s="71">
        <v>0</v>
      </c>
      <c r="BS539" s="71">
        <v>1</v>
      </c>
      <c r="BT539" s="71">
        <v>0</v>
      </c>
      <c r="BU539"/>
      <c r="BV539" s="70">
        <v>6.15</v>
      </c>
      <c r="BW539" s="70">
        <v>0</v>
      </c>
      <c r="BX539" s="70">
        <v>0</v>
      </c>
      <c r="BY539" s="70">
        <v>0</v>
      </c>
      <c r="BZ539" s="70">
        <v>0</v>
      </c>
      <c r="CA539" s="70">
        <v>0</v>
      </c>
      <c r="CB539" s="70">
        <v>0</v>
      </c>
      <c r="CC539" s="70">
        <v>0</v>
      </c>
      <c r="CD539" s="70">
        <v>0</v>
      </c>
    </row>
    <row r="540" spans="1:82">
      <c r="A540" s="70" t="s">
        <v>2295</v>
      </c>
      <c r="B540" s="70">
        <v>398</v>
      </c>
      <c r="C540" s="70">
        <v>7</v>
      </c>
      <c r="D540" s="70">
        <v>24</v>
      </c>
      <c r="E540" s="70">
        <v>2010</v>
      </c>
      <c r="F540" s="70" t="s">
        <v>177</v>
      </c>
      <c r="G540" s="1064" t="s">
        <v>2288</v>
      </c>
      <c r="H540" s="70" t="s">
        <v>2289</v>
      </c>
      <c r="I540" s="148"/>
      <c r="J540" s="71">
        <v>56.133564830287732</v>
      </c>
      <c r="K540" s="71">
        <v>1.4099990556526329</v>
      </c>
      <c r="L540" s="71">
        <v>2.7257416046497212</v>
      </c>
      <c r="M540" s="71">
        <v>47.046887946236097</v>
      </c>
      <c r="N540" s="71">
        <v>55.626115978360033</v>
      </c>
      <c r="O540" s="71">
        <v>56.108460659618103</v>
      </c>
      <c r="P540" s="71">
        <v>27.6544491043486</v>
      </c>
      <c r="Q540" s="71">
        <v>3.40759049692018</v>
      </c>
      <c r="R540" s="71">
        <v>0</v>
      </c>
      <c r="S540" s="71">
        <v>7.0686008581829682</v>
      </c>
      <c r="T540" s="72"/>
      <c r="U540" s="71">
        <v>2340220</v>
      </c>
      <c r="V540" s="71">
        <v>907</v>
      </c>
      <c r="W540" s="71">
        <v>68</v>
      </c>
      <c r="X540" s="71">
        <v>11910</v>
      </c>
      <c r="Y540" s="71">
        <v>22191</v>
      </c>
      <c r="Z540" s="71">
        <v>28496</v>
      </c>
      <c r="AA540" s="71">
        <v>5427</v>
      </c>
      <c r="AB540" s="71">
        <v>56010</v>
      </c>
      <c r="AC540" s="71">
        <v>0</v>
      </c>
      <c r="AD540" s="71">
        <v>7.0686008581829682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3.4929999999999999</v>
      </c>
      <c r="BK540" s="71">
        <v>0</v>
      </c>
      <c r="BL540" s="71">
        <v>2.83</v>
      </c>
      <c r="BM540" s="71">
        <v>0</v>
      </c>
      <c r="BN540" s="72"/>
      <c r="BO540" s="71">
        <v>0</v>
      </c>
      <c r="BP540" s="71">
        <v>0</v>
      </c>
      <c r="BQ540" s="71">
        <v>1</v>
      </c>
      <c r="BR540" s="71">
        <v>0</v>
      </c>
      <c r="BS540" s="71">
        <v>1</v>
      </c>
      <c r="BT540" s="71">
        <v>0</v>
      </c>
      <c r="BU540"/>
      <c r="BV540" s="70">
        <v>6.3230000000000004</v>
      </c>
      <c r="BW540" s="70">
        <v>0</v>
      </c>
      <c r="BX540" s="70">
        <v>0</v>
      </c>
      <c r="BY540" s="70">
        <v>0</v>
      </c>
      <c r="BZ540" s="70">
        <v>0</v>
      </c>
      <c r="CA540" s="70">
        <v>0</v>
      </c>
      <c r="CB540" s="70">
        <v>0</v>
      </c>
      <c r="CC540" s="70">
        <v>0</v>
      </c>
      <c r="CD540" s="70">
        <v>0</v>
      </c>
    </row>
    <row r="541" spans="1:82">
      <c r="A541" s="70" t="s">
        <v>2296</v>
      </c>
      <c r="B541" s="70">
        <v>399</v>
      </c>
      <c r="C541" s="70">
        <v>8</v>
      </c>
      <c r="D541" s="70">
        <v>24</v>
      </c>
      <c r="E541" s="70">
        <v>2011</v>
      </c>
      <c r="F541" s="70" t="s">
        <v>178</v>
      </c>
      <c r="G541" s="70" t="s">
        <v>2288</v>
      </c>
      <c r="H541" s="70" t="s">
        <v>2289</v>
      </c>
      <c r="I541" s="148"/>
      <c r="J541" s="71">
        <v>58.196383218127558</v>
      </c>
      <c r="K541" s="71">
        <v>2.285640522183777</v>
      </c>
      <c r="L541" s="71">
        <v>3.065267619215196</v>
      </c>
      <c r="M541" s="71">
        <v>56.931981872944661</v>
      </c>
      <c r="N541" s="71">
        <v>69.096085251239757</v>
      </c>
      <c r="O541" s="71">
        <v>55.576427883203891</v>
      </c>
      <c r="P541" s="71">
        <v>26.766207905886958</v>
      </c>
      <c r="Q541" s="71">
        <v>3.95412542042639</v>
      </c>
      <c r="R541" s="71">
        <v>0</v>
      </c>
      <c r="S541" s="71">
        <v>7.380554570429938</v>
      </c>
      <c r="T541" s="72"/>
      <c r="U541" s="71">
        <v>2291009</v>
      </c>
      <c r="V541" s="71">
        <v>907</v>
      </c>
      <c r="W541" s="71">
        <v>68</v>
      </c>
      <c r="X541" s="71">
        <v>11910</v>
      </c>
      <c r="Y541" s="71">
        <v>22591</v>
      </c>
      <c r="Z541" s="71">
        <v>28839</v>
      </c>
      <c r="AA541" s="71">
        <v>5409</v>
      </c>
      <c r="AB541" s="71">
        <v>56345</v>
      </c>
      <c r="AC541" s="71">
        <v>0</v>
      </c>
      <c r="AD541" s="71">
        <v>7.380554570429938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3.7</v>
      </c>
      <c r="BK541" s="71">
        <v>0</v>
      </c>
      <c r="BL541" s="71">
        <v>2.87</v>
      </c>
      <c r="BM541" s="71">
        <v>0</v>
      </c>
      <c r="BN541" s="72"/>
      <c r="BO541" s="71">
        <v>0</v>
      </c>
      <c r="BP541" s="71">
        <v>0</v>
      </c>
      <c r="BQ541" s="71">
        <v>1</v>
      </c>
      <c r="BR541" s="71">
        <v>0</v>
      </c>
      <c r="BS541" s="71">
        <v>1</v>
      </c>
      <c r="BT541" s="71">
        <v>0</v>
      </c>
      <c r="BU541"/>
      <c r="BV541" s="70">
        <v>6.57</v>
      </c>
      <c r="BW541" s="70">
        <v>0</v>
      </c>
      <c r="BX541" s="70">
        <v>0</v>
      </c>
      <c r="BY541" s="70">
        <v>0</v>
      </c>
      <c r="BZ541" s="70">
        <v>0</v>
      </c>
      <c r="CA541" s="70">
        <v>0</v>
      </c>
      <c r="CB541" s="70">
        <v>0</v>
      </c>
      <c r="CC541" s="70">
        <v>0</v>
      </c>
      <c r="CD541" s="70">
        <v>0</v>
      </c>
    </row>
    <row r="542" spans="1:82">
      <c r="A542" s="70" t="s">
        <v>2297</v>
      </c>
      <c r="B542" s="70">
        <v>400</v>
      </c>
      <c r="C542" s="70">
        <v>9</v>
      </c>
      <c r="D542" s="70">
        <v>24</v>
      </c>
      <c r="E542" s="70">
        <v>2012</v>
      </c>
      <c r="F542" s="70" t="s">
        <v>179</v>
      </c>
      <c r="G542" s="70" t="s">
        <v>2288</v>
      </c>
      <c r="H542" s="70" t="s">
        <v>2289</v>
      </c>
      <c r="I542" s="148"/>
      <c r="J542" s="71">
        <v>61.816154348309389</v>
      </c>
      <c r="K542" s="71">
        <v>2.135132418666335</v>
      </c>
      <c r="L542" s="71">
        <v>3.1374675186686471</v>
      </c>
      <c r="M542" s="71">
        <v>63.159787448907217</v>
      </c>
      <c r="N542" s="71">
        <v>82.006783690365594</v>
      </c>
      <c r="O542" s="71">
        <v>55.905785447438546</v>
      </c>
      <c r="P542" s="71">
        <v>26.619897640122129</v>
      </c>
      <c r="Q542" s="71">
        <v>4.3730097490375002</v>
      </c>
      <c r="R542" s="71">
        <v>0</v>
      </c>
      <c r="S542" s="71">
        <v>8.7732496444093595</v>
      </c>
      <c r="T542" s="72"/>
      <c r="U542" s="71">
        <v>2341035</v>
      </c>
      <c r="V542" s="71">
        <v>907</v>
      </c>
      <c r="W542" s="71">
        <v>68</v>
      </c>
      <c r="X542" s="71">
        <v>11910</v>
      </c>
      <c r="Y542" s="71">
        <v>23197</v>
      </c>
      <c r="Z542" s="71">
        <v>29240</v>
      </c>
      <c r="AA542" s="71">
        <v>5349</v>
      </c>
      <c r="AB542" s="71">
        <v>57354</v>
      </c>
      <c r="AC542" s="71">
        <v>0</v>
      </c>
      <c r="AD542" s="71">
        <v>8.7732496444093595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4.17</v>
      </c>
      <c r="BK542" s="71">
        <v>0</v>
      </c>
      <c r="BL542" s="71">
        <v>3.3540000000000001</v>
      </c>
      <c r="BM542" s="71">
        <v>0</v>
      </c>
      <c r="BN542" s="72"/>
      <c r="BO542" s="71">
        <v>0</v>
      </c>
      <c r="BP542" s="71">
        <v>0</v>
      </c>
      <c r="BQ542" s="71">
        <v>1</v>
      </c>
      <c r="BR542" s="71">
        <v>0</v>
      </c>
      <c r="BS542" s="71">
        <v>1</v>
      </c>
      <c r="BT542" s="71">
        <v>0</v>
      </c>
      <c r="BU542"/>
      <c r="BV542" s="70">
        <v>7.524</v>
      </c>
      <c r="BW542" s="70">
        <v>0</v>
      </c>
      <c r="BX542" s="70">
        <v>0</v>
      </c>
      <c r="BY542" s="70">
        <v>0</v>
      </c>
      <c r="BZ542" s="70">
        <v>0</v>
      </c>
      <c r="CA542" s="70">
        <v>0</v>
      </c>
      <c r="CB542" s="70">
        <v>0</v>
      </c>
      <c r="CC542" s="70">
        <v>0</v>
      </c>
      <c r="CD542" s="70">
        <v>0</v>
      </c>
    </row>
    <row r="543" spans="1:82">
      <c r="A543" s="70" t="s">
        <v>2298</v>
      </c>
      <c r="B543" s="70">
        <v>401</v>
      </c>
      <c r="C543" s="70">
        <v>10</v>
      </c>
      <c r="D543" s="70">
        <v>24</v>
      </c>
      <c r="E543" s="70">
        <v>2013</v>
      </c>
      <c r="F543" s="70" t="s">
        <v>180</v>
      </c>
      <c r="G543" s="70" t="s">
        <v>2288</v>
      </c>
      <c r="H543" s="70" t="s">
        <v>2289</v>
      </c>
      <c r="I543" s="148"/>
      <c r="J543" s="71">
        <v>69.254557205992796</v>
      </c>
      <c r="K543" s="71">
        <v>1.778192830194034</v>
      </c>
      <c r="L543" s="71">
        <v>3.015081148113294</v>
      </c>
      <c r="M543" s="71">
        <v>62.57533439436687</v>
      </c>
      <c r="N543" s="71">
        <v>79.596777873397158</v>
      </c>
      <c r="O543" s="71">
        <v>54.607204115913042</v>
      </c>
      <c r="P543" s="71">
        <v>26.740183063156881</v>
      </c>
      <c r="Q543" s="71">
        <v>4.4886724224166299</v>
      </c>
      <c r="R543" s="71">
        <v>0</v>
      </c>
      <c r="S543" s="71">
        <v>7.9252136936014379</v>
      </c>
      <c r="T543" s="72"/>
      <c r="U543" s="71">
        <v>2634387</v>
      </c>
      <c r="V543" s="71">
        <v>907</v>
      </c>
      <c r="W543" s="71">
        <v>68</v>
      </c>
      <c r="X543" s="71">
        <v>11910</v>
      </c>
      <c r="Y543" s="71">
        <v>23627</v>
      </c>
      <c r="Z543" s="71">
        <v>29836</v>
      </c>
      <c r="AA543" s="71">
        <v>5353</v>
      </c>
      <c r="AB543" s="71">
        <v>58027</v>
      </c>
      <c r="AC543" s="71">
        <v>0</v>
      </c>
      <c r="AD543" s="71">
        <v>7.9252136936014379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8.48</v>
      </c>
      <c r="BK543" s="71">
        <v>0</v>
      </c>
      <c r="BL543" s="71">
        <v>7.9359999999999999</v>
      </c>
      <c r="BM543" s="71">
        <v>0</v>
      </c>
      <c r="BN543" s="72"/>
      <c r="BO543" s="71">
        <v>0</v>
      </c>
      <c r="BP543" s="71">
        <v>0</v>
      </c>
      <c r="BQ543" s="71">
        <v>1</v>
      </c>
      <c r="BR543" s="71">
        <v>0</v>
      </c>
      <c r="BS543" s="71">
        <v>2</v>
      </c>
      <c r="BT543" s="71">
        <v>0</v>
      </c>
      <c r="BU543"/>
      <c r="BV543" s="70">
        <v>16.416</v>
      </c>
      <c r="BW543" s="70">
        <v>0</v>
      </c>
      <c r="BX543" s="70">
        <v>0</v>
      </c>
      <c r="BY543" s="70">
        <v>0</v>
      </c>
      <c r="BZ543" s="70">
        <v>0</v>
      </c>
      <c r="CA543" s="70">
        <v>0</v>
      </c>
      <c r="CB543" s="70">
        <v>0</v>
      </c>
      <c r="CC543" s="70">
        <v>0</v>
      </c>
      <c r="CD543" s="70">
        <v>0</v>
      </c>
    </row>
    <row r="544" spans="1:82">
      <c r="A544" s="70" t="s">
        <v>2299</v>
      </c>
      <c r="B544" s="70">
        <v>402</v>
      </c>
      <c r="C544" s="70">
        <v>11</v>
      </c>
      <c r="D544" s="70">
        <v>24</v>
      </c>
      <c r="E544" s="70">
        <v>2014</v>
      </c>
      <c r="F544" s="70" t="s">
        <v>181</v>
      </c>
      <c r="G544" s="70" t="s">
        <v>2288</v>
      </c>
      <c r="H544" s="70" t="s">
        <v>2289</v>
      </c>
      <c r="I544" s="148"/>
      <c r="J544" s="71">
        <v>72.397096828255684</v>
      </c>
      <c r="K544" s="71">
        <v>2.09620867387375</v>
      </c>
      <c r="L544" s="71">
        <v>2.0919274042666882</v>
      </c>
      <c r="M544" s="71">
        <v>74.172265875984564</v>
      </c>
      <c r="N544" s="71">
        <v>71.641976651175995</v>
      </c>
      <c r="O544" s="71">
        <v>53.390864286019898</v>
      </c>
      <c r="P544" s="71">
        <v>26.457382809793494</v>
      </c>
      <c r="Q544" s="71">
        <v>4.3855811566700504</v>
      </c>
      <c r="R544" s="71">
        <v>0</v>
      </c>
      <c r="S544" s="71">
        <v>8.7403722925219185</v>
      </c>
      <c r="T544" s="72"/>
      <c r="U544" s="71">
        <v>2809409</v>
      </c>
      <c r="V544" s="71">
        <v>820</v>
      </c>
      <c r="W544" s="71">
        <v>48</v>
      </c>
      <c r="X544" s="71">
        <v>14432</v>
      </c>
      <c r="Y544" s="71">
        <v>24321</v>
      </c>
      <c r="Z544" s="71">
        <v>30724</v>
      </c>
      <c r="AA544" s="71">
        <v>5269</v>
      </c>
      <c r="AB544" s="71">
        <v>59091</v>
      </c>
      <c r="AC544" s="71">
        <v>0</v>
      </c>
      <c r="AD544" s="71">
        <v>8.7403722925219185</v>
      </c>
      <c r="AE544" s="72"/>
      <c r="AF544" s="71"/>
      <c r="AG544" s="71"/>
      <c r="AH544" s="71"/>
      <c r="AI544" s="71"/>
      <c r="AJ544" s="71"/>
      <c r="AK544" s="71"/>
      <c r="AL544" s="71"/>
      <c r="AM544" s="71"/>
      <c r="AN544" s="71"/>
      <c r="AO544" s="71"/>
      <c r="AP544" s="71"/>
      <c r="AQ544" s="72"/>
      <c r="AR544" s="71">
        <v>1845</v>
      </c>
      <c r="AS544" s="71">
        <v>190</v>
      </c>
      <c r="AT544" s="71">
        <v>0</v>
      </c>
      <c r="AU544" s="71">
        <v>0</v>
      </c>
      <c r="AV544" s="71">
        <v>0</v>
      </c>
      <c r="AW544" s="71">
        <v>0</v>
      </c>
      <c r="AX544" s="71"/>
      <c r="AY544" s="72"/>
      <c r="AZ544" s="71">
        <v>7176.0429999999997</v>
      </c>
      <c r="BA544" s="71">
        <v>18409.28</v>
      </c>
      <c r="BB544" s="71">
        <v>0</v>
      </c>
      <c r="BC544" s="71">
        <v>0</v>
      </c>
      <c r="BD544" s="71">
        <v>0</v>
      </c>
      <c r="BE544" s="71">
        <v>0</v>
      </c>
      <c r="BF544" s="71"/>
      <c r="BG544" s="72"/>
      <c r="BH544" s="71">
        <v>0</v>
      </c>
      <c r="BI544" s="71">
        <v>0</v>
      </c>
      <c r="BJ544" s="71">
        <v>5.242</v>
      </c>
      <c r="BK544" s="71">
        <v>0</v>
      </c>
      <c r="BL544" s="71">
        <v>7.7319999999999993</v>
      </c>
      <c r="BM544" s="71">
        <v>0</v>
      </c>
      <c r="BN544" s="72"/>
      <c r="BO544" s="71">
        <v>0</v>
      </c>
      <c r="BP544" s="71">
        <v>0</v>
      </c>
      <c r="BQ544" s="71">
        <v>1</v>
      </c>
      <c r="BR544" s="71">
        <v>0</v>
      </c>
      <c r="BS544" s="71">
        <v>2</v>
      </c>
      <c r="BT544" s="71">
        <v>0</v>
      </c>
      <c r="BU544"/>
      <c r="BV544" s="70">
        <v>12.974</v>
      </c>
      <c r="BW544" s="70">
        <v>0</v>
      </c>
      <c r="BX544" s="70">
        <v>0</v>
      </c>
      <c r="BY544" s="70">
        <v>0</v>
      </c>
      <c r="BZ544" s="70">
        <v>0</v>
      </c>
      <c r="CA544" s="70">
        <v>0</v>
      </c>
      <c r="CB544" s="70">
        <v>0</v>
      </c>
      <c r="CC544" s="70">
        <v>0</v>
      </c>
      <c r="CD544" s="70">
        <v>0</v>
      </c>
    </row>
    <row r="545" spans="1:82">
      <c r="A545" s="70" t="s">
        <v>2300</v>
      </c>
      <c r="B545" s="70">
        <v>403</v>
      </c>
      <c r="C545" s="70">
        <v>12</v>
      </c>
      <c r="D545" s="70">
        <v>24</v>
      </c>
      <c r="E545" s="70">
        <v>2015</v>
      </c>
      <c r="F545" s="70" t="s">
        <v>182</v>
      </c>
      <c r="G545" s="70" t="s">
        <v>2288</v>
      </c>
      <c r="H545" s="70" t="s">
        <v>2289</v>
      </c>
      <c r="I545" s="148"/>
      <c r="J545" s="71">
        <v>59.75495330514908</v>
      </c>
      <c r="K545" s="71">
        <v>1.8821506560344241</v>
      </c>
      <c r="L545" s="71">
        <v>2.092403594868574</v>
      </c>
      <c r="M545" s="71">
        <v>70.984081680711924</v>
      </c>
      <c r="N545" s="71">
        <v>65.094144278565864</v>
      </c>
      <c r="O545" s="71">
        <v>54.608289535734286</v>
      </c>
      <c r="P545" s="71">
        <v>26.488336280685566</v>
      </c>
      <c r="Q545" s="71">
        <v>4.3783518700521196</v>
      </c>
      <c r="R545" s="71">
        <v>0</v>
      </c>
      <c r="S545" s="71">
        <v>9.3935802019714139</v>
      </c>
      <c r="T545" s="72"/>
      <c r="U545" s="71">
        <v>2646955</v>
      </c>
      <c r="V545" s="71">
        <v>820</v>
      </c>
      <c r="W545" s="71">
        <v>48</v>
      </c>
      <c r="X545" s="71">
        <v>14432</v>
      </c>
      <c r="Y545" s="71">
        <v>24931</v>
      </c>
      <c r="Z545" s="71">
        <v>31727</v>
      </c>
      <c r="AA545" s="71">
        <v>5271</v>
      </c>
      <c r="AB545" s="71">
        <v>60263</v>
      </c>
      <c r="AC545" s="71">
        <v>0</v>
      </c>
      <c r="AD545" s="71">
        <v>9.3935802019714139</v>
      </c>
      <c r="AE545" s="72"/>
      <c r="AF545" s="71">
        <v>30371966.8031785</v>
      </c>
      <c r="AG545" s="71">
        <v>1509467.5881853979</v>
      </c>
      <c r="AH545" s="71">
        <v>393007.99065373541</v>
      </c>
      <c r="AI545" s="71">
        <v>89211656.148156032</v>
      </c>
      <c r="AJ545" s="71">
        <v>103908813.3729583</v>
      </c>
      <c r="AK545" s="71">
        <v>0</v>
      </c>
      <c r="AL545" s="71">
        <v>0</v>
      </c>
      <c r="AM545" s="71">
        <v>8258791.3562227571</v>
      </c>
      <c r="AN545" s="71">
        <v>0</v>
      </c>
      <c r="AO545" s="71">
        <v>0</v>
      </c>
      <c r="AP545" s="71">
        <v>233653703.25935471</v>
      </c>
      <c r="AQ545" s="72"/>
      <c r="AR545" s="71">
        <v>2058</v>
      </c>
      <c r="AS545" s="71">
        <v>234</v>
      </c>
      <c r="AT545" s="71">
        <v>0</v>
      </c>
      <c r="AU545" s="71">
        <v>0</v>
      </c>
      <c r="AV545" s="71">
        <v>0</v>
      </c>
      <c r="AW545" s="71">
        <v>0</v>
      </c>
      <c r="AX545" s="71"/>
      <c r="AY545" s="72"/>
      <c r="AZ545" s="71">
        <v>8175.2630000000008</v>
      </c>
      <c r="BA545" s="71">
        <v>19292.28</v>
      </c>
      <c r="BB545" s="71">
        <v>0</v>
      </c>
      <c r="BC545" s="71">
        <v>0</v>
      </c>
      <c r="BD545" s="71">
        <v>0</v>
      </c>
      <c r="BE545" s="71">
        <v>0</v>
      </c>
      <c r="BF545" s="71"/>
      <c r="BG545" s="72"/>
      <c r="BH545" s="71">
        <v>0</v>
      </c>
      <c r="BI545" s="71">
        <v>0</v>
      </c>
      <c r="BJ545" s="71">
        <v>4.4089999999999998</v>
      </c>
      <c r="BK545" s="71">
        <v>0</v>
      </c>
      <c r="BL545" s="71">
        <v>7.024</v>
      </c>
      <c r="BM545" s="71">
        <v>0</v>
      </c>
      <c r="BN545" s="72"/>
      <c r="BO545" s="71">
        <v>0</v>
      </c>
      <c r="BP545" s="71">
        <v>0</v>
      </c>
      <c r="BQ545" s="71">
        <v>1</v>
      </c>
      <c r="BR545" s="71">
        <v>0</v>
      </c>
      <c r="BS545" s="71">
        <v>2</v>
      </c>
      <c r="BT545" s="71">
        <v>0</v>
      </c>
      <c r="BU545"/>
      <c r="BV545" s="70">
        <v>11.433</v>
      </c>
      <c r="BW545" s="70">
        <v>0</v>
      </c>
      <c r="BX545" s="70">
        <v>0</v>
      </c>
      <c r="BY545" s="70">
        <v>0</v>
      </c>
      <c r="BZ545" s="70">
        <v>0</v>
      </c>
      <c r="CA545" s="70">
        <v>0</v>
      </c>
      <c r="CB545" s="70">
        <v>0</v>
      </c>
      <c r="CC545" s="70">
        <v>0</v>
      </c>
      <c r="CD545" s="70">
        <v>0</v>
      </c>
    </row>
    <row r="546" spans="1:82">
      <c r="A546" s="70" t="s">
        <v>2301</v>
      </c>
      <c r="B546" s="70">
        <v>404</v>
      </c>
      <c r="C546" s="70">
        <v>13</v>
      </c>
      <c r="D546" s="70">
        <v>24</v>
      </c>
      <c r="E546" s="70">
        <v>2016</v>
      </c>
      <c r="F546" s="70" t="s">
        <v>155</v>
      </c>
      <c r="G546" s="70" t="s">
        <v>2288</v>
      </c>
      <c r="H546" s="70" t="s">
        <v>2289</v>
      </c>
      <c r="I546" s="148"/>
      <c r="J546" s="71">
        <v>61.733944958584445</v>
      </c>
      <c r="K546" s="71">
        <v>1.8308029051180723</v>
      </c>
      <c r="L546" s="71">
        <v>1.9753226680170168</v>
      </c>
      <c r="M546" s="71">
        <v>57.72605911801746</v>
      </c>
      <c r="N546" s="71">
        <v>66.636215995798366</v>
      </c>
      <c r="O546" s="71">
        <v>55.242477369326643</v>
      </c>
      <c r="P546" s="71">
        <v>25.707497753115259</v>
      </c>
      <c r="Q546" s="71">
        <v>4.3578548543698821</v>
      </c>
      <c r="R546" s="71">
        <v>0</v>
      </c>
      <c r="S546" s="71">
        <v>8.4100899753870895</v>
      </c>
      <c r="T546" s="72"/>
      <c r="U546" s="71">
        <v>2892451</v>
      </c>
      <c r="V546" s="71">
        <v>820</v>
      </c>
      <c r="W546" s="71">
        <v>48</v>
      </c>
      <c r="X546" s="71">
        <v>14432</v>
      </c>
      <c r="Y546" s="71">
        <v>25666</v>
      </c>
      <c r="Z546" s="71">
        <v>32490</v>
      </c>
      <c r="AA546" s="71">
        <v>5291</v>
      </c>
      <c r="AB546" s="71">
        <v>61698</v>
      </c>
      <c r="AC546" s="71">
        <v>0</v>
      </c>
      <c r="AD546" s="71">
        <v>8.4100899753870895</v>
      </c>
      <c r="AE546" s="72"/>
      <c r="AF546" s="71">
        <v>32334819.60858044</v>
      </c>
      <c r="AG546" s="71">
        <v>1521006.305694975</v>
      </c>
      <c r="AH546" s="71">
        <v>291488.64934717922</v>
      </c>
      <c r="AI546" s="71">
        <v>92756290.262115464</v>
      </c>
      <c r="AJ546" s="71">
        <v>111514661.3036882</v>
      </c>
      <c r="AK546" s="71">
        <v>0</v>
      </c>
      <c r="AL546" s="71">
        <v>0</v>
      </c>
      <c r="AM546" s="71">
        <v>8462021.143253943</v>
      </c>
      <c r="AN546" s="71">
        <v>0</v>
      </c>
      <c r="AO546" s="71">
        <v>0</v>
      </c>
      <c r="AP546" s="71">
        <v>246880287.27268019</v>
      </c>
      <c r="AQ546" s="72"/>
      <c r="AR546" s="71">
        <v>2243</v>
      </c>
      <c r="AS546" s="71">
        <v>249</v>
      </c>
      <c r="AT546" s="71">
        <v>0</v>
      </c>
      <c r="AU546" s="71">
        <v>0</v>
      </c>
      <c r="AV546" s="71">
        <v>0</v>
      </c>
      <c r="AW546" s="71">
        <v>0</v>
      </c>
      <c r="AX546" s="71"/>
      <c r="AY546" s="72"/>
      <c r="AZ546" s="71">
        <v>9070.3630000000012</v>
      </c>
      <c r="BA546" s="71">
        <v>21520.18</v>
      </c>
      <c r="BB546" s="71">
        <v>0</v>
      </c>
      <c r="BC546" s="71">
        <v>0</v>
      </c>
      <c r="BD546" s="71">
        <v>0</v>
      </c>
      <c r="BE546" s="71">
        <v>0</v>
      </c>
      <c r="BF546" s="71"/>
      <c r="BG546" s="72"/>
      <c r="BH546" s="71">
        <v>0</v>
      </c>
      <c r="BI546" s="71">
        <v>0</v>
      </c>
      <c r="BJ546" s="71">
        <v>4.0229999999999997</v>
      </c>
      <c r="BK546" s="71">
        <v>0</v>
      </c>
      <c r="BL546" s="71">
        <v>6.2729999999999997</v>
      </c>
      <c r="BM546" s="71">
        <v>0</v>
      </c>
      <c r="BN546" s="72"/>
      <c r="BO546" s="71">
        <v>0</v>
      </c>
      <c r="BP546" s="71">
        <v>0</v>
      </c>
      <c r="BQ546" s="71">
        <v>1</v>
      </c>
      <c r="BR546" s="71">
        <v>0</v>
      </c>
      <c r="BS546" s="71">
        <v>2</v>
      </c>
      <c r="BT546" s="71">
        <v>0</v>
      </c>
      <c r="BU546"/>
      <c r="BV546" s="70">
        <v>10.295999999999999</v>
      </c>
      <c r="BW546" s="70">
        <v>0</v>
      </c>
      <c r="BX546" s="70">
        <v>0</v>
      </c>
      <c r="BY546" s="70">
        <v>0</v>
      </c>
      <c r="BZ546" s="70">
        <v>0</v>
      </c>
      <c r="CA546" s="70">
        <v>0</v>
      </c>
      <c r="CB546" s="70">
        <v>0</v>
      </c>
      <c r="CC546" s="70">
        <v>0</v>
      </c>
      <c r="CD546" s="70">
        <v>0</v>
      </c>
    </row>
    <row r="547" spans="1:82">
      <c r="A547" s="70" t="s">
        <v>2302</v>
      </c>
      <c r="B547" s="70">
        <v>405</v>
      </c>
      <c r="C547" s="70">
        <v>14</v>
      </c>
      <c r="D547" s="70">
        <v>24</v>
      </c>
      <c r="E547" s="70">
        <v>2017</v>
      </c>
      <c r="F547" s="70" t="s">
        <v>156</v>
      </c>
      <c r="G547" s="70" t="s">
        <v>2288</v>
      </c>
      <c r="H547" s="70" t="s">
        <v>2289</v>
      </c>
      <c r="I547" s="148"/>
      <c r="J547" s="71">
        <v>54.816480322238192</v>
      </c>
      <c r="K547" s="71">
        <v>1.8810115921578305</v>
      </c>
      <c r="L547" s="71">
        <v>1.9593706384845604</v>
      </c>
      <c r="M547" s="71">
        <v>53.746707475281745</v>
      </c>
      <c r="N547" s="71">
        <v>63.344245304184717</v>
      </c>
      <c r="O547" s="71">
        <v>55.523542490615121</v>
      </c>
      <c r="P547" s="71">
        <v>25.443263117687476</v>
      </c>
      <c r="Q547" s="71">
        <v>4.3084687339113898</v>
      </c>
      <c r="R547" s="71">
        <v>0</v>
      </c>
      <c r="S547" s="71">
        <v>10.07754688487692</v>
      </c>
      <c r="T547" s="72"/>
      <c r="U547" s="71">
        <v>2762274</v>
      </c>
      <c r="V547" s="71">
        <v>820</v>
      </c>
      <c r="W547" s="71">
        <v>48</v>
      </c>
      <c r="X547" s="71">
        <v>14432</v>
      </c>
      <c r="Y547" s="71">
        <v>26361</v>
      </c>
      <c r="Z547" s="71">
        <v>33197</v>
      </c>
      <c r="AA547" s="71">
        <v>5270</v>
      </c>
      <c r="AB547" s="71">
        <v>63079</v>
      </c>
      <c r="AC547" s="71">
        <v>0</v>
      </c>
      <c r="AD547" s="71">
        <v>10.07754688487692</v>
      </c>
      <c r="AE547" s="72"/>
      <c r="AF547" s="71">
        <v>29407099.438255731</v>
      </c>
      <c r="AG547" s="71">
        <v>1539779.329959562</v>
      </c>
      <c r="AH547" s="71">
        <v>391152.15439460822</v>
      </c>
      <c r="AI547" s="71">
        <v>88131989.470854089</v>
      </c>
      <c r="AJ547" s="71">
        <v>116802354.2047978</v>
      </c>
      <c r="AK547" s="71">
        <v>0</v>
      </c>
      <c r="AL547" s="71">
        <v>0</v>
      </c>
      <c r="AM547" s="71">
        <v>8664965.5607438907</v>
      </c>
      <c r="AN547" s="71">
        <v>0</v>
      </c>
      <c r="AO547" s="71">
        <v>0</v>
      </c>
      <c r="AP547" s="71">
        <v>244937340.1590057</v>
      </c>
      <c r="AQ547" s="72"/>
      <c r="AR547" s="71">
        <v>2518</v>
      </c>
      <c r="AS547" s="71">
        <v>280</v>
      </c>
      <c r="AT547" s="71">
        <v>0</v>
      </c>
      <c r="AU547" s="71">
        <v>0</v>
      </c>
      <c r="AV547" s="71">
        <v>0</v>
      </c>
      <c r="AW547" s="71">
        <v>0</v>
      </c>
      <c r="AX547" s="71"/>
      <c r="AY547" s="72"/>
      <c r="AZ547" s="71">
        <v>10098.383</v>
      </c>
      <c r="BA547" s="71">
        <v>31606.18</v>
      </c>
      <c r="BB547" s="71">
        <v>0</v>
      </c>
      <c r="BC547" s="71">
        <v>0</v>
      </c>
      <c r="BD547" s="71">
        <v>0</v>
      </c>
      <c r="BE547" s="71">
        <v>0</v>
      </c>
      <c r="BF547" s="71"/>
      <c r="BG547" s="72"/>
      <c r="BH547" s="71">
        <v>0</v>
      </c>
      <c r="BI547" s="71">
        <v>0</v>
      </c>
      <c r="BJ547" s="71">
        <v>3.7879999999999998</v>
      </c>
      <c r="BK547" s="71">
        <v>0</v>
      </c>
      <c r="BL547" s="71">
        <v>5.657</v>
      </c>
      <c r="BM547" s="71">
        <v>0</v>
      </c>
      <c r="BN547" s="72"/>
      <c r="BO547" s="71">
        <v>0</v>
      </c>
      <c r="BP547" s="71">
        <v>0</v>
      </c>
      <c r="BQ547" s="71">
        <v>1</v>
      </c>
      <c r="BR547" s="71">
        <v>0</v>
      </c>
      <c r="BS547" s="71">
        <v>2</v>
      </c>
      <c r="BT547" s="71">
        <v>0</v>
      </c>
      <c r="BU547"/>
      <c r="BV547" s="70">
        <v>9.4450000000000003</v>
      </c>
      <c r="BW547" s="70">
        <v>0</v>
      </c>
      <c r="BX547" s="70">
        <v>0</v>
      </c>
      <c r="BY547" s="70">
        <v>0</v>
      </c>
      <c r="BZ547" s="70">
        <v>0</v>
      </c>
      <c r="CA547" s="70">
        <v>0</v>
      </c>
      <c r="CB547" s="70">
        <v>0</v>
      </c>
      <c r="CC547" s="70">
        <v>0</v>
      </c>
      <c r="CD547" s="70">
        <v>0</v>
      </c>
    </row>
    <row r="548" spans="1:82">
      <c r="A548" s="70" t="s">
        <v>2303</v>
      </c>
      <c r="B548" s="70">
        <v>406</v>
      </c>
      <c r="C548" s="70">
        <v>15</v>
      </c>
      <c r="D548" s="70">
        <v>24</v>
      </c>
      <c r="E548" s="70">
        <v>2018</v>
      </c>
      <c r="F548" s="70" t="s">
        <v>183</v>
      </c>
      <c r="G548" s="70" t="s">
        <v>2288</v>
      </c>
      <c r="H548" s="70" t="s">
        <v>2289</v>
      </c>
      <c r="I548" s="148"/>
      <c r="J548" s="71">
        <v>52.700296018658364</v>
      </c>
      <c r="K548" s="71">
        <v>1.5873846778708394</v>
      </c>
      <c r="L548" s="71">
        <v>1.7695325027606656</v>
      </c>
      <c r="M548" s="71">
        <v>49.037932794168533</v>
      </c>
      <c r="N548" s="71">
        <v>45.19288835081219</v>
      </c>
      <c r="O548" s="71">
        <v>56.054213725534247</v>
      </c>
      <c r="P548" s="71">
        <v>25.156535641301208</v>
      </c>
      <c r="Q548" s="71">
        <v>4.10257796386691</v>
      </c>
      <c r="R548" s="71">
        <v>0</v>
      </c>
      <c r="S548" s="71">
        <v>10.220156125360727</v>
      </c>
      <c r="T548" s="72"/>
      <c r="U548" s="71">
        <v>2930647</v>
      </c>
      <c r="V548" s="71">
        <v>820</v>
      </c>
      <c r="W548" s="71">
        <v>48</v>
      </c>
      <c r="X548" s="71">
        <v>14432</v>
      </c>
      <c r="Y548" s="71">
        <v>27207</v>
      </c>
      <c r="Z548" s="71">
        <v>34156</v>
      </c>
      <c r="AA548" s="71">
        <v>5263</v>
      </c>
      <c r="AB548" s="71">
        <v>64729</v>
      </c>
      <c r="AC548" s="71">
        <v>0</v>
      </c>
      <c r="AD548" s="71">
        <v>10.220156125360729</v>
      </c>
      <c r="AE548" s="72"/>
      <c r="AF548" s="71">
        <v>28630477.989411049</v>
      </c>
      <c r="AG548" s="71">
        <v>1392915.511298808</v>
      </c>
      <c r="AH548" s="71">
        <v>371493.01020225161</v>
      </c>
      <c r="AI548" s="71">
        <v>84648149.836731046</v>
      </c>
      <c r="AJ548" s="71">
        <v>101283317.01565529</v>
      </c>
      <c r="AK548" s="71">
        <v>0</v>
      </c>
      <c r="AL548" s="71">
        <v>0</v>
      </c>
      <c r="AM548" s="71">
        <v>8910018.7452543192</v>
      </c>
      <c r="AN548" s="71">
        <v>0</v>
      </c>
      <c r="AO548" s="71">
        <v>0</v>
      </c>
      <c r="AP548" s="71">
        <v>225236372.10855275</v>
      </c>
      <c r="AQ548" s="72"/>
      <c r="AR548" s="71">
        <v>2839</v>
      </c>
      <c r="AS548" s="71">
        <v>322</v>
      </c>
      <c r="AT548" s="71">
        <v>0</v>
      </c>
      <c r="AU548" s="71">
        <v>0</v>
      </c>
      <c r="AV548" s="71">
        <v>0</v>
      </c>
      <c r="AW548" s="71">
        <v>0</v>
      </c>
      <c r="AX548" s="71"/>
      <c r="AY548" s="72"/>
      <c r="AZ548" s="71">
        <v>11669.993000000002</v>
      </c>
      <c r="BA548" s="71">
        <v>32266.080000000002</v>
      </c>
      <c r="BB548" s="71">
        <v>0</v>
      </c>
      <c r="BC548" s="71">
        <v>0</v>
      </c>
      <c r="BD548" s="71">
        <v>0</v>
      </c>
      <c r="BE548" s="71">
        <v>0</v>
      </c>
      <c r="BF548" s="71"/>
      <c r="BG548" s="72"/>
      <c r="BH548" s="71">
        <v>0</v>
      </c>
      <c r="BI548" s="71">
        <v>0</v>
      </c>
      <c r="BJ548" s="71">
        <v>3.84</v>
      </c>
      <c r="BK548" s="71">
        <v>0</v>
      </c>
      <c r="BL548" s="71">
        <v>5.8620000000000001</v>
      </c>
      <c r="BM548" s="71">
        <v>0</v>
      </c>
      <c r="BN548" s="72"/>
      <c r="BO548" s="71">
        <v>0</v>
      </c>
      <c r="BP548" s="71">
        <v>0</v>
      </c>
      <c r="BQ548" s="71">
        <v>1</v>
      </c>
      <c r="BR548" s="71">
        <v>0</v>
      </c>
      <c r="BS548" s="71">
        <v>2</v>
      </c>
      <c r="BT548" s="71">
        <v>0</v>
      </c>
      <c r="BU548"/>
      <c r="BV548" s="70">
        <v>9.702</v>
      </c>
      <c r="BW548" s="70">
        <v>0</v>
      </c>
      <c r="BX548" s="70">
        <v>0</v>
      </c>
      <c r="BY548" s="70">
        <v>0</v>
      </c>
      <c r="BZ548" s="70">
        <v>0</v>
      </c>
      <c r="CA548" s="70">
        <v>0</v>
      </c>
      <c r="CB548" s="70">
        <v>0</v>
      </c>
      <c r="CC548" s="70">
        <v>0</v>
      </c>
      <c r="CD548" s="70">
        <v>0</v>
      </c>
    </row>
    <row r="549" spans="1:82">
      <c r="A549" s="70" t="s">
        <v>2304</v>
      </c>
      <c r="B549" s="70">
        <v>407</v>
      </c>
      <c r="C549" s="70">
        <v>16</v>
      </c>
      <c r="D549" s="70">
        <v>24</v>
      </c>
      <c r="E549" s="70">
        <v>2019</v>
      </c>
      <c r="F549" s="70" t="s">
        <v>158</v>
      </c>
      <c r="G549" s="70" t="s">
        <v>2288</v>
      </c>
      <c r="H549" s="70" t="s">
        <v>2289</v>
      </c>
      <c r="I549" s="148"/>
      <c r="J549" s="71">
        <v>54.215978391415675</v>
      </c>
      <c r="K549" s="71">
        <v>1.5083019159018312</v>
      </c>
      <c r="L549" s="71">
        <v>1.7994774839879304</v>
      </c>
      <c r="M549" s="71">
        <v>51.497382830909302</v>
      </c>
      <c r="N549" s="71">
        <v>45.646232068869026</v>
      </c>
      <c r="O549" s="71">
        <v>55.779971146045895</v>
      </c>
      <c r="P549" s="71">
        <v>25.457020583356414</v>
      </c>
      <c r="Q549" s="71">
        <v>4.0884871754469296</v>
      </c>
      <c r="R549" s="71">
        <v>0</v>
      </c>
      <c r="S549" s="71">
        <v>8.3834115668178804</v>
      </c>
      <c r="T549" s="72"/>
      <c r="U549" s="71">
        <v>3008621</v>
      </c>
      <c r="V549" s="71">
        <v>820</v>
      </c>
      <c r="W549" s="71">
        <v>48</v>
      </c>
      <c r="X549" s="71">
        <v>14432</v>
      </c>
      <c r="Y549" s="71">
        <v>27999</v>
      </c>
      <c r="Z549" s="71">
        <v>34922</v>
      </c>
      <c r="AA549" s="71">
        <v>5286</v>
      </c>
      <c r="AB549" s="71">
        <v>66253</v>
      </c>
      <c r="AC549" s="71">
        <v>0</v>
      </c>
      <c r="AD549" s="71">
        <v>8.3834115668178804</v>
      </c>
      <c r="AE549" s="72"/>
      <c r="AF549" s="71">
        <v>30084918.36072585</v>
      </c>
      <c r="AG549" s="71">
        <v>1349902.562633408</v>
      </c>
      <c r="AH549" s="71">
        <v>394782.80638926307</v>
      </c>
      <c r="AI549" s="71">
        <v>86545805.590166003</v>
      </c>
      <c r="AJ549" s="71">
        <v>94029692.491487652</v>
      </c>
      <c r="AK549" s="71">
        <v>0</v>
      </c>
      <c r="AL549" s="71">
        <v>0</v>
      </c>
      <c r="AM549" s="71">
        <v>9023159.8476830311</v>
      </c>
      <c r="AN549" s="71">
        <v>0</v>
      </c>
      <c r="AO549" s="71">
        <v>0</v>
      </c>
      <c r="AP549" s="71">
        <v>221428261.65908521</v>
      </c>
      <c r="AQ549" s="72"/>
      <c r="AR549" s="71">
        <v>3059</v>
      </c>
      <c r="AS549" s="71">
        <v>333</v>
      </c>
      <c r="AT549" s="71">
        <v>0</v>
      </c>
      <c r="AU549" s="71">
        <v>0</v>
      </c>
      <c r="AV549" s="71">
        <v>0</v>
      </c>
      <c r="AW549" s="71">
        <v>0</v>
      </c>
      <c r="AX549" s="71"/>
      <c r="AY549" s="72"/>
      <c r="AZ549" s="71">
        <v>12856.343000000001</v>
      </c>
      <c r="BA549" s="71">
        <v>32398.880000000008</v>
      </c>
      <c r="BB549" s="71">
        <v>0</v>
      </c>
      <c r="BC549" s="71">
        <v>0</v>
      </c>
      <c r="BD549" s="71">
        <v>0</v>
      </c>
      <c r="BE549" s="71">
        <v>0</v>
      </c>
      <c r="BF549" s="71"/>
      <c r="BG549" s="72"/>
      <c r="BH549" s="71">
        <v>0</v>
      </c>
      <c r="BI549" s="71">
        <v>0</v>
      </c>
      <c r="BJ549" s="71">
        <v>3.3079999999999998</v>
      </c>
      <c r="BK549" s="71">
        <v>0</v>
      </c>
      <c r="BL549" s="71">
        <v>3.9430000000000001</v>
      </c>
      <c r="BM549" s="71">
        <v>0</v>
      </c>
      <c r="BN549" s="72"/>
      <c r="BO549" s="71">
        <v>0</v>
      </c>
      <c r="BP549" s="71">
        <v>0</v>
      </c>
      <c r="BQ549" s="71">
        <v>1</v>
      </c>
      <c r="BR549" s="71">
        <v>0</v>
      </c>
      <c r="BS549" s="71">
        <v>2</v>
      </c>
      <c r="BT549" s="71">
        <v>0</v>
      </c>
      <c r="BU549"/>
      <c r="BV549" s="70">
        <v>7.2510000000000003</v>
      </c>
      <c r="BW549" s="70">
        <v>0</v>
      </c>
      <c r="BX549" s="70">
        <v>0</v>
      </c>
      <c r="BY549" s="70">
        <v>0</v>
      </c>
      <c r="BZ549" s="70">
        <v>0</v>
      </c>
      <c r="CA549" s="70">
        <v>0</v>
      </c>
      <c r="CB549" s="70">
        <v>0</v>
      </c>
      <c r="CC549" s="70">
        <v>0</v>
      </c>
      <c r="CD549" s="70">
        <v>0</v>
      </c>
    </row>
    <row r="550" spans="1:82">
      <c r="A550" s="70" t="s">
        <v>2305</v>
      </c>
      <c r="B550" s="70">
        <v>408</v>
      </c>
      <c r="C550" s="70">
        <v>17</v>
      </c>
      <c r="D550" s="70">
        <v>24</v>
      </c>
      <c r="E550" s="70">
        <v>2020</v>
      </c>
      <c r="F550" s="70" t="s">
        <v>159</v>
      </c>
      <c r="G550" s="70" t="s">
        <v>2288</v>
      </c>
      <c r="H550" s="70" t="s">
        <v>2289</v>
      </c>
      <c r="I550" s="148"/>
      <c r="J550" s="71">
        <v>47.201157151974137</v>
      </c>
      <c r="K550" s="71">
        <v>1.4460907709827524</v>
      </c>
      <c r="L550" s="71">
        <v>1.6159897614177186</v>
      </c>
      <c r="M550" s="71">
        <v>52.316814305563469</v>
      </c>
      <c r="N550" s="71">
        <v>54.189821973749375</v>
      </c>
      <c r="O550" s="71">
        <v>49.840950946471608</v>
      </c>
      <c r="P550" s="71">
        <v>24.285943243921047</v>
      </c>
      <c r="Q550" s="71">
        <v>3.9655213736411499</v>
      </c>
      <c r="R550" s="71">
        <v>0</v>
      </c>
      <c r="S550" s="71">
        <v>9.4861884193686166</v>
      </c>
      <c r="T550" s="72"/>
      <c r="U550" s="71">
        <v>2664578</v>
      </c>
      <c r="V550" s="71">
        <v>777</v>
      </c>
      <c r="W550" s="71">
        <v>57</v>
      </c>
      <c r="X550" s="71">
        <v>15439</v>
      </c>
      <c r="Y550" s="71">
        <v>28656</v>
      </c>
      <c r="Z550" s="71">
        <v>35615</v>
      </c>
      <c r="AA550" s="71">
        <v>5360</v>
      </c>
      <c r="AB550" s="71">
        <v>67257</v>
      </c>
      <c r="AC550" s="71">
        <v>0</v>
      </c>
      <c r="AD550" s="71">
        <v>9.4861884193686166</v>
      </c>
      <c r="AE550" s="72"/>
      <c r="AF550" s="71">
        <v>27093797.62770991</v>
      </c>
      <c r="AG550" s="71">
        <v>1167714.966227636</v>
      </c>
      <c r="AH550" s="71">
        <v>367722.44330206607</v>
      </c>
      <c r="AI550" s="71">
        <v>87124597.41242367</v>
      </c>
      <c r="AJ550" s="71">
        <v>113105433.95528869</v>
      </c>
      <c r="AK550" s="71"/>
      <c r="AL550" s="71"/>
      <c r="AM550" s="71">
        <v>8777785.7408552356</v>
      </c>
      <c r="AN550" s="71"/>
      <c r="AO550" s="71"/>
      <c r="AP550" s="71">
        <v>237637052.14580724</v>
      </c>
      <c r="AQ550" s="72"/>
      <c r="AR550" s="71">
        <v>3231</v>
      </c>
      <c r="AS550" s="71">
        <v>338</v>
      </c>
      <c r="AT550" s="71">
        <v>0</v>
      </c>
      <c r="AU550" s="71">
        <v>0</v>
      </c>
      <c r="AV550" s="71">
        <v>0</v>
      </c>
      <c r="AW550" s="71">
        <v>0</v>
      </c>
      <c r="AX550" s="71"/>
      <c r="AY550" s="72"/>
      <c r="AZ550" s="71">
        <v>13818.66299999999</v>
      </c>
      <c r="BA550" s="71">
        <v>32487.779999999992</v>
      </c>
      <c r="BB550" s="71">
        <v>0</v>
      </c>
      <c r="BC550" s="71">
        <v>0</v>
      </c>
      <c r="BD550" s="71">
        <v>0</v>
      </c>
      <c r="BE550" s="71">
        <v>0</v>
      </c>
      <c r="BF550" s="71"/>
      <c r="BG550" s="72"/>
      <c r="BH550" s="71">
        <v>0</v>
      </c>
      <c r="BI550" s="71">
        <v>0</v>
      </c>
      <c r="BJ550" s="71">
        <v>0</v>
      </c>
      <c r="BK550" s="71">
        <v>0</v>
      </c>
      <c r="BL550" s="71">
        <v>3.79</v>
      </c>
      <c r="BM550" s="71">
        <v>0</v>
      </c>
      <c r="BN550" s="72"/>
      <c r="BO550" s="71">
        <v>0</v>
      </c>
      <c r="BP550" s="71">
        <v>0</v>
      </c>
      <c r="BQ550" s="71">
        <v>0</v>
      </c>
      <c r="BR550" s="71">
        <v>0</v>
      </c>
      <c r="BS550" s="71">
        <v>2</v>
      </c>
      <c r="BT550" s="71">
        <v>0</v>
      </c>
      <c r="BU550"/>
      <c r="BV550" s="70">
        <v>3.79</v>
      </c>
      <c r="BW550" s="70">
        <v>0</v>
      </c>
      <c r="BX550" s="70">
        <v>0</v>
      </c>
      <c r="BY550" s="70">
        <v>0</v>
      </c>
      <c r="BZ550" s="70">
        <v>0</v>
      </c>
      <c r="CA550" s="70">
        <v>0</v>
      </c>
      <c r="CB550" s="70">
        <v>0</v>
      </c>
      <c r="CC550" s="70">
        <v>0</v>
      </c>
      <c r="CD550" s="70">
        <v>0</v>
      </c>
    </row>
    <row r="551" spans="1:82">
      <c r="A551" s="70" t="s">
        <v>2306</v>
      </c>
      <c r="B551" s="70">
        <v>408</v>
      </c>
      <c r="C551" s="70">
        <v>18</v>
      </c>
      <c r="D551" s="70">
        <v>24</v>
      </c>
      <c r="E551" s="70">
        <v>2021</v>
      </c>
      <c r="F551" s="70" t="s">
        <v>160</v>
      </c>
      <c r="G551" s="70" t="s">
        <v>2288</v>
      </c>
      <c r="H551" s="70" t="s">
        <v>2289</v>
      </c>
      <c r="I551" s="148"/>
      <c r="J551" s="71">
        <v>46.950676024561901</v>
      </c>
      <c r="K551" s="71">
        <v>1.5630048287014993</v>
      </c>
      <c r="L551" s="71">
        <v>1.4683868882713995</v>
      </c>
      <c r="M551" s="71">
        <v>48.141161159135216</v>
      </c>
      <c r="N551" s="71">
        <v>52.740891420175601</v>
      </c>
      <c r="O551" s="71">
        <v>48.435517773704433</v>
      </c>
      <c r="P551" s="71">
        <v>25.249678205446259</v>
      </c>
      <c r="Q551" s="71">
        <v>3.9616236240234302</v>
      </c>
      <c r="R551" s="71">
        <v>0</v>
      </c>
      <c r="S551" s="71">
        <v>10.73449219563939</v>
      </c>
      <c r="T551" s="72"/>
      <c r="U551" s="71">
        <v>2889554</v>
      </c>
      <c r="V551" s="71">
        <v>777</v>
      </c>
      <c r="W551" s="71">
        <v>57</v>
      </c>
      <c r="X551" s="71">
        <v>15439</v>
      </c>
      <c r="Y551" s="71">
        <v>29126</v>
      </c>
      <c r="Z551" s="71">
        <v>35637</v>
      </c>
      <c r="AA551" s="71">
        <v>5434</v>
      </c>
      <c r="AB551" s="71">
        <v>67851</v>
      </c>
      <c r="AC551" s="71">
        <v>0</v>
      </c>
      <c r="AD551" s="71">
        <v>10.73449219563939</v>
      </c>
      <c r="AE551" s="72"/>
      <c r="AF551" s="71">
        <v>28024396.711822029</v>
      </c>
      <c r="AG551" s="71">
        <v>1302040.9523866752</v>
      </c>
      <c r="AH551" s="71">
        <v>329113.20343268081</v>
      </c>
      <c r="AI551" s="71">
        <v>92665449.306042135</v>
      </c>
      <c r="AJ551" s="71">
        <v>121096293.0344279</v>
      </c>
      <c r="AK551" s="71">
        <v>0</v>
      </c>
      <c r="AL551" s="71">
        <v>0</v>
      </c>
      <c r="AM551" s="71">
        <v>8906386.0516472347</v>
      </c>
      <c r="AN551" s="71">
        <v>0</v>
      </c>
      <c r="AO551" s="71">
        <v>0</v>
      </c>
      <c r="AP551" s="71">
        <v>252323679.25975865</v>
      </c>
      <c r="AQ551" s="72"/>
      <c r="AR551" s="71">
        <v>3379</v>
      </c>
      <c r="AS551" s="71">
        <v>338</v>
      </c>
      <c r="AT551" s="71">
        <v>0</v>
      </c>
      <c r="AU551" s="71">
        <v>0</v>
      </c>
      <c r="AV551" s="71">
        <v>0</v>
      </c>
      <c r="AW551" s="71">
        <v>0</v>
      </c>
      <c r="AX551" s="71"/>
      <c r="AY551" s="72"/>
      <c r="AZ551" s="71">
        <v>14661.922999999981</v>
      </c>
      <c r="BA551" s="71">
        <v>32487.779999999992</v>
      </c>
      <c r="BB551" s="71">
        <v>0</v>
      </c>
      <c r="BC551" s="71">
        <v>0</v>
      </c>
      <c r="BD551" s="71">
        <v>0</v>
      </c>
      <c r="BE551" s="71">
        <v>0</v>
      </c>
      <c r="BF551" s="71"/>
      <c r="BG551" s="72"/>
      <c r="BH551" s="71">
        <v>0</v>
      </c>
      <c r="BI551" s="71">
        <v>0</v>
      </c>
      <c r="BJ551" s="71">
        <v>3.4620000000000002</v>
      </c>
      <c r="BK551" s="71">
        <v>0</v>
      </c>
      <c r="BL551" s="71">
        <v>4.2439999999999998</v>
      </c>
      <c r="BM551" s="71">
        <v>0</v>
      </c>
      <c r="BN551" s="72"/>
      <c r="BO551" s="71">
        <v>0</v>
      </c>
      <c r="BP551" s="71">
        <v>0</v>
      </c>
      <c r="BQ551" s="71">
        <v>1</v>
      </c>
      <c r="BR551" s="71">
        <v>0</v>
      </c>
      <c r="BS551" s="71">
        <v>2</v>
      </c>
      <c r="BT551" s="71">
        <v>0</v>
      </c>
      <c r="BU551"/>
      <c r="BV551" s="70">
        <v>7.7060000000000004</v>
      </c>
      <c r="BW551" s="70">
        <v>0</v>
      </c>
      <c r="BX551" s="70">
        <v>0</v>
      </c>
      <c r="BY551" s="70">
        <v>0</v>
      </c>
      <c r="BZ551" s="70">
        <v>0</v>
      </c>
      <c r="CA551" s="70">
        <v>0</v>
      </c>
      <c r="CB551" s="70">
        <v>0</v>
      </c>
      <c r="CC551" s="70">
        <v>0</v>
      </c>
      <c r="CD551" s="70">
        <v>0</v>
      </c>
    </row>
    <row r="552" spans="1:82">
      <c r="A552" s="70" t="s">
        <v>2307</v>
      </c>
      <c r="B552" s="70">
        <v>408</v>
      </c>
      <c r="C552" s="70">
        <v>19</v>
      </c>
      <c r="D552" s="70">
        <v>24</v>
      </c>
      <c r="E552" s="70">
        <v>2022</v>
      </c>
      <c r="F552" s="70" t="s">
        <v>161</v>
      </c>
      <c r="G552" s="70" t="s">
        <v>2288</v>
      </c>
      <c r="H552" s="70" t="s">
        <v>2289</v>
      </c>
      <c r="I552" s="148"/>
      <c r="J552" s="71">
        <v>46.399729682981402</v>
      </c>
      <c r="K552" s="71">
        <v>1.5550873734201136</v>
      </c>
      <c r="L552" s="71">
        <v>1.2462187446940742</v>
      </c>
      <c r="M552" s="71">
        <v>54.48541930676214</v>
      </c>
      <c r="N552" s="71">
        <v>68.259768612480002</v>
      </c>
      <c r="O552" s="71">
        <v>51.845854535914114</v>
      </c>
      <c r="P552" s="71">
        <v>25.030730551621293</v>
      </c>
      <c r="Q552" s="71">
        <v>4.0314656847276371</v>
      </c>
      <c r="R552" s="71">
        <v>0</v>
      </c>
      <c r="S552" s="71">
        <v>8.7995145532735375</v>
      </c>
      <c r="T552" s="72"/>
      <c r="U552" s="71">
        <v>3068440</v>
      </c>
      <c r="V552" s="71">
        <v>777</v>
      </c>
      <c r="W552" s="71">
        <v>57</v>
      </c>
      <c r="X552" s="71">
        <v>15439</v>
      </c>
      <c r="Y552" s="71">
        <v>29769</v>
      </c>
      <c r="Z552" s="71">
        <v>36243</v>
      </c>
      <c r="AA552" s="71">
        <v>5469</v>
      </c>
      <c r="AB552" s="71">
        <v>68481</v>
      </c>
      <c r="AC552" s="71">
        <v>0</v>
      </c>
      <c r="AD552" s="71">
        <v>8.7995145532735375</v>
      </c>
      <c r="AE552" s="72"/>
      <c r="AF552" s="71">
        <v>27649714.055965323</v>
      </c>
      <c r="AG552" s="71">
        <v>1300873.1258489492</v>
      </c>
      <c r="AH552" s="71">
        <v>325724.96369619295</v>
      </c>
      <c r="AI552" s="71">
        <v>92801866.573791057</v>
      </c>
      <c r="AJ552" s="71">
        <v>130610479.12140276</v>
      </c>
      <c r="AK552" s="71">
        <v>0</v>
      </c>
      <c r="AL552" s="71">
        <v>0</v>
      </c>
      <c r="AM552" s="71">
        <v>8842766.2482936792</v>
      </c>
      <c r="AN552" s="71">
        <v>0</v>
      </c>
      <c r="AO552" s="71">
        <v>0</v>
      </c>
      <c r="AP552" s="71">
        <v>261531424.08899793</v>
      </c>
      <c r="AQ552" s="72"/>
      <c r="AR552" s="71">
        <v>3542</v>
      </c>
      <c r="AS552" s="71">
        <v>338</v>
      </c>
      <c r="AT552" s="71">
        <v>0</v>
      </c>
      <c r="AU552" s="71">
        <v>0</v>
      </c>
      <c r="AV552" s="71">
        <v>0</v>
      </c>
      <c r="AW552" s="71">
        <v>0</v>
      </c>
      <c r="AX552" s="71"/>
      <c r="AY552" s="72"/>
      <c r="AZ552" s="71">
        <v>15586.422999999975</v>
      </c>
      <c r="BA552" s="71">
        <v>32487.779999999992</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2308</v>
      </c>
      <c r="B553" s="70">
        <v>408</v>
      </c>
      <c r="C553" s="70">
        <v>20</v>
      </c>
      <c r="D553" s="70">
        <v>24</v>
      </c>
      <c r="E553" s="70">
        <v>2023</v>
      </c>
      <c r="F553" s="70" t="s">
        <v>1539</v>
      </c>
      <c r="G553" s="70" t="s">
        <v>2288</v>
      </c>
      <c r="H553" s="70" t="s">
        <v>2289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3723</v>
      </c>
      <c r="AS553" s="71">
        <v>338</v>
      </c>
      <c r="AT553" s="71">
        <v>0</v>
      </c>
      <c r="AU553" s="71">
        <v>0</v>
      </c>
      <c r="AV553" s="71">
        <v>0</v>
      </c>
      <c r="AW553" s="71">
        <v>0</v>
      </c>
      <c r="AX553" s="71"/>
      <c r="AY553" s="72"/>
      <c r="AZ553" s="71">
        <v>16591.222999999954</v>
      </c>
      <c r="BA553" s="71">
        <v>32487.779999999992</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2309</v>
      </c>
      <c r="B554" s="70">
        <v>408</v>
      </c>
      <c r="C554" s="70">
        <v>21</v>
      </c>
      <c r="D554" s="70">
        <v>24</v>
      </c>
      <c r="E554" s="70">
        <v>2024</v>
      </c>
      <c r="F554" s="70" t="s">
        <v>1554</v>
      </c>
      <c r="G554" s="70" t="s">
        <v>2288</v>
      </c>
      <c r="H554" s="70" t="s">
        <v>2289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2310</v>
      </c>
      <c r="B555" s="70">
        <v>18</v>
      </c>
      <c r="C555" s="70">
        <v>1</v>
      </c>
      <c r="D555" s="70">
        <v>2</v>
      </c>
      <c r="E555" s="70">
        <v>1990</v>
      </c>
      <c r="F555" s="70" t="s">
        <v>787</v>
      </c>
      <c r="G555" s="70" t="s">
        <v>2311</v>
      </c>
      <c r="H555" s="70" t="s">
        <v>2312</v>
      </c>
      <c r="I555" s="148"/>
      <c r="J555" s="71">
        <v>499.85701158929419</v>
      </c>
      <c r="K555" s="71">
        <v>149.9116782481286</v>
      </c>
      <c r="L555" s="71">
        <v>215.1136651756012</v>
      </c>
      <c r="M555" s="71">
        <v>1780.718491086069</v>
      </c>
      <c r="N555" s="71">
        <v>35.802676487780133</v>
      </c>
      <c r="O555" s="71">
        <v>80.039056756445987</v>
      </c>
      <c r="P555" s="71">
        <v>99.134679809530311</v>
      </c>
      <c r="Q555" s="71">
        <v>2.4310496350552802</v>
      </c>
      <c r="R555" s="71">
        <v>0</v>
      </c>
      <c r="S555" s="71">
        <v>3.0571629188558989</v>
      </c>
      <c r="T555" s="72"/>
      <c r="U555" s="71">
        <v>124687146</v>
      </c>
      <c r="V555" s="71">
        <v>57559</v>
      </c>
      <c r="W555" s="71">
        <v>1965</v>
      </c>
      <c r="X555" s="71">
        <v>742770</v>
      </c>
      <c r="Y555" s="71">
        <v>15673</v>
      </c>
      <c r="Z555" s="71">
        <v>32921</v>
      </c>
      <c r="AA555" s="71">
        <v>24071</v>
      </c>
      <c r="AB555" s="71">
        <v>39472</v>
      </c>
      <c r="AC555" s="71">
        <v>0</v>
      </c>
      <c r="AD555" s="71">
        <v>3.0571629188558989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2313</v>
      </c>
      <c r="B556" s="70">
        <v>19</v>
      </c>
      <c r="C556" s="70">
        <v>2</v>
      </c>
      <c r="D556" s="70">
        <v>2</v>
      </c>
      <c r="E556" s="70">
        <v>2005</v>
      </c>
      <c r="F556" s="70" t="s">
        <v>789</v>
      </c>
      <c r="G556" s="70" t="s">
        <v>2311</v>
      </c>
      <c r="H556" s="70" t="s">
        <v>2312</v>
      </c>
      <c r="I556" s="148"/>
      <c r="J556" s="71">
        <v>44.811802302873332</v>
      </c>
      <c r="K556" s="71">
        <v>64.984625288240665</v>
      </c>
      <c r="L556" s="71">
        <v>2.997089028429639</v>
      </c>
      <c r="M556" s="71">
        <v>2836.5575878029722</v>
      </c>
      <c r="N556" s="71">
        <v>62.331302332332648</v>
      </c>
      <c r="O556" s="71">
        <v>57.955813732280951</v>
      </c>
      <c r="P556" s="71">
        <v>48.250026359588347</v>
      </c>
      <c r="Q556" s="71">
        <v>2.6038949801351898</v>
      </c>
      <c r="R556" s="71">
        <v>0</v>
      </c>
      <c r="S556" s="71">
        <v>2.789561859075556</v>
      </c>
      <c r="T556" s="72"/>
      <c r="U556" s="71">
        <v>5694527</v>
      </c>
      <c r="V556" s="71">
        <v>30454</v>
      </c>
      <c r="W556" s="71">
        <v>36</v>
      </c>
      <c r="X556" s="71">
        <v>675525</v>
      </c>
      <c r="Y556" s="71">
        <v>23550</v>
      </c>
      <c r="Z556" s="71">
        <v>27585</v>
      </c>
      <c r="AA556" s="71">
        <v>9595</v>
      </c>
      <c r="AB556" s="71">
        <v>44198</v>
      </c>
      <c r="AC556" s="71">
        <v>0</v>
      </c>
      <c r="AD556" s="71">
        <v>2.789561859075556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2314</v>
      </c>
      <c r="B557" s="70">
        <v>20</v>
      </c>
      <c r="C557" s="70">
        <v>3</v>
      </c>
      <c r="D557" s="70">
        <v>2</v>
      </c>
      <c r="E557" s="70">
        <v>2006</v>
      </c>
      <c r="F557" s="70" t="s">
        <v>790</v>
      </c>
      <c r="G557" s="70" t="s">
        <v>2311</v>
      </c>
      <c r="H557" s="70" t="s">
        <v>2312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2315</v>
      </c>
      <c r="B558" s="70">
        <v>21</v>
      </c>
      <c r="C558" s="70">
        <v>4</v>
      </c>
      <c r="D558" s="70">
        <v>2</v>
      </c>
      <c r="E558" s="70">
        <v>2007</v>
      </c>
      <c r="F558" s="70" t="s">
        <v>791</v>
      </c>
      <c r="G558" s="1064" t="s">
        <v>2311</v>
      </c>
      <c r="H558" s="70" t="s">
        <v>2312</v>
      </c>
      <c r="I558" s="148"/>
      <c r="J558" s="71">
        <v>50.748264660418322</v>
      </c>
      <c r="K558" s="71">
        <v>64.004196386619313</v>
      </c>
      <c r="L558" s="71">
        <v>28.239566272836829</v>
      </c>
      <c r="M558" s="71">
        <v>3086.9441048314429</v>
      </c>
      <c r="N558" s="71">
        <v>69.559154463826275</v>
      </c>
      <c r="O558" s="71">
        <v>55.516338129902778</v>
      </c>
      <c r="P558" s="71">
        <v>45.978938699131611</v>
      </c>
      <c r="Q558" s="71">
        <v>2.8459402801242502</v>
      </c>
      <c r="R558" s="71">
        <v>0</v>
      </c>
      <c r="S558" s="71">
        <v>6.0742588633236787</v>
      </c>
      <c r="T558" s="72"/>
      <c r="U558" s="71">
        <v>5581706</v>
      </c>
      <c r="V558" s="71">
        <v>27004</v>
      </c>
      <c r="W558" s="71">
        <v>253</v>
      </c>
      <c r="X558" s="71">
        <v>787455</v>
      </c>
      <c r="Y558" s="71">
        <v>25039</v>
      </c>
      <c r="Z558" s="71">
        <v>27469</v>
      </c>
      <c r="AA558" s="71">
        <v>9004</v>
      </c>
      <c r="AB558" s="71">
        <v>45752</v>
      </c>
      <c r="AC558" s="71">
        <v>0</v>
      </c>
      <c r="AD558" s="71">
        <v>6.0742588633236787</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2316</v>
      </c>
      <c r="B559" s="70">
        <v>22</v>
      </c>
      <c r="C559" s="70">
        <v>5</v>
      </c>
      <c r="D559" s="70">
        <v>2</v>
      </c>
      <c r="E559" s="70">
        <v>2008</v>
      </c>
      <c r="F559" s="70" t="s">
        <v>792</v>
      </c>
      <c r="G559" s="1064" t="s">
        <v>2311</v>
      </c>
      <c r="H559" s="70" t="s">
        <v>2312</v>
      </c>
      <c r="I559" s="148"/>
      <c r="J559" s="71">
        <v>33.549495429940713</v>
      </c>
      <c r="K559" s="71">
        <v>50.771996525891993</v>
      </c>
      <c r="L559" s="71">
        <v>25.2708455972341</v>
      </c>
      <c r="M559" s="71">
        <v>3080.453103743072</v>
      </c>
      <c r="N559" s="71">
        <v>69.545968929378859</v>
      </c>
      <c r="O559" s="71">
        <v>52.173394853463677</v>
      </c>
      <c r="P559" s="71">
        <v>43.218076858877197</v>
      </c>
      <c r="Q559" s="71">
        <v>2.8317105654149799</v>
      </c>
      <c r="R559" s="71">
        <v>0</v>
      </c>
      <c r="S559" s="71">
        <v>7.2437531808642923</v>
      </c>
      <c r="T559" s="72"/>
      <c r="U559" s="71">
        <v>4705782</v>
      </c>
      <c r="V559" s="71">
        <v>27004</v>
      </c>
      <c r="W559" s="71">
        <v>253</v>
      </c>
      <c r="X559" s="71">
        <v>787455</v>
      </c>
      <c r="Y559" s="71">
        <v>25464</v>
      </c>
      <c r="Z559" s="71">
        <v>26721</v>
      </c>
      <c r="AA559" s="71">
        <v>8473</v>
      </c>
      <c r="AB559" s="71">
        <v>46272</v>
      </c>
      <c r="AC559" s="71">
        <v>0</v>
      </c>
      <c r="AD559" s="71">
        <v>7.2437531808642923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2317</v>
      </c>
      <c r="B560" s="70">
        <v>23</v>
      </c>
      <c r="C560" s="70">
        <v>6</v>
      </c>
      <c r="D560" s="70">
        <v>2</v>
      </c>
      <c r="E560" s="70">
        <v>2009</v>
      </c>
      <c r="F560" s="70" t="s">
        <v>176</v>
      </c>
      <c r="G560" s="70" t="s">
        <v>2311</v>
      </c>
      <c r="H560" s="70" t="s">
        <v>2312</v>
      </c>
      <c r="I560" s="148"/>
      <c r="J560" s="71">
        <v>25.513210831357881</v>
      </c>
      <c r="K560" s="71">
        <v>44.74979120294892</v>
      </c>
      <c r="L560" s="71">
        <v>9.6424567340522476</v>
      </c>
      <c r="M560" s="71">
        <v>3018.9851730980399</v>
      </c>
      <c r="N560" s="71">
        <v>65.218124010528499</v>
      </c>
      <c r="O560" s="71">
        <v>51.675050215688159</v>
      </c>
      <c r="P560" s="71">
        <v>40.274311456139962</v>
      </c>
      <c r="Q560" s="71">
        <v>2.7681334668461699</v>
      </c>
      <c r="R560" s="71">
        <v>0</v>
      </c>
      <c r="S560" s="71">
        <v>7.4248811670712502</v>
      </c>
      <c r="T560" s="72"/>
      <c r="U560" s="71">
        <v>3151735</v>
      </c>
      <c r="V560" s="71">
        <v>27441</v>
      </c>
      <c r="W560" s="71">
        <v>93</v>
      </c>
      <c r="X560" s="71">
        <v>881833</v>
      </c>
      <c r="Y560" s="71">
        <v>26167</v>
      </c>
      <c r="Z560" s="71">
        <v>26123</v>
      </c>
      <c r="AA560" s="71">
        <v>8106</v>
      </c>
      <c r="AB560" s="71">
        <v>47483</v>
      </c>
      <c r="AC560" s="71">
        <v>0</v>
      </c>
      <c r="AD560" s="71">
        <v>7.4248811670712502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3.89</v>
      </c>
      <c r="BJ560" s="71">
        <v>10.054</v>
      </c>
      <c r="BK560" s="71">
        <v>23.628</v>
      </c>
      <c r="BL560" s="71">
        <v>997.09601000000009</v>
      </c>
      <c r="BM560" s="71">
        <v>7.87</v>
      </c>
      <c r="BN560" s="72"/>
      <c r="BO560" s="71">
        <v>0</v>
      </c>
      <c r="BP560" s="71">
        <v>1</v>
      </c>
      <c r="BQ560" s="71">
        <v>3</v>
      </c>
      <c r="BR560" s="71">
        <v>9</v>
      </c>
      <c r="BS560" s="71">
        <v>149</v>
      </c>
      <c r="BT560" s="71">
        <v>2</v>
      </c>
      <c r="BU560"/>
      <c r="BV560" s="70">
        <v>1042.53801</v>
      </c>
      <c r="BW560" s="70">
        <v>0</v>
      </c>
      <c r="BX560" s="70">
        <v>0</v>
      </c>
      <c r="BY560" s="70">
        <v>0</v>
      </c>
      <c r="BZ560" s="70">
        <v>0</v>
      </c>
      <c r="CA560" s="70">
        <v>0</v>
      </c>
      <c r="CB560" s="70">
        <v>0</v>
      </c>
      <c r="CC560" s="70">
        <v>0</v>
      </c>
      <c r="CD560" s="70">
        <v>0</v>
      </c>
    </row>
    <row r="561" spans="1:82">
      <c r="A561" s="70" t="s">
        <v>2318</v>
      </c>
      <c r="B561" s="70">
        <v>24</v>
      </c>
      <c r="C561" s="70">
        <v>7</v>
      </c>
      <c r="D561" s="70">
        <v>2</v>
      </c>
      <c r="E561" s="70">
        <v>2010</v>
      </c>
      <c r="F561" s="70" t="s">
        <v>177</v>
      </c>
      <c r="G561" s="70" t="s">
        <v>2311</v>
      </c>
      <c r="H561" s="70" t="s">
        <v>2312</v>
      </c>
      <c r="I561" s="148"/>
      <c r="J561" s="71">
        <v>23.231624352973309</v>
      </c>
      <c r="K561" s="71">
        <v>40.116436878763658</v>
      </c>
      <c r="L561" s="71">
        <v>9.0065639587712241</v>
      </c>
      <c r="M561" s="71">
        <v>3054.104188249094</v>
      </c>
      <c r="N561" s="71">
        <v>67.706191654275983</v>
      </c>
      <c r="O561" s="71">
        <v>50.510609955824791</v>
      </c>
      <c r="P561" s="71">
        <v>39.792443901945497</v>
      </c>
      <c r="Q561" s="71">
        <v>2.93608850886213</v>
      </c>
      <c r="R561" s="71">
        <v>0</v>
      </c>
      <c r="S561" s="71">
        <v>17.43277919964909</v>
      </c>
      <c r="T561" s="72"/>
      <c r="U561" s="71">
        <v>3067648</v>
      </c>
      <c r="V561" s="71">
        <v>27441</v>
      </c>
      <c r="W561" s="71">
        <v>93</v>
      </c>
      <c r="X561" s="71">
        <v>881833</v>
      </c>
      <c r="Y561" s="71">
        <v>26796</v>
      </c>
      <c r="Z561" s="71">
        <v>25653</v>
      </c>
      <c r="AA561" s="71">
        <v>7809</v>
      </c>
      <c r="AB561" s="71">
        <v>48260</v>
      </c>
      <c r="AC561" s="71">
        <v>0</v>
      </c>
      <c r="AD561" s="71">
        <v>17.43277919964909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3.81</v>
      </c>
      <c r="BJ561" s="71">
        <v>6.63</v>
      </c>
      <c r="BK561" s="71">
        <v>14.442</v>
      </c>
      <c r="BL561" s="71">
        <v>1183.85329</v>
      </c>
      <c r="BM561" s="71">
        <v>7.2169999999999996</v>
      </c>
      <c r="BN561" s="72"/>
      <c r="BO561" s="71">
        <v>0</v>
      </c>
      <c r="BP561" s="71">
        <v>1</v>
      </c>
      <c r="BQ561" s="71">
        <v>2</v>
      </c>
      <c r="BR561" s="71">
        <v>9</v>
      </c>
      <c r="BS561" s="71">
        <v>166</v>
      </c>
      <c r="BT561" s="71">
        <v>2</v>
      </c>
      <c r="BU561"/>
      <c r="BV561" s="70">
        <v>1215.9522899999999</v>
      </c>
      <c r="BW561" s="70">
        <v>0</v>
      </c>
      <c r="BX561" s="70">
        <v>0</v>
      </c>
      <c r="BY561" s="70">
        <v>0</v>
      </c>
      <c r="BZ561" s="70">
        <v>0</v>
      </c>
      <c r="CA561" s="70">
        <v>0</v>
      </c>
      <c r="CB561" s="70">
        <v>0</v>
      </c>
      <c r="CC561" s="70">
        <v>0</v>
      </c>
      <c r="CD561" s="70">
        <v>0</v>
      </c>
    </row>
    <row r="562" spans="1:82">
      <c r="A562" s="70" t="s">
        <v>2319</v>
      </c>
      <c r="B562" s="70">
        <v>25</v>
      </c>
      <c r="C562" s="70">
        <v>8</v>
      </c>
      <c r="D562" s="70">
        <v>2</v>
      </c>
      <c r="E562" s="70">
        <v>2011</v>
      </c>
      <c r="F562" s="70" t="s">
        <v>178</v>
      </c>
      <c r="G562" s="70" t="s">
        <v>2311</v>
      </c>
      <c r="H562" s="70" t="s">
        <v>2312</v>
      </c>
      <c r="I562" s="148"/>
      <c r="J562" s="71">
        <v>55.823648309190737</v>
      </c>
      <c r="K562" s="71">
        <v>60.561830969124692</v>
      </c>
      <c r="L562" s="71">
        <v>3.9712504742203811</v>
      </c>
      <c r="M562" s="71">
        <v>3883.6631543125932</v>
      </c>
      <c r="N562" s="71">
        <v>79.853089091966083</v>
      </c>
      <c r="O562" s="71">
        <v>49.739158905145544</v>
      </c>
      <c r="P562" s="71">
        <v>37.944773936465367</v>
      </c>
      <c r="Q562" s="71">
        <v>3.4388855795040301</v>
      </c>
      <c r="R562" s="71">
        <v>0</v>
      </c>
      <c r="S562" s="71">
        <v>16.53164017749458</v>
      </c>
      <c r="T562" s="72"/>
      <c r="U562" s="71">
        <v>6925803</v>
      </c>
      <c r="V562" s="71">
        <v>27441</v>
      </c>
      <c r="W562" s="71">
        <v>93</v>
      </c>
      <c r="X562" s="71">
        <v>881833</v>
      </c>
      <c r="Y562" s="71">
        <v>27360</v>
      </c>
      <c r="Z562" s="71">
        <v>25810</v>
      </c>
      <c r="AA562" s="71">
        <v>7668</v>
      </c>
      <c r="AB562" s="71">
        <v>49003</v>
      </c>
      <c r="AC562" s="71">
        <v>0</v>
      </c>
      <c r="AD562" s="71">
        <v>16.53164017749458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3.1230000000000002</v>
      </c>
      <c r="BJ562" s="71">
        <v>2.94</v>
      </c>
      <c r="BK562" s="71">
        <v>15.212999999999999</v>
      </c>
      <c r="BL562" s="71">
        <v>928.53300000000013</v>
      </c>
      <c r="BM562" s="71">
        <v>5.9980000000000002</v>
      </c>
      <c r="BN562" s="72"/>
      <c r="BO562" s="71">
        <v>0</v>
      </c>
      <c r="BP562" s="71">
        <v>1</v>
      </c>
      <c r="BQ562" s="71">
        <v>1</v>
      </c>
      <c r="BR562" s="71">
        <v>9</v>
      </c>
      <c r="BS562" s="71">
        <v>162</v>
      </c>
      <c r="BT562" s="71">
        <v>2</v>
      </c>
      <c r="BU562"/>
      <c r="BV562" s="70">
        <v>955.80700000000002</v>
      </c>
      <c r="BW562" s="70">
        <v>0</v>
      </c>
      <c r="BX562" s="70">
        <v>0</v>
      </c>
      <c r="BY562" s="70">
        <v>0</v>
      </c>
      <c r="BZ562" s="70">
        <v>0</v>
      </c>
      <c r="CA562" s="70">
        <v>0</v>
      </c>
      <c r="CB562" s="70">
        <v>0</v>
      </c>
      <c r="CC562" s="70">
        <v>0</v>
      </c>
      <c r="CD562" s="70">
        <v>0</v>
      </c>
    </row>
    <row r="563" spans="1:82">
      <c r="A563" s="70" t="s">
        <v>2320</v>
      </c>
      <c r="B563" s="70">
        <v>26</v>
      </c>
      <c r="C563" s="70">
        <v>9</v>
      </c>
      <c r="D563" s="70">
        <v>2</v>
      </c>
      <c r="E563" s="70">
        <v>2012</v>
      </c>
      <c r="F563" s="70" t="s">
        <v>179</v>
      </c>
      <c r="G563" s="70" t="s">
        <v>2311</v>
      </c>
      <c r="H563" s="70" t="s">
        <v>2312</v>
      </c>
      <c r="I563" s="148"/>
      <c r="J563" s="71">
        <v>27.95924370934782</v>
      </c>
      <c r="K563" s="71">
        <v>59.739973104964712</v>
      </c>
      <c r="L563" s="71">
        <v>3.931746987741576</v>
      </c>
      <c r="M563" s="71">
        <v>4089.163084768878</v>
      </c>
      <c r="N563" s="71">
        <v>91.468412103686234</v>
      </c>
      <c r="O563" s="71">
        <v>49.971053640706359</v>
      </c>
      <c r="P563" s="71">
        <v>37.329566685091812</v>
      </c>
      <c r="Q563" s="71">
        <v>4.0218209408625398</v>
      </c>
      <c r="R563" s="71">
        <v>0</v>
      </c>
      <c r="S563" s="71">
        <v>15.67992769093947</v>
      </c>
      <c r="T563" s="72"/>
      <c r="U563" s="71">
        <v>3740420</v>
      </c>
      <c r="V563" s="71">
        <v>27441</v>
      </c>
      <c r="W563" s="71">
        <v>93</v>
      </c>
      <c r="X563" s="71">
        <v>881833</v>
      </c>
      <c r="Y563" s="71">
        <v>29684</v>
      </c>
      <c r="Z563" s="71">
        <v>26136</v>
      </c>
      <c r="AA563" s="71">
        <v>7501</v>
      </c>
      <c r="AB563" s="71">
        <v>52748</v>
      </c>
      <c r="AC563" s="71">
        <v>0</v>
      </c>
      <c r="AD563" s="71">
        <v>15.67992769093947</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3.895</v>
      </c>
      <c r="BJ563" s="71">
        <v>2.444</v>
      </c>
      <c r="BK563" s="71">
        <v>15.744999999999999</v>
      </c>
      <c r="BL563" s="71">
        <v>1096.2659999999998</v>
      </c>
      <c r="BM563" s="71">
        <v>7.2489999999999997</v>
      </c>
      <c r="BN563" s="72"/>
      <c r="BO563" s="71">
        <v>0</v>
      </c>
      <c r="BP563" s="71">
        <v>1</v>
      </c>
      <c r="BQ563" s="71">
        <v>1</v>
      </c>
      <c r="BR563" s="71">
        <v>9</v>
      </c>
      <c r="BS563" s="71">
        <v>166</v>
      </c>
      <c r="BT563" s="71">
        <v>2</v>
      </c>
      <c r="BU563"/>
      <c r="BV563" s="70">
        <v>1125.5989999999999</v>
      </c>
      <c r="BW563" s="70">
        <v>0</v>
      </c>
      <c r="BX563" s="70">
        <v>0</v>
      </c>
      <c r="BY563" s="70">
        <v>0</v>
      </c>
      <c r="BZ563" s="70">
        <v>0</v>
      </c>
      <c r="CA563" s="70">
        <v>0</v>
      </c>
      <c r="CB563" s="70">
        <v>0</v>
      </c>
      <c r="CC563" s="70">
        <v>0</v>
      </c>
      <c r="CD563" s="70">
        <v>0</v>
      </c>
    </row>
    <row r="564" spans="1:82">
      <c r="A564" s="70" t="s">
        <v>2321</v>
      </c>
      <c r="B564" s="70">
        <v>27</v>
      </c>
      <c r="C564" s="70">
        <v>10</v>
      </c>
      <c r="D564" s="70">
        <v>2</v>
      </c>
      <c r="E564" s="70">
        <v>2013</v>
      </c>
      <c r="F564" s="70" t="s">
        <v>180</v>
      </c>
      <c r="G564" s="70" t="s">
        <v>2311</v>
      </c>
      <c r="H564" s="70" t="s">
        <v>2312</v>
      </c>
      <c r="I564" s="148"/>
      <c r="J564" s="71">
        <v>35.075045487158903</v>
      </c>
      <c r="K564" s="71">
        <v>51.515467908033777</v>
      </c>
      <c r="L564" s="71">
        <v>3.6035440090676172</v>
      </c>
      <c r="M564" s="71">
        <v>4350.94881095851</v>
      </c>
      <c r="N564" s="71">
        <v>90.143794673002574</v>
      </c>
      <c r="O564" s="71">
        <v>49.246415107483315</v>
      </c>
      <c r="P564" s="71">
        <v>37.095572469083322</v>
      </c>
      <c r="Q564" s="71">
        <v>4.1895410480997599</v>
      </c>
      <c r="R564" s="71">
        <v>0</v>
      </c>
      <c r="S564" s="71">
        <v>15.11811184392117</v>
      </c>
      <c r="T564" s="72"/>
      <c r="U564" s="71">
        <v>4540430</v>
      </c>
      <c r="V564" s="71">
        <v>27441</v>
      </c>
      <c r="W564" s="71">
        <v>93</v>
      </c>
      <c r="X564" s="71">
        <v>881833</v>
      </c>
      <c r="Y564" s="71">
        <v>30429</v>
      </c>
      <c r="Z564" s="71">
        <v>26907</v>
      </c>
      <c r="AA564" s="71">
        <v>7426</v>
      </c>
      <c r="AB564" s="71">
        <v>54160</v>
      </c>
      <c r="AC564" s="71">
        <v>0</v>
      </c>
      <c r="AD564" s="71">
        <v>15.11811184392117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4.0039999999999996</v>
      </c>
      <c r="BJ564" s="71">
        <v>2.6509999999999998</v>
      </c>
      <c r="BK564" s="71">
        <v>16.59</v>
      </c>
      <c r="BL564" s="71">
        <v>1213.6400000000001</v>
      </c>
      <c r="BM564" s="71">
        <v>8.2609999999999992</v>
      </c>
      <c r="BN564" s="72"/>
      <c r="BO564" s="71">
        <v>0</v>
      </c>
      <c r="BP564" s="71">
        <v>1</v>
      </c>
      <c r="BQ564" s="71">
        <v>1</v>
      </c>
      <c r="BR564" s="71">
        <v>9</v>
      </c>
      <c r="BS564" s="71">
        <v>172</v>
      </c>
      <c r="BT564" s="71">
        <v>2</v>
      </c>
      <c r="BU564"/>
      <c r="BV564" s="70">
        <v>1245.146</v>
      </c>
      <c r="BW564" s="70">
        <v>0</v>
      </c>
      <c r="BX564" s="70">
        <v>0</v>
      </c>
      <c r="BY564" s="70">
        <v>0</v>
      </c>
      <c r="BZ564" s="70">
        <v>0</v>
      </c>
      <c r="CA564" s="70">
        <v>0</v>
      </c>
      <c r="CB564" s="70">
        <v>0</v>
      </c>
      <c r="CC564" s="70">
        <v>0</v>
      </c>
      <c r="CD564" s="70">
        <v>0</v>
      </c>
    </row>
    <row r="565" spans="1:82">
      <c r="A565" s="70" t="s">
        <v>2322</v>
      </c>
      <c r="B565" s="70">
        <v>28</v>
      </c>
      <c r="C565" s="70">
        <v>11</v>
      </c>
      <c r="D565" s="70">
        <v>2</v>
      </c>
      <c r="E565" s="70">
        <v>2014</v>
      </c>
      <c r="F565" s="70" t="s">
        <v>181</v>
      </c>
      <c r="G565" s="70" t="s">
        <v>2311</v>
      </c>
      <c r="H565" s="70" t="s">
        <v>2312</v>
      </c>
      <c r="I565" s="148"/>
      <c r="J565" s="71">
        <v>30.728465893899191</v>
      </c>
      <c r="K565" s="71">
        <v>49.479659845722438</v>
      </c>
      <c r="L565" s="71">
        <v>4.6016522647685489</v>
      </c>
      <c r="M565" s="71">
        <v>4236.7424868543403</v>
      </c>
      <c r="N565" s="71">
        <v>84.640525366464288</v>
      </c>
      <c r="O565" s="71">
        <v>47.659739744446739</v>
      </c>
      <c r="P565" s="71">
        <v>37.177920349916683</v>
      </c>
      <c r="Q565" s="71">
        <v>4.2209669344451104</v>
      </c>
      <c r="R565" s="71">
        <v>0</v>
      </c>
      <c r="S565" s="71">
        <v>13.407251383221769</v>
      </c>
      <c r="T565" s="72"/>
      <c r="U565" s="71">
        <v>4562622</v>
      </c>
      <c r="V565" s="71">
        <v>25201</v>
      </c>
      <c r="W565" s="71">
        <v>52</v>
      </c>
      <c r="X565" s="71">
        <v>948283</v>
      </c>
      <c r="Y565" s="71">
        <v>31847</v>
      </c>
      <c r="Z565" s="71">
        <v>27426</v>
      </c>
      <c r="AA565" s="71">
        <v>7404</v>
      </c>
      <c r="AB565" s="71">
        <v>56873</v>
      </c>
      <c r="AC565" s="71">
        <v>0</v>
      </c>
      <c r="AD565" s="71">
        <v>13.407251383221769</v>
      </c>
      <c r="AE565" s="72"/>
      <c r="AF565" s="71"/>
      <c r="AG565" s="71"/>
      <c r="AH565" s="71"/>
      <c r="AI565" s="71"/>
      <c r="AJ565" s="71"/>
      <c r="AK565" s="71"/>
      <c r="AL565" s="71"/>
      <c r="AM565" s="71"/>
      <c r="AN565" s="71"/>
      <c r="AO565" s="71"/>
      <c r="AP565" s="71"/>
      <c r="AQ565" s="72"/>
      <c r="AR565" s="71">
        <v>29</v>
      </c>
      <c r="AS565" s="71">
        <v>5</v>
      </c>
      <c r="AT565" s="71">
        <v>0</v>
      </c>
      <c r="AU565" s="71">
        <v>0</v>
      </c>
      <c r="AV565" s="71">
        <v>0</v>
      </c>
      <c r="AW565" s="71">
        <v>0</v>
      </c>
      <c r="AX565" s="71"/>
      <c r="AY565" s="72"/>
      <c r="AZ565" s="71">
        <v>92.1</v>
      </c>
      <c r="BA565" s="71">
        <v>258.89999999999998</v>
      </c>
      <c r="BB565" s="71">
        <v>0</v>
      </c>
      <c r="BC565" s="71">
        <v>0</v>
      </c>
      <c r="BD565" s="71">
        <v>0</v>
      </c>
      <c r="BE565" s="71">
        <v>0</v>
      </c>
      <c r="BF565" s="71"/>
      <c r="BG565" s="72"/>
      <c r="BH565" s="71">
        <v>0</v>
      </c>
      <c r="BI565" s="71">
        <v>3.9380000000000002</v>
      </c>
      <c r="BJ565" s="71">
        <v>2.645</v>
      </c>
      <c r="BK565" s="71">
        <v>16.036000000000001</v>
      </c>
      <c r="BL565" s="71">
        <v>1230.7439999999999</v>
      </c>
      <c r="BM565" s="71">
        <v>8.6340000000000003</v>
      </c>
      <c r="BN565" s="72"/>
      <c r="BO565" s="71">
        <v>0</v>
      </c>
      <c r="BP565" s="71">
        <v>1</v>
      </c>
      <c r="BQ565" s="71">
        <v>1</v>
      </c>
      <c r="BR565" s="71">
        <v>9</v>
      </c>
      <c r="BS565" s="71">
        <v>175</v>
      </c>
      <c r="BT565" s="71">
        <v>2</v>
      </c>
      <c r="BU565"/>
      <c r="BV565" s="70">
        <v>1261.9970000000001</v>
      </c>
      <c r="BW565" s="70">
        <v>0</v>
      </c>
      <c r="BX565" s="70">
        <v>0</v>
      </c>
      <c r="BY565" s="70">
        <v>0</v>
      </c>
      <c r="BZ565" s="70">
        <v>0</v>
      </c>
      <c r="CA565" s="70">
        <v>0</v>
      </c>
      <c r="CB565" s="70">
        <v>0</v>
      </c>
      <c r="CC565" s="70">
        <v>0</v>
      </c>
      <c r="CD565" s="70">
        <v>0</v>
      </c>
    </row>
    <row r="566" spans="1:82">
      <c r="A566" s="70" t="s">
        <v>2323</v>
      </c>
      <c r="B566" s="70">
        <v>29</v>
      </c>
      <c r="C566" s="70">
        <v>12</v>
      </c>
      <c r="D566" s="70">
        <v>2</v>
      </c>
      <c r="E566" s="70">
        <v>2015</v>
      </c>
      <c r="F566" s="70" t="s">
        <v>182</v>
      </c>
      <c r="G566" s="70" t="s">
        <v>2311</v>
      </c>
      <c r="H566" s="70" t="s">
        <v>2312</v>
      </c>
      <c r="I566" s="148"/>
      <c r="J566" s="71">
        <v>38.417816900095012</v>
      </c>
      <c r="K566" s="71">
        <v>52.622292550299612</v>
      </c>
      <c r="L566" s="71">
        <v>5.7358374352680386</v>
      </c>
      <c r="M566" s="71">
        <v>4507.6372995643433</v>
      </c>
      <c r="N566" s="71">
        <v>86.973204086947916</v>
      </c>
      <c r="O566" s="71">
        <v>47.857770685570394</v>
      </c>
      <c r="P566" s="71">
        <v>36.684662274521841</v>
      </c>
      <c r="Q566" s="71">
        <v>4.25578446377002</v>
      </c>
      <c r="R566" s="71">
        <v>0</v>
      </c>
      <c r="S566" s="71">
        <v>12.83241234939549</v>
      </c>
      <c r="T566" s="72"/>
      <c r="U566" s="71">
        <v>5174862</v>
      </c>
      <c r="V566" s="71">
        <v>25201</v>
      </c>
      <c r="W566" s="71">
        <v>52</v>
      </c>
      <c r="X566" s="71">
        <v>948283</v>
      </c>
      <c r="Y566" s="71">
        <v>32871</v>
      </c>
      <c r="Z566" s="71">
        <v>27805</v>
      </c>
      <c r="AA566" s="71">
        <v>7300</v>
      </c>
      <c r="AB566" s="71">
        <v>58576</v>
      </c>
      <c r="AC566" s="71">
        <v>0</v>
      </c>
      <c r="AD566" s="71">
        <v>12.83241234939549</v>
      </c>
      <c r="AE566" s="72"/>
      <c r="AF566" s="71">
        <v>52038266.678420506</v>
      </c>
      <c r="AG566" s="71">
        <v>43617008.45844239</v>
      </c>
      <c r="AH566" s="71">
        <v>1169018.916797736</v>
      </c>
      <c r="AI566" s="71">
        <v>5548405091.1841097</v>
      </c>
      <c r="AJ566" s="71">
        <v>128300103.1615583</v>
      </c>
      <c r="AK566" s="71">
        <v>0</v>
      </c>
      <c r="AL566" s="71">
        <v>0</v>
      </c>
      <c r="AM566" s="71">
        <v>8027595.0829215962</v>
      </c>
      <c r="AN566" s="71">
        <v>0</v>
      </c>
      <c r="AO566" s="71">
        <v>0</v>
      </c>
      <c r="AP566" s="71">
        <v>5781557083.4822502</v>
      </c>
      <c r="AQ566" s="72"/>
      <c r="AR566" s="71">
        <v>31</v>
      </c>
      <c r="AS566" s="71">
        <v>6</v>
      </c>
      <c r="AT566" s="71">
        <v>0</v>
      </c>
      <c r="AU566" s="71">
        <v>0</v>
      </c>
      <c r="AV566" s="71">
        <v>0</v>
      </c>
      <c r="AW566" s="71">
        <v>0</v>
      </c>
      <c r="AX566" s="71"/>
      <c r="AY566" s="72"/>
      <c r="AZ566" s="71">
        <v>101.5</v>
      </c>
      <c r="BA566" s="71">
        <v>270.5</v>
      </c>
      <c r="BB566" s="71">
        <v>0</v>
      </c>
      <c r="BC566" s="71">
        <v>0</v>
      </c>
      <c r="BD566" s="71">
        <v>0</v>
      </c>
      <c r="BE566" s="71">
        <v>0</v>
      </c>
      <c r="BF566" s="71"/>
      <c r="BG566" s="72"/>
      <c r="BH566" s="71">
        <v>0</v>
      </c>
      <c r="BI566" s="71">
        <v>3.7210000000000001</v>
      </c>
      <c r="BJ566" s="71">
        <v>2.5630000000000002</v>
      </c>
      <c r="BK566" s="71">
        <v>14.936</v>
      </c>
      <c r="BL566" s="71">
        <v>1148.519</v>
      </c>
      <c r="BM566" s="71">
        <v>7.5910000000000002</v>
      </c>
      <c r="BN566" s="72"/>
      <c r="BO566" s="71">
        <v>0</v>
      </c>
      <c r="BP566" s="71">
        <v>1</v>
      </c>
      <c r="BQ566" s="71">
        <v>1</v>
      </c>
      <c r="BR566" s="71">
        <v>8</v>
      </c>
      <c r="BS566" s="71">
        <v>168</v>
      </c>
      <c r="BT566" s="71">
        <v>2</v>
      </c>
      <c r="BU566"/>
      <c r="BV566" s="70">
        <v>1177.33</v>
      </c>
      <c r="BW566" s="70">
        <v>0</v>
      </c>
      <c r="BX566" s="70">
        <v>0</v>
      </c>
      <c r="BY566" s="70">
        <v>0</v>
      </c>
      <c r="BZ566" s="70">
        <v>0</v>
      </c>
      <c r="CA566" s="70">
        <v>0</v>
      </c>
      <c r="CB566" s="70">
        <v>0</v>
      </c>
      <c r="CC566" s="70">
        <v>0</v>
      </c>
      <c r="CD566" s="70">
        <v>0</v>
      </c>
    </row>
    <row r="567" spans="1:82">
      <c r="A567" s="70" t="s">
        <v>2324</v>
      </c>
      <c r="B567" s="70">
        <v>30</v>
      </c>
      <c r="C567" s="70">
        <v>13</v>
      </c>
      <c r="D567" s="70">
        <v>2</v>
      </c>
      <c r="E567" s="70">
        <v>2016</v>
      </c>
      <c r="F567" s="70" t="s">
        <v>155</v>
      </c>
      <c r="G567" s="70" t="s">
        <v>2311</v>
      </c>
      <c r="H567" s="70" t="s">
        <v>2312</v>
      </c>
      <c r="I567" s="148"/>
      <c r="J567" s="71">
        <v>24.40492403860069</v>
      </c>
      <c r="K567" s="71">
        <v>54.200347874876023</v>
      </c>
      <c r="L567" s="71">
        <v>6.4817439388434464</v>
      </c>
      <c r="M567" s="71">
        <v>3472.0428776224167</v>
      </c>
      <c r="N567" s="71">
        <v>84.317504000214484</v>
      </c>
      <c r="O567" s="71">
        <v>47.999234722563592</v>
      </c>
      <c r="P567" s="71">
        <v>35.147994470995236</v>
      </c>
      <c r="Q567" s="71">
        <v>4.2229476811738875</v>
      </c>
      <c r="R567" s="71">
        <v>0</v>
      </c>
      <c r="S567" s="71">
        <v>16.999505153323579</v>
      </c>
      <c r="T567" s="72"/>
      <c r="U567" s="71">
        <v>3843881</v>
      </c>
      <c r="V567" s="71">
        <v>25201</v>
      </c>
      <c r="W567" s="71">
        <v>52</v>
      </c>
      <c r="X567" s="71">
        <v>948283</v>
      </c>
      <c r="Y567" s="71">
        <v>33596</v>
      </c>
      <c r="Z567" s="71">
        <v>28230</v>
      </c>
      <c r="AA567" s="71">
        <v>7234</v>
      </c>
      <c r="AB567" s="71">
        <v>59788</v>
      </c>
      <c r="AC567" s="71">
        <v>0</v>
      </c>
      <c r="AD567" s="71">
        <v>16.999505153323579</v>
      </c>
      <c r="AE567" s="72"/>
      <c r="AF567" s="71">
        <v>35116040.363152653</v>
      </c>
      <c r="AG567" s="71">
        <v>42876676.179233097</v>
      </c>
      <c r="AH567" s="71">
        <v>1005374.853300603</v>
      </c>
      <c r="AI567" s="71">
        <v>5364555999.8335295</v>
      </c>
      <c r="AJ567" s="71">
        <v>118330543.7290771</v>
      </c>
      <c r="AK567" s="71">
        <v>0</v>
      </c>
      <c r="AL567" s="71">
        <v>0</v>
      </c>
      <c r="AM567" s="71">
        <v>8200060.295517954</v>
      </c>
      <c r="AN567" s="71">
        <v>0</v>
      </c>
      <c r="AO567" s="71">
        <v>0</v>
      </c>
      <c r="AP567" s="71">
        <v>5570084695.2538109</v>
      </c>
      <c r="AQ567" s="72"/>
      <c r="AR567" s="71">
        <v>32</v>
      </c>
      <c r="AS567" s="71">
        <v>6</v>
      </c>
      <c r="AT567" s="71">
        <v>0</v>
      </c>
      <c r="AU567" s="71">
        <v>0</v>
      </c>
      <c r="AV567" s="71">
        <v>0</v>
      </c>
      <c r="AW567" s="71">
        <v>0</v>
      </c>
      <c r="AX567" s="71"/>
      <c r="AY567" s="72"/>
      <c r="AZ567" s="71">
        <v>103.2</v>
      </c>
      <c r="BA567" s="71">
        <v>270.5</v>
      </c>
      <c r="BB567" s="71">
        <v>0</v>
      </c>
      <c r="BC567" s="71">
        <v>0</v>
      </c>
      <c r="BD567" s="71">
        <v>0</v>
      </c>
      <c r="BE567" s="71">
        <v>0</v>
      </c>
      <c r="BF567" s="71"/>
      <c r="BG567" s="72"/>
      <c r="BH567" s="71">
        <v>0</v>
      </c>
      <c r="BI567" s="71">
        <v>3.681</v>
      </c>
      <c r="BJ567" s="71">
        <v>1.9970000000000001</v>
      </c>
      <c r="BK567" s="71">
        <v>15.010999999999999</v>
      </c>
      <c r="BL567" s="71">
        <v>1217.3969999999997</v>
      </c>
      <c r="BM567" s="71">
        <v>0</v>
      </c>
      <c r="BN567" s="72"/>
      <c r="BO567" s="71">
        <v>0</v>
      </c>
      <c r="BP567" s="71">
        <v>1</v>
      </c>
      <c r="BQ567" s="71">
        <v>1</v>
      </c>
      <c r="BR567" s="71">
        <v>7</v>
      </c>
      <c r="BS567" s="71">
        <v>177</v>
      </c>
      <c r="BT567" s="71">
        <v>0</v>
      </c>
      <c r="BU567"/>
      <c r="BV567" s="70">
        <v>1238.086</v>
      </c>
      <c r="BW567" s="70">
        <v>0</v>
      </c>
      <c r="BX567" s="70">
        <v>0</v>
      </c>
      <c r="BY567" s="70">
        <v>0</v>
      </c>
      <c r="BZ567" s="70">
        <v>0</v>
      </c>
      <c r="CA567" s="70">
        <v>0</v>
      </c>
      <c r="CB567" s="70">
        <v>0</v>
      </c>
      <c r="CC567" s="70">
        <v>0</v>
      </c>
      <c r="CD567" s="70">
        <v>0</v>
      </c>
    </row>
    <row r="568" spans="1:82">
      <c r="A568" s="70" t="s">
        <v>2325</v>
      </c>
      <c r="B568" s="70">
        <v>31</v>
      </c>
      <c r="C568" s="70">
        <v>14</v>
      </c>
      <c r="D568" s="70">
        <v>2</v>
      </c>
      <c r="E568" s="70">
        <v>2017</v>
      </c>
      <c r="F568" s="70" t="s">
        <v>156</v>
      </c>
      <c r="G568" s="70" t="s">
        <v>2311</v>
      </c>
      <c r="H568" s="70" t="s">
        <v>2312</v>
      </c>
      <c r="I568" s="148"/>
      <c r="J568" s="71">
        <v>25.087037830810608</v>
      </c>
      <c r="K568" s="71">
        <v>55.447907524202115</v>
      </c>
      <c r="L568" s="71">
        <v>5.3383525526846807</v>
      </c>
      <c r="M568" s="71">
        <v>3483.3366568983629</v>
      </c>
      <c r="N568" s="71">
        <v>87.935351166954362</v>
      </c>
      <c r="O568" s="71">
        <v>48.050602530737173</v>
      </c>
      <c r="P568" s="71">
        <v>34.370130955373263</v>
      </c>
      <c r="Q568" s="71">
        <v>4.1848407688456799</v>
      </c>
      <c r="R568" s="71">
        <v>0</v>
      </c>
      <c r="S568" s="71">
        <v>19.968503664944127</v>
      </c>
      <c r="T568" s="72"/>
      <c r="U568" s="71">
        <v>4268193</v>
      </c>
      <c r="V568" s="71">
        <v>25201</v>
      </c>
      <c r="W568" s="71">
        <v>52</v>
      </c>
      <c r="X568" s="71">
        <v>948283</v>
      </c>
      <c r="Y568" s="71">
        <v>34344</v>
      </c>
      <c r="Z568" s="71">
        <v>28729</v>
      </c>
      <c r="AA568" s="71">
        <v>7119</v>
      </c>
      <c r="AB568" s="71">
        <v>61269</v>
      </c>
      <c r="AC568" s="71">
        <v>0</v>
      </c>
      <c r="AD568" s="71">
        <v>19.96850366494413</v>
      </c>
      <c r="AE568" s="72"/>
      <c r="AF568" s="71">
        <v>37093938.524517164</v>
      </c>
      <c r="AG568" s="71">
        <v>44841625.438060738</v>
      </c>
      <c r="AH568" s="71">
        <v>1125122.839079692</v>
      </c>
      <c r="AI568" s="71">
        <v>5614583881.6448107</v>
      </c>
      <c r="AJ568" s="71">
        <v>130410554.36797041</v>
      </c>
      <c r="AK568" s="71">
        <v>0</v>
      </c>
      <c r="AL568" s="71">
        <v>0</v>
      </c>
      <c r="AM568" s="71">
        <v>8416331.5040063635</v>
      </c>
      <c r="AN568" s="71">
        <v>0</v>
      </c>
      <c r="AO568" s="71">
        <v>0</v>
      </c>
      <c r="AP568" s="71">
        <v>5836471454.3184452</v>
      </c>
      <c r="AQ568" s="72"/>
      <c r="AR568" s="71">
        <v>36</v>
      </c>
      <c r="AS568" s="71">
        <v>6</v>
      </c>
      <c r="AT568" s="71">
        <v>0</v>
      </c>
      <c r="AU568" s="71">
        <v>0</v>
      </c>
      <c r="AV568" s="71">
        <v>0</v>
      </c>
      <c r="AW568" s="71">
        <v>0</v>
      </c>
      <c r="AX568" s="71"/>
      <c r="AY568" s="72"/>
      <c r="AZ568" s="71">
        <v>118.6</v>
      </c>
      <c r="BA568" s="71">
        <v>270.5</v>
      </c>
      <c r="BB568" s="71">
        <v>0</v>
      </c>
      <c r="BC568" s="71">
        <v>0</v>
      </c>
      <c r="BD568" s="71">
        <v>0</v>
      </c>
      <c r="BE568" s="71">
        <v>0</v>
      </c>
      <c r="BF568" s="71"/>
      <c r="BG568" s="72"/>
      <c r="BH568" s="71">
        <v>0</v>
      </c>
      <c r="BI568" s="71">
        <v>3.3730000000000002</v>
      </c>
      <c r="BJ568" s="71">
        <v>2.71</v>
      </c>
      <c r="BK568" s="71">
        <v>14.811</v>
      </c>
      <c r="BL568" s="71">
        <v>1178.52</v>
      </c>
      <c r="BM568" s="71">
        <v>0</v>
      </c>
      <c r="BN568" s="72"/>
      <c r="BO568" s="71">
        <v>0</v>
      </c>
      <c r="BP568" s="71">
        <v>1</v>
      </c>
      <c r="BQ568" s="71">
        <v>1</v>
      </c>
      <c r="BR568" s="71">
        <v>8</v>
      </c>
      <c r="BS568" s="71">
        <v>172</v>
      </c>
      <c r="BT568" s="71">
        <v>0</v>
      </c>
      <c r="BU568"/>
      <c r="BV568" s="70">
        <v>1199.414</v>
      </c>
      <c r="BW568" s="70">
        <v>0</v>
      </c>
      <c r="BX568" s="70">
        <v>0</v>
      </c>
      <c r="BY568" s="70">
        <v>0</v>
      </c>
      <c r="BZ568" s="70">
        <v>0</v>
      </c>
      <c r="CA568" s="70">
        <v>0</v>
      </c>
      <c r="CB568" s="70">
        <v>0</v>
      </c>
      <c r="CC568" s="70">
        <v>0</v>
      </c>
      <c r="CD568" s="70">
        <v>0</v>
      </c>
    </row>
    <row r="569" spans="1:82">
      <c r="A569" s="70" t="s">
        <v>2326</v>
      </c>
      <c r="B569" s="70">
        <v>32</v>
      </c>
      <c r="C569" s="70">
        <v>15</v>
      </c>
      <c r="D569" s="70">
        <v>2</v>
      </c>
      <c r="E569" s="70">
        <v>2018</v>
      </c>
      <c r="F569" s="70" t="s">
        <v>183</v>
      </c>
      <c r="G569" s="70" t="s">
        <v>2311</v>
      </c>
      <c r="H569" s="70" t="s">
        <v>2312</v>
      </c>
      <c r="I569" s="148"/>
      <c r="J569" s="71">
        <v>24.901687181985722</v>
      </c>
      <c r="K569" s="71">
        <v>52.127813880159614</v>
      </c>
      <c r="L569" s="71">
        <v>4.9888508208907272</v>
      </c>
      <c r="M569" s="71">
        <v>3456.7762702530167</v>
      </c>
      <c r="N569" s="71">
        <v>87.281349245369043</v>
      </c>
      <c r="O569" s="71">
        <v>47.423545322249765</v>
      </c>
      <c r="P569" s="71">
        <v>33.774668599930514</v>
      </c>
      <c r="Q569" s="71">
        <v>4.0332393321489697</v>
      </c>
      <c r="R569" s="71">
        <v>0</v>
      </c>
      <c r="S569" s="71">
        <v>17.638364503450376</v>
      </c>
      <c r="T569" s="72"/>
      <c r="U569" s="71">
        <v>4280350</v>
      </c>
      <c r="V569" s="71">
        <v>25201</v>
      </c>
      <c r="W569" s="71">
        <v>52</v>
      </c>
      <c r="X569" s="71">
        <v>948283</v>
      </c>
      <c r="Y569" s="71">
        <v>35830</v>
      </c>
      <c r="Z569" s="71">
        <v>28897</v>
      </c>
      <c r="AA569" s="71">
        <v>7066</v>
      </c>
      <c r="AB569" s="71">
        <v>63635</v>
      </c>
      <c r="AC569" s="71">
        <v>0</v>
      </c>
      <c r="AD569" s="71">
        <v>17.638364503450379</v>
      </c>
      <c r="AE569" s="72"/>
      <c r="AF569" s="71">
        <v>36181587.459980473</v>
      </c>
      <c r="AG569" s="71">
        <v>39771297.823837213</v>
      </c>
      <c r="AH569" s="71">
        <v>1071698.872330013</v>
      </c>
      <c r="AI569" s="71">
        <v>5376560675.8831396</v>
      </c>
      <c r="AJ569" s="71">
        <v>126937496.496723</v>
      </c>
      <c r="AK569" s="71">
        <v>0</v>
      </c>
      <c r="AL569" s="71">
        <v>0</v>
      </c>
      <c r="AM569" s="71">
        <v>8759428.4301357772</v>
      </c>
      <c r="AN569" s="71">
        <v>0</v>
      </c>
      <c r="AO569" s="71">
        <v>0</v>
      </c>
      <c r="AP569" s="71">
        <v>5589282184.9661465</v>
      </c>
      <c r="AQ569" s="72"/>
      <c r="AR569" s="71">
        <v>37</v>
      </c>
      <c r="AS569" s="71">
        <v>6</v>
      </c>
      <c r="AT569" s="71">
        <v>0</v>
      </c>
      <c r="AU569" s="71">
        <v>0</v>
      </c>
      <c r="AV569" s="71">
        <v>0</v>
      </c>
      <c r="AW569" s="71">
        <v>0</v>
      </c>
      <c r="AX569" s="71"/>
      <c r="AY569" s="72"/>
      <c r="AZ569" s="71">
        <v>121.7</v>
      </c>
      <c r="BA569" s="71">
        <v>270.7</v>
      </c>
      <c r="BB569" s="71">
        <v>0</v>
      </c>
      <c r="BC569" s="71">
        <v>0</v>
      </c>
      <c r="BD569" s="71">
        <v>0</v>
      </c>
      <c r="BE569" s="71">
        <v>0</v>
      </c>
      <c r="BF569" s="71"/>
      <c r="BG569" s="72"/>
      <c r="BH569" s="71">
        <v>0</v>
      </c>
      <c r="BI569" s="71">
        <v>3.2370000000000001</v>
      </c>
      <c r="BJ569" s="71">
        <v>2.7559999999999998</v>
      </c>
      <c r="BK569" s="71">
        <v>15.634</v>
      </c>
      <c r="BL569" s="71">
        <v>1213.546</v>
      </c>
      <c r="BM569" s="71">
        <v>0</v>
      </c>
      <c r="BN569" s="72"/>
      <c r="BO569" s="71">
        <v>0</v>
      </c>
      <c r="BP569" s="71">
        <v>1</v>
      </c>
      <c r="BQ569" s="71">
        <v>1</v>
      </c>
      <c r="BR569" s="71">
        <v>9</v>
      </c>
      <c r="BS569" s="71">
        <v>177</v>
      </c>
      <c r="BT569" s="71">
        <v>0</v>
      </c>
      <c r="BU569"/>
      <c r="BV569" s="70">
        <v>1235.173</v>
      </c>
      <c r="BW569" s="70">
        <v>0</v>
      </c>
      <c r="BX569" s="70">
        <v>0</v>
      </c>
      <c r="BY569" s="70">
        <v>0</v>
      </c>
      <c r="BZ569" s="70">
        <v>0</v>
      </c>
      <c r="CA569" s="70">
        <v>0</v>
      </c>
      <c r="CB569" s="70">
        <v>0</v>
      </c>
      <c r="CC569" s="70">
        <v>0</v>
      </c>
      <c r="CD569" s="70">
        <v>0</v>
      </c>
    </row>
    <row r="570" spans="1:82">
      <c r="A570" s="70" t="s">
        <v>2327</v>
      </c>
      <c r="B570" s="70">
        <v>33</v>
      </c>
      <c r="C570" s="70">
        <v>16</v>
      </c>
      <c r="D570" s="70">
        <v>2</v>
      </c>
      <c r="E570" s="70">
        <v>2019</v>
      </c>
      <c r="F570" s="70" t="s">
        <v>158</v>
      </c>
      <c r="G570" s="70" t="s">
        <v>2311</v>
      </c>
      <c r="H570" s="70" t="s">
        <v>2312</v>
      </c>
      <c r="I570" s="148"/>
      <c r="J570" s="71">
        <v>23.429639390176831</v>
      </c>
      <c r="K570" s="71">
        <v>47.204937727224632</v>
      </c>
      <c r="L570" s="71">
        <v>5.0583830344140246</v>
      </c>
      <c r="M570" s="71">
        <v>3344.5851342232008</v>
      </c>
      <c r="N570" s="71">
        <v>84.766209964920833</v>
      </c>
      <c r="O570" s="71">
        <v>46.744197227794317</v>
      </c>
      <c r="P570" s="71">
        <v>33.730793069585381</v>
      </c>
      <c r="Q570" s="71">
        <v>4.0692952971687602</v>
      </c>
      <c r="R570" s="71">
        <v>0</v>
      </c>
      <c r="S570" s="71">
        <v>21.334914810351705</v>
      </c>
      <c r="T570" s="72"/>
      <c r="U570" s="71">
        <v>4211110</v>
      </c>
      <c r="V570" s="71">
        <v>25201</v>
      </c>
      <c r="W570" s="71">
        <v>52</v>
      </c>
      <c r="X570" s="71">
        <v>948283</v>
      </c>
      <c r="Y570" s="71">
        <v>37152</v>
      </c>
      <c r="Z570" s="71">
        <v>29265</v>
      </c>
      <c r="AA570" s="71">
        <v>7004</v>
      </c>
      <c r="AB570" s="71">
        <v>65942</v>
      </c>
      <c r="AC570" s="71">
        <v>0</v>
      </c>
      <c r="AD570" s="71">
        <v>21.334914810351709</v>
      </c>
      <c r="AE570" s="72"/>
      <c r="AF570" s="71">
        <v>35813580.266572468</v>
      </c>
      <c r="AG570" s="71">
        <v>38360715.28104496</v>
      </c>
      <c r="AH570" s="71">
        <v>1139189.754004779</v>
      </c>
      <c r="AI570" s="71">
        <v>5428575394.1542196</v>
      </c>
      <c r="AJ570" s="71">
        <v>127874412.8937173</v>
      </c>
      <c r="AK570" s="71">
        <v>0</v>
      </c>
      <c r="AL570" s="71">
        <v>0</v>
      </c>
      <c r="AM570" s="71">
        <v>8980803.9888897762</v>
      </c>
      <c r="AN570" s="71">
        <v>0</v>
      </c>
      <c r="AO570" s="71">
        <v>0</v>
      </c>
      <c r="AP570" s="71">
        <v>5640744096.3384495</v>
      </c>
      <c r="AQ570" s="72"/>
      <c r="AR570" s="71">
        <v>37</v>
      </c>
      <c r="AS570" s="71">
        <v>6</v>
      </c>
      <c r="AT570" s="71">
        <v>0</v>
      </c>
      <c r="AU570" s="71">
        <v>0</v>
      </c>
      <c r="AV570" s="71">
        <v>0</v>
      </c>
      <c r="AW570" s="71">
        <v>0</v>
      </c>
      <c r="AX570" s="71"/>
      <c r="AY570" s="72"/>
      <c r="AZ570" s="71">
        <v>121.2</v>
      </c>
      <c r="BA570" s="71">
        <v>270.5</v>
      </c>
      <c r="BB570" s="71">
        <v>0</v>
      </c>
      <c r="BC570" s="71">
        <v>0</v>
      </c>
      <c r="BD570" s="71">
        <v>0</v>
      </c>
      <c r="BE570" s="71">
        <v>0</v>
      </c>
      <c r="BF570" s="71"/>
      <c r="BG570" s="72"/>
      <c r="BH570" s="71">
        <v>0</v>
      </c>
      <c r="BI570" s="71">
        <v>3.2290000000000001</v>
      </c>
      <c r="BJ570" s="71">
        <v>2.7850000000000001</v>
      </c>
      <c r="BK570" s="71">
        <v>14.148</v>
      </c>
      <c r="BL570" s="71">
        <v>1177.0199999999998</v>
      </c>
      <c r="BM570" s="71">
        <v>0</v>
      </c>
      <c r="BN570" s="72"/>
      <c r="BO570" s="71">
        <v>0</v>
      </c>
      <c r="BP570" s="71">
        <v>1</v>
      </c>
      <c r="BQ570" s="71">
        <v>1</v>
      </c>
      <c r="BR570" s="71">
        <v>9</v>
      </c>
      <c r="BS570" s="71">
        <v>176</v>
      </c>
      <c r="BT570" s="71">
        <v>0</v>
      </c>
      <c r="BU570"/>
      <c r="BV570" s="70">
        <v>1197.182</v>
      </c>
      <c r="BW570" s="70">
        <v>0</v>
      </c>
      <c r="BX570" s="70">
        <v>0</v>
      </c>
      <c r="BY570" s="70">
        <v>0</v>
      </c>
      <c r="BZ570" s="70">
        <v>0</v>
      </c>
      <c r="CA570" s="70">
        <v>0</v>
      </c>
      <c r="CB570" s="70">
        <v>0</v>
      </c>
      <c r="CC570" s="70">
        <v>0</v>
      </c>
      <c r="CD570" s="70">
        <v>0</v>
      </c>
    </row>
    <row r="571" spans="1:82">
      <c r="A571" s="70" t="s">
        <v>2328</v>
      </c>
      <c r="B571" s="70">
        <v>34</v>
      </c>
      <c r="C571" s="70">
        <v>17</v>
      </c>
      <c r="D571" s="70">
        <v>2</v>
      </c>
      <c r="E571" s="70">
        <v>2020</v>
      </c>
      <c r="F571" s="70" t="s">
        <v>159</v>
      </c>
      <c r="G571" s="70" t="s">
        <v>2311</v>
      </c>
      <c r="H571" s="70" t="s">
        <v>2312</v>
      </c>
      <c r="I571" s="148"/>
      <c r="J571" s="71">
        <v>30.98600081098439</v>
      </c>
      <c r="K571" s="71">
        <v>59.730780267572037</v>
      </c>
      <c r="L571" s="71">
        <v>5.8635586344208894</v>
      </c>
      <c r="M571" s="71">
        <v>3414.0001290610458</v>
      </c>
      <c r="N571" s="71">
        <v>86.646833581330142</v>
      </c>
      <c r="O571" s="71">
        <v>40.836972892573016</v>
      </c>
      <c r="P571" s="71">
        <v>30.538667437318626</v>
      </c>
      <c r="Q571" s="71">
        <v>3.9631039839817999</v>
      </c>
      <c r="R571" s="71">
        <v>0</v>
      </c>
      <c r="S571" s="71">
        <v>22.255349005213979</v>
      </c>
      <c r="T571" s="72"/>
      <c r="U571" s="71">
        <v>6116673</v>
      </c>
      <c r="V571" s="71">
        <v>31609</v>
      </c>
      <c r="W571" s="71">
        <v>74</v>
      </c>
      <c r="X571" s="71">
        <v>1109120</v>
      </c>
      <c r="Y571" s="71">
        <v>37787</v>
      </c>
      <c r="Z571" s="71">
        <v>29181</v>
      </c>
      <c r="AA571" s="71">
        <v>6740</v>
      </c>
      <c r="AB571" s="71">
        <v>67216</v>
      </c>
      <c r="AC571" s="71">
        <v>0</v>
      </c>
      <c r="AD571" s="71">
        <v>22.255349005213979</v>
      </c>
      <c r="AE571" s="72"/>
      <c r="AF571" s="71">
        <v>48730906.68852441</v>
      </c>
      <c r="AG571" s="71">
        <v>45697939.929788321</v>
      </c>
      <c r="AH571" s="71">
        <v>1371658.1744425211</v>
      </c>
      <c r="AI571" s="71">
        <v>5627227220.7909765</v>
      </c>
      <c r="AJ571" s="71">
        <v>134159045.7446309</v>
      </c>
      <c r="AK571" s="71"/>
      <c r="AL571" s="71"/>
      <c r="AM571" s="71">
        <v>8772434.7853357363</v>
      </c>
      <c r="AN571" s="71"/>
      <c r="AO571" s="71"/>
      <c r="AP571" s="71">
        <v>5865959206.113698</v>
      </c>
      <c r="AQ571" s="72"/>
      <c r="AR571" s="71">
        <v>37</v>
      </c>
      <c r="AS571" s="71">
        <v>6</v>
      </c>
      <c r="AT571" s="71">
        <v>0</v>
      </c>
      <c r="AU571" s="71">
        <v>0</v>
      </c>
      <c r="AV571" s="71">
        <v>0</v>
      </c>
      <c r="AW571" s="71">
        <v>0</v>
      </c>
      <c r="AX571" s="71"/>
      <c r="AY571" s="72"/>
      <c r="AZ571" s="71">
        <v>121.2</v>
      </c>
      <c r="BA571" s="71">
        <v>270.5</v>
      </c>
      <c r="BB571" s="71">
        <v>0</v>
      </c>
      <c r="BC571" s="71">
        <v>0</v>
      </c>
      <c r="BD571" s="71">
        <v>0</v>
      </c>
      <c r="BE571" s="71">
        <v>0</v>
      </c>
      <c r="BF571" s="71"/>
      <c r="BG571" s="72"/>
      <c r="BH571" s="71">
        <v>0</v>
      </c>
      <c r="BI571" s="71">
        <v>2.8260000000000001</v>
      </c>
      <c r="BJ571" s="71">
        <v>2.4140000000000001</v>
      </c>
      <c r="BK571" s="71">
        <v>13.085000000000001</v>
      </c>
      <c r="BL571" s="71">
        <v>1012.5160000000001</v>
      </c>
      <c r="BM571" s="71">
        <v>0</v>
      </c>
      <c r="BN571" s="72"/>
      <c r="BO571" s="71">
        <v>0</v>
      </c>
      <c r="BP571" s="71">
        <v>1</v>
      </c>
      <c r="BQ571" s="71">
        <v>1</v>
      </c>
      <c r="BR571" s="71">
        <v>9</v>
      </c>
      <c r="BS571" s="71">
        <v>172</v>
      </c>
      <c r="BT571" s="71">
        <v>0</v>
      </c>
      <c r="BU571"/>
      <c r="BV571" s="70">
        <v>1030.8409999999999</v>
      </c>
      <c r="BW571" s="70">
        <v>0</v>
      </c>
      <c r="BX571" s="70">
        <v>0</v>
      </c>
      <c r="BY571" s="70">
        <v>0</v>
      </c>
      <c r="BZ571" s="70">
        <v>0</v>
      </c>
      <c r="CA571" s="70">
        <v>0</v>
      </c>
      <c r="CB571" s="70">
        <v>0</v>
      </c>
      <c r="CC571" s="70">
        <v>0</v>
      </c>
      <c r="CD571" s="70">
        <v>0</v>
      </c>
    </row>
    <row r="572" spans="1:82">
      <c r="A572" s="70" t="s">
        <v>2329</v>
      </c>
      <c r="B572" s="70">
        <v>34</v>
      </c>
      <c r="C572" s="70">
        <v>18</v>
      </c>
      <c r="D572" s="70">
        <v>2</v>
      </c>
      <c r="E572" s="70">
        <v>2021</v>
      </c>
      <c r="F572" s="70" t="s">
        <v>160</v>
      </c>
      <c r="G572" s="70" t="s">
        <v>2311</v>
      </c>
      <c r="H572" s="70" t="s">
        <v>2312</v>
      </c>
      <c r="I572" s="148"/>
      <c r="J572" s="71">
        <v>37.84708983053855</v>
      </c>
      <c r="K572" s="71">
        <v>68.412417408182137</v>
      </c>
      <c r="L572" s="71">
        <v>6.3025131011742115</v>
      </c>
      <c r="M572" s="71">
        <v>3734.137875824993</v>
      </c>
      <c r="N572" s="71">
        <v>87.307130676064233</v>
      </c>
      <c r="O572" s="71">
        <v>40.021108857774244</v>
      </c>
      <c r="P572" s="71">
        <v>30.560753323007003</v>
      </c>
      <c r="Q572" s="71">
        <v>3.91479716389069</v>
      </c>
      <c r="R572" s="71">
        <v>0</v>
      </c>
      <c r="S572" s="71">
        <v>26.96816197034072</v>
      </c>
      <c r="T572" s="72"/>
      <c r="U572" s="71">
        <v>7370333</v>
      </c>
      <c r="V572" s="71">
        <v>31609</v>
      </c>
      <c r="W572" s="71">
        <v>74</v>
      </c>
      <c r="X572" s="71">
        <v>1109120</v>
      </c>
      <c r="Y572" s="71">
        <v>37773</v>
      </c>
      <c r="Z572" s="71">
        <v>29446</v>
      </c>
      <c r="AA572" s="71">
        <v>6577</v>
      </c>
      <c r="AB572" s="71">
        <v>67049</v>
      </c>
      <c r="AC572" s="71">
        <v>0</v>
      </c>
      <c r="AD572" s="71">
        <v>26.96816197034072</v>
      </c>
      <c r="AE572" s="72"/>
      <c r="AF572" s="71">
        <v>58551273.259631209</v>
      </c>
      <c r="AG572" s="71">
        <v>52451590.41159422</v>
      </c>
      <c r="AH572" s="71">
        <v>1402807.5954306799</v>
      </c>
      <c r="AI572" s="71">
        <v>6083568472.5833788</v>
      </c>
      <c r="AJ572" s="71">
        <v>129256022.04443011</v>
      </c>
      <c r="AK572" s="71">
        <v>0</v>
      </c>
      <c r="AL572" s="71">
        <v>0</v>
      </c>
      <c r="AM572" s="71">
        <v>8801112.4136253782</v>
      </c>
      <c r="AN572" s="71">
        <v>0</v>
      </c>
      <c r="AO572" s="71">
        <v>0</v>
      </c>
      <c r="AP572" s="71">
        <v>6334031278.3080902</v>
      </c>
      <c r="AQ572" s="72"/>
      <c r="AR572" s="71">
        <v>42</v>
      </c>
      <c r="AS572" s="71">
        <v>6</v>
      </c>
      <c r="AT572" s="71">
        <v>0</v>
      </c>
      <c r="AU572" s="71">
        <v>0</v>
      </c>
      <c r="AV572" s="71">
        <v>0</v>
      </c>
      <c r="AW572" s="71">
        <v>0</v>
      </c>
      <c r="AX572" s="71"/>
      <c r="AY572" s="72"/>
      <c r="AZ572" s="71">
        <v>135.1</v>
      </c>
      <c r="BA572" s="71">
        <v>270.5</v>
      </c>
      <c r="BB572" s="71">
        <v>0</v>
      </c>
      <c r="BC572" s="71">
        <v>0</v>
      </c>
      <c r="BD572" s="71">
        <v>0</v>
      </c>
      <c r="BE572" s="71">
        <v>0</v>
      </c>
      <c r="BF572" s="71"/>
      <c r="BG572" s="72"/>
      <c r="BH572" s="71">
        <v>0</v>
      </c>
      <c r="BI572" s="71">
        <v>2.6520000000000001</v>
      </c>
      <c r="BJ572" s="71">
        <v>2.286</v>
      </c>
      <c r="BK572" s="71">
        <v>9.2789999999999999</v>
      </c>
      <c r="BL572" s="71">
        <v>1003.552</v>
      </c>
      <c r="BM572" s="71">
        <v>0</v>
      </c>
      <c r="BN572" s="72"/>
      <c r="BO572" s="71">
        <v>0</v>
      </c>
      <c r="BP572" s="71">
        <v>1</v>
      </c>
      <c r="BQ572" s="71">
        <v>1</v>
      </c>
      <c r="BR572" s="71">
        <v>8</v>
      </c>
      <c r="BS572" s="71">
        <v>175</v>
      </c>
      <c r="BT572" s="71">
        <v>0</v>
      </c>
      <c r="BU572"/>
      <c r="BV572" s="70">
        <v>1017.769</v>
      </c>
      <c r="BW572" s="70">
        <v>0</v>
      </c>
      <c r="BX572" s="70">
        <v>0</v>
      </c>
      <c r="BY572" s="70">
        <v>0</v>
      </c>
      <c r="BZ572" s="70">
        <v>0</v>
      </c>
      <c r="CA572" s="70">
        <v>0</v>
      </c>
      <c r="CB572" s="70">
        <v>0</v>
      </c>
      <c r="CC572" s="70">
        <v>0</v>
      </c>
      <c r="CD572" s="70">
        <v>0</v>
      </c>
    </row>
    <row r="573" spans="1:82">
      <c r="A573" s="70" t="s">
        <v>2330</v>
      </c>
      <c r="B573" s="70">
        <v>34</v>
      </c>
      <c r="C573" s="70">
        <v>19</v>
      </c>
      <c r="D573" s="70">
        <v>2</v>
      </c>
      <c r="E573" s="70">
        <v>2022</v>
      </c>
      <c r="F573" s="70" t="s">
        <v>161</v>
      </c>
      <c r="G573" s="70" t="s">
        <v>2311</v>
      </c>
      <c r="H573" s="70" t="s">
        <v>2312</v>
      </c>
      <c r="I573" s="148"/>
      <c r="J573" s="71">
        <v>29.699108619302159</v>
      </c>
      <c r="K573" s="71">
        <v>64.574734936276883</v>
      </c>
      <c r="L573" s="71">
        <v>5.5248087651783209</v>
      </c>
      <c r="M573" s="71">
        <v>3676.056119693199</v>
      </c>
      <c r="N573" s="71">
        <v>90.673138625096158</v>
      </c>
      <c r="O573" s="71">
        <v>42.360164570192552</v>
      </c>
      <c r="P573" s="71">
        <v>29.827257451986831</v>
      </c>
      <c r="Q573" s="71">
        <v>3.9979098744985997</v>
      </c>
      <c r="R573" s="71">
        <v>0</v>
      </c>
      <c r="S573" s="71">
        <v>15.71226855218311</v>
      </c>
      <c r="T573" s="72"/>
      <c r="U573" s="71">
        <v>6953763</v>
      </c>
      <c r="V573" s="71">
        <v>31609</v>
      </c>
      <c r="W573" s="71">
        <v>74</v>
      </c>
      <c r="X573" s="71">
        <v>1109120</v>
      </c>
      <c r="Y573" s="71">
        <v>38548</v>
      </c>
      <c r="Z573" s="71">
        <v>29612</v>
      </c>
      <c r="AA573" s="71">
        <v>6517</v>
      </c>
      <c r="AB573" s="71">
        <v>67911</v>
      </c>
      <c r="AC573" s="71">
        <v>0</v>
      </c>
      <c r="AD573" s="71">
        <v>15.71226855218311</v>
      </c>
      <c r="AE573" s="72"/>
      <c r="AF573" s="71">
        <v>44892450.575288199</v>
      </c>
      <c r="AG573" s="71">
        <v>53003858.805165991</v>
      </c>
      <c r="AH573" s="71">
        <v>1398016.4298899788</v>
      </c>
      <c r="AI573" s="71">
        <v>5917824073.0533733</v>
      </c>
      <c r="AJ573" s="71">
        <v>140839680.71365836</v>
      </c>
      <c r="AK573" s="71">
        <v>0</v>
      </c>
      <c r="AL573" s="71">
        <v>0</v>
      </c>
      <c r="AM573" s="71">
        <v>8769163.6904816255</v>
      </c>
      <c r="AN573" s="71">
        <v>0</v>
      </c>
      <c r="AO573" s="71">
        <v>0</v>
      </c>
      <c r="AP573" s="71">
        <v>6166727243.2678566</v>
      </c>
      <c r="AQ573" s="72"/>
      <c r="AR573" s="71">
        <v>43</v>
      </c>
      <c r="AS573" s="71">
        <v>6</v>
      </c>
      <c r="AT573" s="71">
        <v>0</v>
      </c>
      <c r="AU573" s="71">
        <v>0</v>
      </c>
      <c r="AV573" s="71">
        <v>0</v>
      </c>
      <c r="AW573" s="71">
        <v>0</v>
      </c>
      <c r="AX573" s="71"/>
      <c r="AY573" s="72"/>
      <c r="AZ573" s="71">
        <v>140.60000000000002</v>
      </c>
      <c r="BA573" s="71">
        <v>270.5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2331</v>
      </c>
      <c r="B574" s="70">
        <v>34</v>
      </c>
      <c r="C574" s="70">
        <v>20</v>
      </c>
      <c r="D574" s="70">
        <v>2</v>
      </c>
      <c r="E574" s="70">
        <v>2023</v>
      </c>
      <c r="F574" s="70" t="s">
        <v>1539</v>
      </c>
      <c r="G574" s="70" t="s">
        <v>2311</v>
      </c>
      <c r="H574" s="70" t="s">
        <v>2312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48</v>
      </c>
      <c r="AS574" s="71">
        <v>6</v>
      </c>
      <c r="AT574" s="71">
        <v>0</v>
      </c>
      <c r="AU574" s="71">
        <v>0</v>
      </c>
      <c r="AV574" s="71">
        <v>0</v>
      </c>
      <c r="AW574" s="71">
        <v>0</v>
      </c>
      <c r="AX574" s="71"/>
      <c r="AY574" s="72"/>
      <c r="AZ574" s="71">
        <v>153.40000000000003</v>
      </c>
      <c r="BA574" s="71">
        <v>270.5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2332</v>
      </c>
      <c r="B575" s="70">
        <v>34</v>
      </c>
      <c r="C575" s="70">
        <v>21</v>
      </c>
      <c r="D575" s="70">
        <v>2</v>
      </c>
      <c r="E575" s="70">
        <v>2024</v>
      </c>
      <c r="F575" s="70" t="s">
        <v>1554</v>
      </c>
      <c r="G575" s="70" t="s">
        <v>2311</v>
      </c>
      <c r="H575" s="70" t="s">
        <v>2312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2333</v>
      </c>
      <c r="B576" s="70">
        <v>1</v>
      </c>
      <c r="C576" s="70">
        <v>1</v>
      </c>
      <c r="D576" s="70">
        <v>1</v>
      </c>
      <c r="E576" s="70">
        <v>1990</v>
      </c>
      <c r="F576" s="70" t="s">
        <v>787</v>
      </c>
      <c r="G576" s="70" t="s">
        <v>2334</v>
      </c>
      <c r="H576" s="70" t="s">
        <v>2335</v>
      </c>
      <c r="I576" s="148" t="s">
        <v>793</v>
      </c>
      <c r="J576" s="71">
        <v>183.99404186854409</v>
      </c>
      <c r="K576" s="71">
        <v>11.59698465475139</v>
      </c>
      <c r="L576" s="71">
        <v>97.186681920095168</v>
      </c>
      <c r="M576" s="71">
        <v>77.12731925577404</v>
      </c>
      <c r="N576" s="71">
        <v>80.238563868511463</v>
      </c>
      <c r="O576" s="71">
        <v>56.516749593279172</v>
      </c>
      <c r="P576" s="71">
        <v>99.081140245842732</v>
      </c>
      <c r="Q576" s="71">
        <v>6.4687156255030498</v>
      </c>
      <c r="R576" s="71">
        <v>15.23479549039825</v>
      </c>
      <c r="S576" s="71">
        <v>6.6740742517120184</v>
      </c>
      <c r="T576" s="72"/>
      <c r="U576" s="71">
        <v>4737821</v>
      </c>
      <c r="V576" s="71">
        <v>3924</v>
      </c>
      <c r="W576" s="71">
        <v>1096</v>
      </c>
      <c r="X576" s="71">
        <v>30259</v>
      </c>
      <c r="Y576" s="71">
        <v>34841</v>
      </c>
      <c r="Z576" s="71">
        <v>23246</v>
      </c>
      <c r="AA576" s="71">
        <v>24058</v>
      </c>
      <c r="AB576" s="71">
        <v>105030</v>
      </c>
      <c r="AC576" s="71">
        <v>2638694</v>
      </c>
      <c r="AD576" s="71">
        <v>6.6740742517120184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2336</v>
      </c>
      <c r="B577" s="70">
        <v>2</v>
      </c>
      <c r="C577" s="70">
        <v>2</v>
      </c>
      <c r="D577" s="70">
        <v>1</v>
      </c>
      <c r="E577" s="70">
        <v>2005</v>
      </c>
      <c r="F577" s="70" t="s">
        <v>789</v>
      </c>
      <c r="G577" s="1064" t="s">
        <v>2334</v>
      </c>
      <c r="H577" s="70" t="s">
        <v>2335</v>
      </c>
      <c r="I577" s="148"/>
      <c r="J577" s="71">
        <v>113.9075421210005</v>
      </c>
      <c r="K577" s="71">
        <v>7.2427858273562959</v>
      </c>
      <c r="L577" s="71">
        <v>62.473857917313858</v>
      </c>
      <c r="M577" s="71">
        <v>106.5847908590673</v>
      </c>
      <c r="N577" s="71">
        <v>115.9068105662661</v>
      </c>
      <c r="O577" s="71">
        <v>82.711780859613427</v>
      </c>
      <c r="P577" s="71">
        <v>101.0660791844718</v>
      </c>
      <c r="Q577" s="71">
        <v>5.3874786269388499</v>
      </c>
      <c r="R577" s="71">
        <v>11.08703741547788</v>
      </c>
      <c r="S577" s="71">
        <v>13.62948150974414</v>
      </c>
      <c r="T577" s="72"/>
      <c r="U577" s="71">
        <v>3560189</v>
      </c>
      <c r="V577" s="71">
        <v>3301</v>
      </c>
      <c r="W577" s="71">
        <v>735</v>
      </c>
      <c r="X577" s="71">
        <v>23932</v>
      </c>
      <c r="Y577" s="71">
        <v>37494</v>
      </c>
      <c r="Z577" s="71">
        <v>39368</v>
      </c>
      <c r="AA577" s="71">
        <v>20098</v>
      </c>
      <c r="AB577" s="71">
        <v>91446</v>
      </c>
      <c r="AC577" s="71">
        <v>1960513</v>
      </c>
      <c r="AD577" s="71">
        <v>13.62948150974414</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2337</v>
      </c>
      <c r="B578" s="70">
        <v>3</v>
      </c>
      <c r="C578" s="70">
        <v>3</v>
      </c>
      <c r="D578" s="70">
        <v>1</v>
      </c>
      <c r="E578" s="70">
        <v>2006</v>
      </c>
      <c r="F578" s="70" t="s">
        <v>790</v>
      </c>
      <c r="G578" s="1064" t="s">
        <v>2334</v>
      </c>
      <c r="H578" s="70" t="s">
        <v>2335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2338</v>
      </c>
      <c r="B579" s="70">
        <v>4</v>
      </c>
      <c r="C579" s="70">
        <v>4</v>
      </c>
      <c r="D579" s="70">
        <v>1</v>
      </c>
      <c r="E579" s="70">
        <v>2007</v>
      </c>
      <c r="F579" s="70" t="s">
        <v>791</v>
      </c>
      <c r="G579" s="70" t="s">
        <v>2334</v>
      </c>
      <c r="H579" s="70" t="s">
        <v>2335</v>
      </c>
      <c r="I579" s="148"/>
      <c r="J579" s="71">
        <v>87.195287902604576</v>
      </c>
      <c r="K579" s="71">
        <v>6.9387970366837717</v>
      </c>
      <c r="L579" s="71">
        <v>58.533928166525342</v>
      </c>
      <c r="M579" s="71">
        <v>115.4660921340901</v>
      </c>
      <c r="N579" s="71">
        <v>116.39613419668611</v>
      </c>
      <c r="O579" s="71">
        <v>79.203093486212097</v>
      </c>
      <c r="P579" s="71">
        <v>98.443134189455719</v>
      </c>
      <c r="Q579" s="71">
        <v>5.5480657777767703</v>
      </c>
      <c r="R579" s="71">
        <v>10.106162006925111</v>
      </c>
      <c r="S579" s="71">
        <v>5.244691471012203</v>
      </c>
      <c r="T579" s="72"/>
      <c r="U579" s="71">
        <v>3521528</v>
      </c>
      <c r="V579" s="71">
        <v>3122</v>
      </c>
      <c r="W579" s="71">
        <v>661</v>
      </c>
      <c r="X579" s="71">
        <v>29295</v>
      </c>
      <c r="Y579" s="71">
        <v>37468</v>
      </c>
      <c r="Z579" s="71">
        <v>39189</v>
      </c>
      <c r="AA579" s="71">
        <v>19278</v>
      </c>
      <c r="AB579" s="71">
        <v>89192</v>
      </c>
      <c r="AC579" s="71">
        <v>1838341</v>
      </c>
      <c r="AD579" s="71">
        <v>5.244691471012203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2339</v>
      </c>
      <c r="B580" s="70">
        <v>5</v>
      </c>
      <c r="C580" s="70">
        <v>5</v>
      </c>
      <c r="D580" s="70">
        <v>1</v>
      </c>
      <c r="E580" s="70">
        <v>2008</v>
      </c>
      <c r="F580" s="70" t="s">
        <v>792</v>
      </c>
      <c r="G580" s="70" t="s">
        <v>2334</v>
      </c>
      <c r="H580" s="70" t="s">
        <v>2335</v>
      </c>
      <c r="I580" s="148"/>
      <c r="J580" s="71">
        <v>80.892452005409353</v>
      </c>
      <c r="K580" s="71">
        <v>5.1353365400590141</v>
      </c>
      <c r="L580" s="71">
        <v>50.822467808960717</v>
      </c>
      <c r="M580" s="71">
        <v>122.738800048013</v>
      </c>
      <c r="N580" s="71">
        <v>122.9813900833811</v>
      </c>
      <c r="O580" s="71">
        <v>76.117197147091332</v>
      </c>
      <c r="P580" s="71">
        <v>95.224628452540813</v>
      </c>
      <c r="Q580" s="71">
        <v>5.38870750859303</v>
      </c>
      <c r="R580" s="71">
        <v>8.6170225627067083</v>
      </c>
      <c r="S580" s="71">
        <v>13.123274748184521</v>
      </c>
      <c r="T580" s="72"/>
      <c r="U580" s="71">
        <v>3546821</v>
      </c>
      <c r="V580" s="71">
        <v>3122</v>
      </c>
      <c r="W580" s="71">
        <v>661</v>
      </c>
      <c r="X580" s="71">
        <v>29295</v>
      </c>
      <c r="Y580" s="71">
        <v>37505</v>
      </c>
      <c r="Z580" s="71">
        <v>38984</v>
      </c>
      <c r="AA580" s="71">
        <v>18669</v>
      </c>
      <c r="AB580" s="71">
        <v>88055</v>
      </c>
      <c r="AC580" s="71">
        <v>1627637</v>
      </c>
      <c r="AD580" s="71">
        <v>13.123274748184521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2340</v>
      </c>
      <c r="B581" s="70">
        <v>6</v>
      </c>
      <c r="C581" s="70">
        <v>6</v>
      </c>
      <c r="D581" s="70">
        <v>1</v>
      </c>
      <c r="E581" s="70">
        <v>2009</v>
      </c>
      <c r="F581" s="70" t="s">
        <v>176</v>
      </c>
      <c r="G581" s="70" t="s">
        <v>2334</v>
      </c>
      <c r="H581" s="70" t="s">
        <v>2335</v>
      </c>
      <c r="I581" s="148"/>
      <c r="J581" s="71">
        <v>81.919980597547436</v>
      </c>
      <c r="K581" s="71">
        <v>4.436748201680305</v>
      </c>
      <c r="L581" s="71">
        <v>48.046799615529487</v>
      </c>
      <c r="M581" s="71">
        <v>126.0466792288037</v>
      </c>
      <c r="N581" s="71">
        <v>113.31376333537661</v>
      </c>
      <c r="O581" s="71">
        <v>77.076394617925715</v>
      </c>
      <c r="P581" s="71">
        <v>90.415978272740546</v>
      </c>
      <c r="Q581" s="71">
        <v>5.0729195294741301</v>
      </c>
      <c r="R581" s="71">
        <v>8.7984790002196327</v>
      </c>
      <c r="S581" s="71">
        <v>9.8027211123717901</v>
      </c>
      <c r="T581" s="72"/>
      <c r="U581" s="71">
        <v>3072545</v>
      </c>
      <c r="V581" s="71">
        <v>2437</v>
      </c>
      <c r="W581" s="71">
        <v>748</v>
      </c>
      <c r="X581" s="71">
        <v>29818</v>
      </c>
      <c r="Y581" s="71">
        <v>37474</v>
      </c>
      <c r="Z581" s="71">
        <v>38964</v>
      </c>
      <c r="AA581" s="71">
        <v>18198</v>
      </c>
      <c r="AB581" s="71">
        <v>87018</v>
      </c>
      <c r="AC581" s="71">
        <v>1621328</v>
      </c>
      <c r="AD581" s="71">
        <v>9.8027211123717901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6.44</v>
      </c>
      <c r="BM581" s="71">
        <v>0</v>
      </c>
      <c r="BN581" s="72"/>
      <c r="BO581" s="71">
        <v>0</v>
      </c>
      <c r="BP581" s="71">
        <v>0</v>
      </c>
      <c r="BQ581" s="71">
        <v>0</v>
      </c>
      <c r="BR581" s="71">
        <v>0</v>
      </c>
      <c r="BS581" s="71">
        <v>1</v>
      </c>
      <c r="BT581" s="71">
        <v>0</v>
      </c>
      <c r="BU581"/>
      <c r="BV581" s="70">
        <v>6.44</v>
      </c>
      <c r="BW581" s="70">
        <v>0</v>
      </c>
      <c r="BX581" s="70">
        <v>0</v>
      </c>
      <c r="BY581" s="70">
        <v>0</v>
      </c>
      <c r="BZ581" s="70">
        <v>0</v>
      </c>
      <c r="CA581" s="70">
        <v>0</v>
      </c>
      <c r="CB581" s="70">
        <v>0</v>
      </c>
      <c r="CC581" s="70">
        <v>0</v>
      </c>
      <c r="CD581" s="70">
        <v>0</v>
      </c>
    </row>
    <row r="582" spans="1:82">
      <c r="A582" s="70" t="s">
        <v>2341</v>
      </c>
      <c r="B582" s="70">
        <v>7</v>
      </c>
      <c r="C582" s="70">
        <v>7</v>
      </c>
      <c r="D582" s="70">
        <v>1</v>
      </c>
      <c r="E582" s="70">
        <v>2010</v>
      </c>
      <c r="F582" s="70" t="s">
        <v>177</v>
      </c>
      <c r="G582" s="70" t="s">
        <v>2334</v>
      </c>
      <c r="H582" s="70" t="s">
        <v>2335</v>
      </c>
      <c r="I582" s="148"/>
      <c r="J582" s="71">
        <v>60.302742622275773</v>
      </c>
      <c r="K582" s="71">
        <v>4.2794712048247243</v>
      </c>
      <c r="L582" s="71">
        <v>44.761008109532412</v>
      </c>
      <c r="M582" s="71">
        <v>112.5358015235074</v>
      </c>
      <c r="N582" s="71">
        <v>102.19499114690259</v>
      </c>
      <c r="O582" s="71">
        <v>76.767148518991817</v>
      </c>
      <c r="P582" s="71">
        <v>90.668069451570787</v>
      </c>
      <c r="Q582" s="71">
        <v>5.2194357493533197</v>
      </c>
      <c r="R582" s="71">
        <v>8.7665783211209565</v>
      </c>
      <c r="S582" s="71">
        <v>12.656285535431021</v>
      </c>
      <c r="T582" s="72"/>
      <c r="U582" s="71">
        <v>2489106</v>
      </c>
      <c r="V582" s="71">
        <v>2437</v>
      </c>
      <c r="W582" s="71">
        <v>748</v>
      </c>
      <c r="X582" s="71">
        <v>29818</v>
      </c>
      <c r="Y582" s="71">
        <v>37282</v>
      </c>
      <c r="Z582" s="71">
        <v>38988</v>
      </c>
      <c r="AA582" s="71">
        <v>17793</v>
      </c>
      <c r="AB582" s="71">
        <v>85791</v>
      </c>
      <c r="AC582" s="71">
        <v>1530895</v>
      </c>
      <c r="AD582" s="71">
        <v>12.656285535431021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2.9140000000000001</v>
      </c>
      <c r="BK582" s="71">
        <v>0</v>
      </c>
      <c r="BL582" s="71">
        <v>6.835</v>
      </c>
      <c r="BM582" s="71">
        <v>0</v>
      </c>
      <c r="BN582" s="72"/>
      <c r="BO582" s="71">
        <v>0</v>
      </c>
      <c r="BP582" s="71">
        <v>0</v>
      </c>
      <c r="BQ582" s="71">
        <v>1</v>
      </c>
      <c r="BR582" s="71">
        <v>0</v>
      </c>
      <c r="BS582" s="71">
        <v>1</v>
      </c>
      <c r="BT582" s="71">
        <v>0</v>
      </c>
      <c r="BU582"/>
      <c r="BV582" s="70">
        <v>9.7490000000000006</v>
      </c>
      <c r="BW582" s="70">
        <v>0</v>
      </c>
      <c r="BX582" s="70">
        <v>0</v>
      </c>
      <c r="BY582" s="70">
        <v>0</v>
      </c>
      <c r="BZ582" s="70">
        <v>0</v>
      </c>
      <c r="CA582" s="70">
        <v>0</v>
      </c>
      <c r="CB582" s="70">
        <v>0</v>
      </c>
      <c r="CC582" s="70">
        <v>0</v>
      </c>
      <c r="CD582" s="70">
        <v>0</v>
      </c>
    </row>
    <row r="583" spans="1:82">
      <c r="A583" s="70" t="s">
        <v>2342</v>
      </c>
      <c r="B583" s="70">
        <v>8</v>
      </c>
      <c r="C583" s="70">
        <v>8</v>
      </c>
      <c r="D583" s="70">
        <v>1</v>
      </c>
      <c r="E583" s="70">
        <v>2011</v>
      </c>
      <c r="F583" s="70" t="s">
        <v>178</v>
      </c>
      <c r="G583" s="70" t="s">
        <v>2334</v>
      </c>
      <c r="H583" s="70" t="s">
        <v>2335</v>
      </c>
      <c r="I583" s="148"/>
      <c r="J583" s="71">
        <v>84.367238649122584</v>
      </c>
      <c r="K583" s="71">
        <v>6.1531791392480253</v>
      </c>
      <c r="L583" s="71">
        <v>35.872097559847823</v>
      </c>
      <c r="M583" s="71">
        <v>156.1718953665565</v>
      </c>
      <c r="N583" s="71">
        <v>145.68014636238189</v>
      </c>
      <c r="O583" s="71">
        <v>75.287087212217017</v>
      </c>
      <c r="P583" s="71">
        <v>86.078422355870529</v>
      </c>
      <c r="Q583" s="71">
        <v>5.9358549039195303</v>
      </c>
      <c r="R583" s="71">
        <v>8.5382649882818278</v>
      </c>
      <c r="S583" s="71">
        <v>13.856638520107721</v>
      </c>
      <c r="T583" s="72"/>
      <c r="U583" s="71">
        <v>3278664</v>
      </c>
      <c r="V583" s="71">
        <v>2437</v>
      </c>
      <c r="W583" s="71">
        <v>748</v>
      </c>
      <c r="X583" s="71">
        <v>29818</v>
      </c>
      <c r="Y583" s="71">
        <v>37126</v>
      </c>
      <c r="Z583" s="71">
        <v>39067</v>
      </c>
      <c r="AA583" s="71">
        <v>17395</v>
      </c>
      <c r="AB583" s="71">
        <v>84584</v>
      </c>
      <c r="AC583" s="71">
        <v>1488559</v>
      </c>
      <c r="AD583" s="71">
        <v>13.856638520107721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2.1150000000000002</v>
      </c>
      <c r="BK583" s="71">
        <v>0</v>
      </c>
      <c r="BL583" s="71">
        <v>5.94</v>
      </c>
      <c r="BM583" s="71">
        <v>0</v>
      </c>
      <c r="BN583" s="72"/>
      <c r="BO583" s="71">
        <v>0</v>
      </c>
      <c r="BP583" s="71">
        <v>0</v>
      </c>
      <c r="BQ583" s="71">
        <v>1</v>
      </c>
      <c r="BR583" s="71">
        <v>0</v>
      </c>
      <c r="BS583" s="71">
        <v>1</v>
      </c>
      <c r="BT583" s="71">
        <v>0</v>
      </c>
      <c r="BU583"/>
      <c r="BV583" s="70">
        <v>8.0549999999999997</v>
      </c>
      <c r="BW583" s="70">
        <v>0</v>
      </c>
      <c r="BX583" s="70">
        <v>0</v>
      </c>
      <c r="BY583" s="70">
        <v>0</v>
      </c>
      <c r="BZ583" s="70">
        <v>0</v>
      </c>
      <c r="CA583" s="70">
        <v>0</v>
      </c>
      <c r="CB583" s="70">
        <v>0</v>
      </c>
      <c r="CC583" s="70">
        <v>0</v>
      </c>
      <c r="CD583" s="70">
        <v>0</v>
      </c>
    </row>
    <row r="584" spans="1:82">
      <c r="A584" s="70" t="s">
        <v>2343</v>
      </c>
      <c r="B584" s="70">
        <v>9</v>
      </c>
      <c r="C584" s="70">
        <v>9</v>
      </c>
      <c r="D584" s="70">
        <v>1</v>
      </c>
      <c r="E584" s="70">
        <v>2012</v>
      </c>
      <c r="F584" s="70" t="s">
        <v>179</v>
      </c>
      <c r="G584" s="70" t="s">
        <v>2334</v>
      </c>
      <c r="H584" s="70" t="s">
        <v>2335</v>
      </c>
      <c r="I584" s="148"/>
      <c r="J584" s="71">
        <v>111.9376754271285</v>
      </c>
      <c r="K584" s="71">
        <v>6.1926514189727504</v>
      </c>
      <c r="L584" s="71">
        <v>35.652186812696428</v>
      </c>
      <c r="M584" s="71">
        <v>175.11593484820841</v>
      </c>
      <c r="N584" s="71">
        <v>165.78495237654701</v>
      </c>
      <c r="O584" s="71">
        <v>75.279702134815253</v>
      </c>
      <c r="P584" s="71">
        <v>84.930860558295805</v>
      </c>
      <c r="Q584" s="71">
        <v>6.3760668874579203</v>
      </c>
      <c r="R584" s="71">
        <v>8.8348062285620053</v>
      </c>
      <c r="S584" s="71">
        <v>11.96647519091419</v>
      </c>
      <c r="T584" s="72"/>
      <c r="U584" s="71">
        <v>3414744</v>
      </c>
      <c r="V584" s="71">
        <v>2437</v>
      </c>
      <c r="W584" s="71">
        <v>748</v>
      </c>
      <c r="X584" s="71">
        <v>29818</v>
      </c>
      <c r="Y584" s="71">
        <v>37158</v>
      </c>
      <c r="Z584" s="71">
        <v>39373</v>
      </c>
      <c r="AA584" s="71">
        <v>17066</v>
      </c>
      <c r="AB584" s="71">
        <v>83625</v>
      </c>
      <c r="AC584" s="71">
        <v>1500364</v>
      </c>
      <c r="AD584" s="71">
        <v>11.96647519091419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3.0649999999999999</v>
      </c>
      <c r="BK584" s="71">
        <v>0</v>
      </c>
      <c r="BL584" s="71">
        <v>6.9080000000000004</v>
      </c>
      <c r="BM584" s="71">
        <v>0</v>
      </c>
      <c r="BN584" s="72"/>
      <c r="BO584" s="71">
        <v>0</v>
      </c>
      <c r="BP584" s="71">
        <v>0</v>
      </c>
      <c r="BQ584" s="71">
        <v>1</v>
      </c>
      <c r="BR584" s="71">
        <v>0</v>
      </c>
      <c r="BS584" s="71">
        <v>1</v>
      </c>
      <c r="BT584" s="71">
        <v>0</v>
      </c>
      <c r="BU584"/>
      <c r="BV584" s="70">
        <v>9.9730000000000008</v>
      </c>
      <c r="BW584" s="70">
        <v>0</v>
      </c>
      <c r="BX584" s="70">
        <v>0</v>
      </c>
      <c r="BY584" s="70">
        <v>0</v>
      </c>
      <c r="BZ584" s="70">
        <v>0</v>
      </c>
      <c r="CA584" s="70">
        <v>0</v>
      </c>
      <c r="CB584" s="70">
        <v>0</v>
      </c>
      <c r="CC584" s="70">
        <v>0</v>
      </c>
      <c r="CD584" s="70">
        <v>0</v>
      </c>
    </row>
    <row r="585" spans="1:82">
      <c r="A585" s="70" t="s">
        <v>2344</v>
      </c>
      <c r="B585" s="70">
        <v>10</v>
      </c>
      <c r="C585" s="70">
        <v>10</v>
      </c>
      <c r="D585" s="70">
        <v>1</v>
      </c>
      <c r="E585" s="70">
        <v>2013</v>
      </c>
      <c r="F585" s="70" t="s">
        <v>180</v>
      </c>
      <c r="G585" s="70" t="s">
        <v>2334</v>
      </c>
      <c r="H585" s="70" t="s">
        <v>2335</v>
      </c>
      <c r="I585" s="148"/>
      <c r="J585" s="71">
        <v>96.364357295732802</v>
      </c>
      <c r="K585" s="71">
        <v>5.1614534984720466</v>
      </c>
      <c r="L585" s="71">
        <v>36.850212644300981</v>
      </c>
      <c r="M585" s="71">
        <v>177.8219508909792</v>
      </c>
      <c r="N585" s="71">
        <v>173.14463551704259</v>
      </c>
      <c r="O585" s="71">
        <v>72.990189708493503</v>
      </c>
      <c r="P585" s="71">
        <v>84.246812508899836</v>
      </c>
      <c r="Q585" s="71">
        <v>6.42587102779998</v>
      </c>
      <c r="R585" s="71">
        <v>8.7826754283058701</v>
      </c>
      <c r="S585" s="71">
        <v>11.879873608351611</v>
      </c>
      <c r="T585" s="72"/>
      <c r="U585" s="71">
        <v>3252307</v>
      </c>
      <c r="V585" s="71">
        <v>2437</v>
      </c>
      <c r="W585" s="71">
        <v>748</v>
      </c>
      <c r="X585" s="71">
        <v>29818</v>
      </c>
      <c r="Y585" s="71">
        <v>37099</v>
      </c>
      <c r="Z585" s="71">
        <v>39880</v>
      </c>
      <c r="AA585" s="71">
        <v>16865</v>
      </c>
      <c r="AB585" s="71">
        <v>83070</v>
      </c>
      <c r="AC585" s="71">
        <v>1455920</v>
      </c>
      <c r="AD585" s="71">
        <v>11.879873608351611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4.1280000000000001</v>
      </c>
      <c r="BK585" s="71">
        <v>0</v>
      </c>
      <c r="BL585" s="71">
        <v>2.8559999999999999</v>
      </c>
      <c r="BM585" s="71">
        <v>0</v>
      </c>
      <c r="BN585" s="72"/>
      <c r="BO585" s="71">
        <v>0</v>
      </c>
      <c r="BP585" s="71">
        <v>0</v>
      </c>
      <c r="BQ585" s="71">
        <v>1</v>
      </c>
      <c r="BR585" s="71">
        <v>0</v>
      </c>
      <c r="BS585" s="71">
        <v>1</v>
      </c>
      <c r="BT585" s="71">
        <v>0</v>
      </c>
      <c r="BU585"/>
      <c r="BV585" s="70">
        <v>6.984</v>
      </c>
      <c r="BW585" s="70">
        <v>0</v>
      </c>
      <c r="BX585" s="70">
        <v>0</v>
      </c>
      <c r="BY585" s="70">
        <v>0</v>
      </c>
      <c r="BZ585" s="70">
        <v>0</v>
      </c>
      <c r="CA585" s="70">
        <v>0</v>
      </c>
      <c r="CB585" s="70">
        <v>0</v>
      </c>
      <c r="CC585" s="70">
        <v>0</v>
      </c>
      <c r="CD585" s="70">
        <v>0</v>
      </c>
    </row>
    <row r="586" spans="1:82">
      <c r="A586" s="70" t="s">
        <v>2345</v>
      </c>
      <c r="B586" s="70">
        <v>11</v>
      </c>
      <c r="C586" s="70">
        <v>11</v>
      </c>
      <c r="D586" s="70">
        <v>1</v>
      </c>
      <c r="E586" s="70">
        <v>2014</v>
      </c>
      <c r="F586" s="70" t="s">
        <v>181</v>
      </c>
      <c r="G586" s="70" t="s">
        <v>2334</v>
      </c>
      <c r="H586" s="70" t="s">
        <v>2335</v>
      </c>
      <c r="I586" s="148"/>
      <c r="J586" s="71">
        <v>85.711739816336149</v>
      </c>
      <c r="K586" s="71">
        <v>5.1681637020113707</v>
      </c>
      <c r="L586" s="71">
        <v>50.155143214944857</v>
      </c>
      <c r="M586" s="71">
        <v>158.13968692343431</v>
      </c>
      <c r="N586" s="71">
        <v>158.46359294199439</v>
      </c>
      <c r="O586" s="71">
        <v>69.52246802144245</v>
      </c>
      <c r="P586" s="71">
        <v>83.750747368484653</v>
      </c>
      <c r="Q586" s="71">
        <v>6.0657891715260099</v>
      </c>
      <c r="R586" s="71">
        <v>8.4083846500456989</v>
      </c>
      <c r="S586" s="71">
        <v>12.77148877349029</v>
      </c>
      <c r="T586" s="72"/>
      <c r="U586" s="71">
        <v>3320652</v>
      </c>
      <c r="V586" s="71">
        <v>2061</v>
      </c>
      <c r="W586" s="71">
        <v>868</v>
      </c>
      <c r="X586" s="71">
        <v>27652</v>
      </c>
      <c r="Y586" s="71">
        <v>36978</v>
      </c>
      <c r="Z586" s="71">
        <v>40007</v>
      </c>
      <c r="AA586" s="71">
        <v>16679</v>
      </c>
      <c r="AB586" s="71">
        <v>81730</v>
      </c>
      <c r="AC586" s="71">
        <v>1398256</v>
      </c>
      <c r="AD586" s="71">
        <v>12.77148877349029</v>
      </c>
      <c r="AE586" s="72"/>
      <c r="AF586" s="71"/>
      <c r="AG586" s="71"/>
      <c r="AH586" s="71"/>
      <c r="AI586" s="71"/>
      <c r="AJ586" s="71"/>
      <c r="AK586" s="71"/>
      <c r="AL586" s="71"/>
      <c r="AM586" s="71"/>
      <c r="AN586" s="71"/>
      <c r="AO586" s="71"/>
      <c r="AP586" s="71"/>
      <c r="AQ586" s="72"/>
      <c r="AR586" s="71">
        <v>1063</v>
      </c>
      <c r="AS586" s="71">
        <v>253</v>
      </c>
      <c r="AT586" s="71">
        <v>1</v>
      </c>
      <c r="AU586" s="71">
        <v>0</v>
      </c>
      <c r="AV586" s="71">
        <v>0</v>
      </c>
      <c r="AW586" s="71">
        <v>0</v>
      </c>
      <c r="AX586" s="71"/>
      <c r="AY586" s="72"/>
      <c r="AZ586" s="71">
        <v>4744.3879999999999</v>
      </c>
      <c r="BA586" s="71">
        <v>9414.1999999999989</v>
      </c>
      <c r="BB586" s="71">
        <v>21600</v>
      </c>
      <c r="BC586" s="71">
        <v>0</v>
      </c>
      <c r="BD586" s="71">
        <v>0</v>
      </c>
      <c r="BE586" s="71">
        <v>0</v>
      </c>
      <c r="BF586" s="71"/>
      <c r="BG586" s="72"/>
      <c r="BH586" s="71">
        <v>0</v>
      </c>
      <c r="BI586" s="71">
        <v>0</v>
      </c>
      <c r="BJ586" s="71">
        <v>4.0119999999999996</v>
      </c>
      <c r="BK586" s="71">
        <v>0</v>
      </c>
      <c r="BL586" s="71">
        <v>7.891</v>
      </c>
      <c r="BM586" s="71">
        <v>0</v>
      </c>
      <c r="BN586" s="72"/>
      <c r="BO586" s="71">
        <v>0</v>
      </c>
      <c r="BP586" s="71">
        <v>0</v>
      </c>
      <c r="BQ586" s="71">
        <v>1</v>
      </c>
      <c r="BR586" s="71">
        <v>0</v>
      </c>
      <c r="BS586" s="71">
        <v>1</v>
      </c>
      <c r="BT586" s="71">
        <v>0</v>
      </c>
      <c r="BU586"/>
      <c r="BV586" s="70">
        <v>11.903</v>
      </c>
      <c r="BW586" s="70">
        <v>0</v>
      </c>
      <c r="BX586" s="70">
        <v>0</v>
      </c>
      <c r="BY586" s="70">
        <v>0</v>
      </c>
      <c r="BZ586" s="70">
        <v>0</v>
      </c>
      <c r="CA586" s="70">
        <v>0</v>
      </c>
      <c r="CB586" s="70">
        <v>0</v>
      </c>
      <c r="CC586" s="70">
        <v>0</v>
      </c>
      <c r="CD586" s="70">
        <v>0</v>
      </c>
    </row>
    <row r="587" spans="1:82">
      <c r="A587" s="70" t="s">
        <v>2346</v>
      </c>
      <c r="B587" s="70">
        <v>12</v>
      </c>
      <c r="C587" s="70">
        <v>12</v>
      </c>
      <c r="D587" s="70">
        <v>1</v>
      </c>
      <c r="E587" s="70">
        <v>2015</v>
      </c>
      <c r="F587" s="70" t="s">
        <v>182</v>
      </c>
      <c r="G587" s="70" t="s">
        <v>2334</v>
      </c>
      <c r="H587" s="70" t="s">
        <v>2335</v>
      </c>
      <c r="I587" s="148"/>
      <c r="J587" s="71">
        <v>111.8915668622916</v>
      </c>
      <c r="K587" s="71">
        <v>4.8518222172253678</v>
      </c>
      <c r="L587" s="71">
        <v>40.246403610878502</v>
      </c>
      <c r="M587" s="71">
        <v>148.58601658101171</v>
      </c>
      <c r="N587" s="71">
        <v>137.44268206712039</v>
      </c>
      <c r="O587" s="71">
        <v>68.76854414570326</v>
      </c>
      <c r="P587" s="71">
        <v>82.394756527816455</v>
      </c>
      <c r="Q587" s="71">
        <v>5.8429851499814403</v>
      </c>
      <c r="R587" s="71">
        <v>7.8828114810683454</v>
      </c>
      <c r="S587" s="71">
        <v>16.242868472416191</v>
      </c>
      <c r="T587" s="72"/>
      <c r="U587" s="71">
        <v>4126731</v>
      </c>
      <c r="V587" s="71">
        <v>2061</v>
      </c>
      <c r="W587" s="71">
        <v>868</v>
      </c>
      <c r="X587" s="71">
        <v>27652</v>
      </c>
      <c r="Y587" s="71">
        <v>36824</v>
      </c>
      <c r="Z587" s="71">
        <v>39954</v>
      </c>
      <c r="AA587" s="71">
        <v>16396</v>
      </c>
      <c r="AB587" s="71">
        <v>80422</v>
      </c>
      <c r="AC587" s="71">
        <v>1347438</v>
      </c>
      <c r="AD587" s="71">
        <v>16.242868472416191</v>
      </c>
      <c r="AE587" s="72"/>
      <c r="AF587" s="71">
        <v>51680036.642872401</v>
      </c>
      <c r="AG587" s="71">
        <v>3490042.909854983</v>
      </c>
      <c r="AH587" s="71">
        <v>8418968.111862028</v>
      </c>
      <c r="AI587" s="71">
        <v>162467765.9011974</v>
      </c>
      <c r="AJ587" s="71">
        <v>184060540.25983661</v>
      </c>
      <c r="AK587" s="71">
        <v>0</v>
      </c>
      <c r="AL587" s="71">
        <v>0</v>
      </c>
      <c r="AM587" s="71">
        <v>11021497.74239826</v>
      </c>
      <c r="AN587" s="71">
        <v>0</v>
      </c>
      <c r="AO587" s="71">
        <v>0</v>
      </c>
      <c r="AP587" s="71">
        <v>421138851.56802166</v>
      </c>
      <c r="AQ587" s="72"/>
      <c r="AR587" s="71">
        <v>1137</v>
      </c>
      <c r="AS587" s="71">
        <v>322</v>
      </c>
      <c r="AT587" s="71">
        <v>2</v>
      </c>
      <c r="AU587" s="71">
        <v>0</v>
      </c>
      <c r="AV587" s="71">
        <v>0</v>
      </c>
      <c r="AW587" s="71">
        <v>0</v>
      </c>
      <c r="AX587" s="71"/>
      <c r="AY587" s="72"/>
      <c r="AZ587" s="71">
        <v>5136.5390000000007</v>
      </c>
      <c r="BA587" s="71">
        <v>13525</v>
      </c>
      <c r="BB587" s="71">
        <v>28500</v>
      </c>
      <c r="BC587" s="71">
        <v>0</v>
      </c>
      <c r="BD587" s="71">
        <v>0</v>
      </c>
      <c r="BE587" s="71">
        <v>0</v>
      </c>
      <c r="BF587" s="71"/>
      <c r="BG587" s="72"/>
      <c r="BH587" s="71">
        <v>0</v>
      </c>
      <c r="BI587" s="71">
        <v>0</v>
      </c>
      <c r="BJ587" s="71">
        <v>3.8340000000000001</v>
      </c>
      <c r="BK587" s="71">
        <v>0</v>
      </c>
      <c r="BL587" s="71">
        <v>7.516</v>
      </c>
      <c r="BM587" s="71">
        <v>0</v>
      </c>
      <c r="BN587" s="72"/>
      <c r="BO587" s="71">
        <v>0</v>
      </c>
      <c r="BP587" s="71">
        <v>0</v>
      </c>
      <c r="BQ587" s="71">
        <v>1</v>
      </c>
      <c r="BR587" s="71">
        <v>0</v>
      </c>
      <c r="BS587" s="71">
        <v>1</v>
      </c>
      <c r="BT587" s="71">
        <v>0</v>
      </c>
      <c r="BU587"/>
      <c r="BV587" s="70">
        <v>11.35</v>
      </c>
      <c r="BW587" s="70">
        <v>0</v>
      </c>
      <c r="BX587" s="70">
        <v>0</v>
      </c>
      <c r="BY587" s="70">
        <v>0</v>
      </c>
      <c r="BZ587" s="70">
        <v>0</v>
      </c>
      <c r="CA587" s="70">
        <v>0</v>
      </c>
      <c r="CB587" s="70">
        <v>0</v>
      </c>
      <c r="CC587" s="70">
        <v>0</v>
      </c>
      <c r="CD587" s="70">
        <v>0</v>
      </c>
    </row>
    <row r="588" spans="1:82">
      <c r="A588" s="70" t="s">
        <v>2347</v>
      </c>
      <c r="B588" s="70">
        <v>13</v>
      </c>
      <c r="C588" s="70">
        <v>13</v>
      </c>
      <c r="D588" s="70">
        <v>1</v>
      </c>
      <c r="E588" s="70">
        <v>2016</v>
      </c>
      <c r="F588" s="70" t="s">
        <v>155</v>
      </c>
      <c r="G588" s="70" t="s">
        <v>2334</v>
      </c>
      <c r="H588" s="70" t="s">
        <v>2335</v>
      </c>
      <c r="I588" s="148"/>
      <c r="J588" s="71">
        <v>90.379850533511444</v>
      </c>
      <c r="K588" s="71">
        <v>4.503796060118737</v>
      </c>
      <c r="L588" s="71">
        <v>40.228287472079181</v>
      </c>
      <c r="M588" s="71">
        <v>113.10419812314339</v>
      </c>
      <c r="N588" s="71">
        <v>114.60222424405721</v>
      </c>
      <c r="O588" s="71">
        <v>67.882445875438506</v>
      </c>
      <c r="P588" s="71">
        <v>79.444962343826802</v>
      </c>
      <c r="Q588" s="71">
        <v>5.5626253534296106</v>
      </c>
      <c r="R588" s="71">
        <v>4.7156430096352109</v>
      </c>
      <c r="S588" s="71">
        <v>14.170982354939358</v>
      </c>
      <c r="T588" s="72"/>
      <c r="U588" s="71">
        <v>3449227</v>
      </c>
      <c r="V588" s="71">
        <v>2061</v>
      </c>
      <c r="W588" s="71">
        <v>868</v>
      </c>
      <c r="X588" s="71">
        <v>27652</v>
      </c>
      <c r="Y588" s="71">
        <v>36572</v>
      </c>
      <c r="Z588" s="71">
        <v>39924</v>
      </c>
      <c r="AA588" s="71">
        <v>16351</v>
      </c>
      <c r="AB588" s="71">
        <v>78755</v>
      </c>
      <c r="AC588" s="71">
        <v>805385.40770781797</v>
      </c>
      <c r="AD588" s="71">
        <v>14.17098235493936</v>
      </c>
      <c r="AE588" s="72"/>
      <c r="AF588" s="71">
        <v>41483569.45392628</v>
      </c>
      <c r="AG588" s="71">
        <v>3396472.7059759549</v>
      </c>
      <c r="AH588" s="71">
        <v>6834154.6525261439</v>
      </c>
      <c r="AI588" s="71">
        <v>163198481.9106034</v>
      </c>
      <c r="AJ588" s="71">
        <v>191211181.45559201</v>
      </c>
      <c r="AK588" s="71">
        <v>0</v>
      </c>
      <c r="AL588" s="71">
        <v>0</v>
      </c>
      <c r="AM588" s="71">
        <v>10801427.520129731</v>
      </c>
      <c r="AN588" s="71">
        <v>0</v>
      </c>
      <c r="AO588" s="71">
        <v>0</v>
      </c>
      <c r="AP588" s="71">
        <v>416925287.69875354</v>
      </c>
      <c r="AQ588" s="72"/>
      <c r="AR588" s="71">
        <v>1210</v>
      </c>
      <c r="AS588" s="71">
        <v>341</v>
      </c>
      <c r="AT588" s="71">
        <v>2</v>
      </c>
      <c r="AU588" s="71">
        <v>0</v>
      </c>
      <c r="AV588" s="71">
        <v>0</v>
      </c>
      <c r="AW588" s="71">
        <v>0</v>
      </c>
      <c r="AX588" s="71"/>
      <c r="AY588" s="72"/>
      <c r="AZ588" s="71">
        <v>5511.6589999999997</v>
      </c>
      <c r="BA588" s="71">
        <v>14401.5</v>
      </c>
      <c r="BB588" s="71">
        <v>28500</v>
      </c>
      <c r="BC588" s="71">
        <v>0</v>
      </c>
      <c r="BD588" s="71">
        <v>0</v>
      </c>
      <c r="BE588" s="71">
        <v>0</v>
      </c>
      <c r="BF588" s="71"/>
      <c r="BG588" s="72"/>
      <c r="BH588" s="71">
        <v>0</v>
      </c>
      <c r="BI588" s="71">
        <v>0</v>
      </c>
      <c r="BJ588" s="71">
        <v>3.8519999999999999</v>
      </c>
      <c r="BK588" s="71">
        <v>0</v>
      </c>
      <c r="BL588" s="71">
        <v>7.5819999999999999</v>
      </c>
      <c r="BM588" s="71">
        <v>0</v>
      </c>
      <c r="BN588" s="72"/>
      <c r="BO588" s="71">
        <v>0</v>
      </c>
      <c r="BP588" s="71">
        <v>0</v>
      </c>
      <c r="BQ588" s="71">
        <v>1</v>
      </c>
      <c r="BR588" s="71">
        <v>0</v>
      </c>
      <c r="BS588" s="71">
        <v>1</v>
      </c>
      <c r="BT588" s="71">
        <v>0</v>
      </c>
      <c r="BU588"/>
      <c r="BV588" s="70">
        <v>11.433999999999999</v>
      </c>
      <c r="BW588" s="70">
        <v>0</v>
      </c>
      <c r="BX588" s="70">
        <v>0</v>
      </c>
      <c r="BY588" s="70">
        <v>0</v>
      </c>
      <c r="BZ588" s="70">
        <v>0</v>
      </c>
      <c r="CA588" s="70">
        <v>0</v>
      </c>
      <c r="CB588" s="70">
        <v>0</v>
      </c>
      <c r="CC588" s="70">
        <v>0</v>
      </c>
      <c r="CD588" s="70">
        <v>0</v>
      </c>
    </row>
    <row r="589" spans="1:82">
      <c r="A589" s="70" t="s">
        <v>2348</v>
      </c>
      <c r="B589" s="70">
        <v>14</v>
      </c>
      <c r="C589" s="70">
        <v>14</v>
      </c>
      <c r="D589" s="70">
        <v>1</v>
      </c>
      <c r="E589" s="70">
        <v>2017</v>
      </c>
      <c r="F589" s="70" t="s">
        <v>156</v>
      </c>
      <c r="G589" s="70" t="s">
        <v>2334</v>
      </c>
      <c r="H589" s="70" t="s">
        <v>2335</v>
      </c>
      <c r="I589" s="148"/>
      <c r="J589" s="71">
        <v>70.665739713841887</v>
      </c>
      <c r="K589" s="71">
        <v>4.5273101482246352</v>
      </c>
      <c r="L589" s="71">
        <v>36.832915156430872</v>
      </c>
      <c r="M589" s="71">
        <v>109.78261985572554</v>
      </c>
      <c r="N589" s="71">
        <v>121.60684887187251</v>
      </c>
      <c r="O589" s="71">
        <v>66.850030719866112</v>
      </c>
      <c r="P589" s="71">
        <v>78.024397579686408</v>
      </c>
      <c r="Q589" s="71">
        <v>5.2817828235170801</v>
      </c>
      <c r="R589" s="71">
        <v>3.4564789014937229</v>
      </c>
      <c r="S589" s="71">
        <v>9.9103110222836754</v>
      </c>
      <c r="T589" s="72"/>
      <c r="U589" s="71">
        <v>3034790</v>
      </c>
      <c r="V589" s="71">
        <v>2061</v>
      </c>
      <c r="W589" s="71">
        <v>868</v>
      </c>
      <c r="X589" s="71">
        <v>27652</v>
      </c>
      <c r="Y589" s="71">
        <v>36427</v>
      </c>
      <c r="Z589" s="71">
        <v>39969</v>
      </c>
      <c r="AA589" s="71">
        <v>16161</v>
      </c>
      <c r="AB589" s="71">
        <v>77329</v>
      </c>
      <c r="AC589" s="71">
        <v>602045.99999999988</v>
      </c>
      <c r="AD589" s="71">
        <v>9.9103110222836754</v>
      </c>
      <c r="AE589" s="72"/>
      <c r="AF589" s="71">
        <v>31450681.91757296</v>
      </c>
      <c r="AG589" s="71">
        <v>3419305.2268079058</v>
      </c>
      <c r="AH589" s="71">
        <v>7977633.5513646919</v>
      </c>
      <c r="AI589" s="71">
        <v>159962911.8038871</v>
      </c>
      <c r="AJ589" s="71">
        <v>200267774.9856348</v>
      </c>
      <c r="AK589" s="71">
        <v>0</v>
      </c>
      <c r="AL589" s="71">
        <v>0</v>
      </c>
      <c r="AM589" s="71">
        <v>10622443.631743761</v>
      </c>
      <c r="AN589" s="71">
        <v>0</v>
      </c>
      <c r="AO589" s="71">
        <v>0</v>
      </c>
      <c r="AP589" s="71">
        <v>413700751.11701125</v>
      </c>
      <c r="AQ589" s="72"/>
      <c r="AR589" s="71">
        <v>1279</v>
      </c>
      <c r="AS589" s="71">
        <v>362</v>
      </c>
      <c r="AT589" s="71">
        <v>2</v>
      </c>
      <c r="AU589" s="71">
        <v>0</v>
      </c>
      <c r="AV589" s="71">
        <v>0</v>
      </c>
      <c r="AW589" s="71">
        <v>1</v>
      </c>
      <c r="AX589" s="71"/>
      <c r="AY589" s="72"/>
      <c r="AZ589" s="71">
        <v>5923.7309999999998</v>
      </c>
      <c r="BA589" s="71">
        <v>15461.7</v>
      </c>
      <c r="BB589" s="71">
        <v>28500</v>
      </c>
      <c r="BC589" s="71">
        <v>0</v>
      </c>
      <c r="BD589" s="71">
        <v>0</v>
      </c>
      <c r="BE589" s="71">
        <v>1250</v>
      </c>
      <c r="BF589" s="71"/>
      <c r="BG589" s="72"/>
      <c r="BH589" s="71">
        <v>0</v>
      </c>
      <c r="BI589" s="71">
        <v>0</v>
      </c>
      <c r="BJ589" s="71">
        <v>2.8719999999999999</v>
      </c>
      <c r="BK589" s="71">
        <v>0</v>
      </c>
      <c r="BL589" s="71">
        <v>17.526</v>
      </c>
      <c r="BM589" s="71">
        <v>0</v>
      </c>
      <c r="BN589" s="72"/>
      <c r="BO589" s="71">
        <v>0</v>
      </c>
      <c r="BP589" s="71">
        <v>0</v>
      </c>
      <c r="BQ589" s="71">
        <v>1</v>
      </c>
      <c r="BR589" s="71">
        <v>0</v>
      </c>
      <c r="BS589" s="71">
        <v>2</v>
      </c>
      <c r="BT589" s="71">
        <v>0</v>
      </c>
      <c r="BU589"/>
      <c r="BV589" s="70">
        <v>9.3420000000000005</v>
      </c>
      <c r="BW589" s="70">
        <v>0</v>
      </c>
      <c r="BX589" s="70">
        <v>11.055999999999999</v>
      </c>
      <c r="BY589" s="70">
        <v>0</v>
      </c>
      <c r="BZ589" s="70">
        <v>0</v>
      </c>
      <c r="CA589" s="70">
        <v>0</v>
      </c>
      <c r="CB589" s="70">
        <v>0</v>
      </c>
      <c r="CC589" s="70">
        <v>0</v>
      </c>
      <c r="CD589" s="70">
        <v>0</v>
      </c>
    </row>
    <row r="590" spans="1:82">
      <c r="A590" s="70" t="s">
        <v>2349</v>
      </c>
      <c r="B590" s="70">
        <v>15</v>
      </c>
      <c r="C590" s="70">
        <v>15</v>
      </c>
      <c r="D590" s="70">
        <v>1</v>
      </c>
      <c r="E590" s="70">
        <v>2018</v>
      </c>
      <c r="F590" s="70" t="s">
        <v>183</v>
      </c>
      <c r="G590" s="70" t="s">
        <v>2334</v>
      </c>
      <c r="H590" s="70" t="s">
        <v>2335</v>
      </c>
      <c r="I590" s="148"/>
      <c r="J590" s="71">
        <v>82.965747401521924</v>
      </c>
      <c r="K590" s="71">
        <v>4.261593591989091</v>
      </c>
      <c r="L590" s="71">
        <v>33.288316189594205</v>
      </c>
      <c r="M590" s="71">
        <v>109.6485128192553</v>
      </c>
      <c r="N590" s="71">
        <v>103.98772479384688</v>
      </c>
      <c r="O590" s="71">
        <v>65.36594837475198</v>
      </c>
      <c r="P590" s="71">
        <v>77.309862713738497</v>
      </c>
      <c r="Q590" s="71">
        <v>4.8059784527203604</v>
      </c>
      <c r="R590" s="71">
        <v>3.5067306873934201</v>
      </c>
      <c r="S590" s="71">
        <v>6.8315647904199972</v>
      </c>
      <c r="T590" s="72"/>
      <c r="U590" s="71">
        <v>3687701</v>
      </c>
      <c r="V590" s="71">
        <v>2061</v>
      </c>
      <c r="W590" s="71">
        <v>868</v>
      </c>
      <c r="X590" s="71">
        <v>27652</v>
      </c>
      <c r="Y590" s="71">
        <v>36201</v>
      </c>
      <c r="Z590" s="71">
        <v>39830</v>
      </c>
      <c r="AA590" s="71">
        <v>16174</v>
      </c>
      <c r="AB590" s="71">
        <v>75827</v>
      </c>
      <c r="AC590" s="71">
        <v>608405</v>
      </c>
      <c r="AD590" s="71">
        <v>6.8315647904199972</v>
      </c>
      <c r="AE590" s="72"/>
      <c r="AF590" s="71">
        <v>40238028.541786373</v>
      </c>
      <c r="AG590" s="71">
        <v>3049122.8919721781</v>
      </c>
      <c r="AH590" s="71">
        <v>6984387.4459358901</v>
      </c>
      <c r="AI590" s="71">
        <v>157152323.89014441</v>
      </c>
      <c r="AJ590" s="71">
        <v>168245125.09229481</v>
      </c>
      <c r="AK590" s="71">
        <v>0</v>
      </c>
      <c r="AL590" s="71">
        <v>0</v>
      </c>
      <c r="AM590" s="71">
        <v>10437670.7719322</v>
      </c>
      <c r="AN590" s="71">
        <v>0</v>
      </c>
      <c r="AO590" s="71">
        <v>0</v>
      </c>
      <c r="AP590" s="71">
        <v>386106658.63406581</v>
      </c>
      <c r="AQ590" s="72"/>
      <c r="AR590" s="71">
        <v>1343</v>
      </c>
      <c r="AS590" s="71">
        <v>406</v>
      </c>
      <c r="AT590" s="71">
        <v>2</v>
      </c>
      <c r="AU590" s="71">
        <v>0</v>
      </c>
      <c r="AV590" s="71">
        <v>0</v>
      </c>
      <c r="AW590" s="71">
        <v>1</v>
      </c>
      <c r="AX590" s="71"/>
      <c r="AY590" s="72"/>
      <c r="AZ590" s="71">
        <v>6302.7830000000013</v>
      </c>
      <c r="BA590" s="71">
        <v>17164.900000000001</v>
      </c>
      <c r="BB590" s="71">
        <v>28500</v>
      </c>
      <c r="BC590" s="71">
        <v>0</v>
      </c>
      <c r="BD590" s="71">
        <v>0</v>
      </c>
      <c r="BE590" s="71">
        <v>1250</v>
      </c>
      <c r="BF590" s="71"/>
      <c r="BG590" s="72"/>
      <c r="BH590" s="71">
        <v>0</v>
      </c>
      <c r="BI590" s="71">
        <v>0</v>
      </c>
      <c r="BJ590" s="71">
        <v>2.4860000000000002</v>
      </c>
      <c r="BK590" s="71">
        <v>0</v>
      </c>
      <c r="BL590" s="71">
        <v>34.421999999999997</v>
      </c>
      <c r="BM590" s="71">
        <v>0</v>
      </c>
      <c r="BN590" s="72"/>
      <c r="BO590" s="71">
        <v>0</v>
      </c>
      <c r="BP590" s="71">
        <v>0</v>
      </c>
      <c r="BQ590" s="71">
        <v>1</v>
      </c>
      <c r="BR590" s="71">
        <v>0</v>
      </c>
      <c r="BS590" s="71">
        <v>2</v>
      </c>
      <c r="BT590" s="71">
        <v>0</v>
      </c>
      <c r="BU590"/>
      <c r="BV590" s="70">
        <v>8.9979999999999993</v>
      </c>
      <c r="BW590" s="70">
        <v>0</v>
      </c>
      <c r="BX590" s="70">
        <v>23.939</v>
      </c>
      <c r="BY590" s="70">
        <v>0</v>
      </c>
      <c r="BZ590" s="70">
        <v>3.9710000000000001</v>
      </c>
      <c r="CA590" s="70">
        <v>0</v>
      </c>
      <c r="CB590" s="70">
        <v>0</v>
      </c>
      <c r="CC590" s="70">
        <v>0</v>
      </c>
      <c r="CD590" s="70">
        <v>0</v>
      </c>
    </row>
    <row r="591" spans="1:82">
      <c r="A591" s="70" t="s">
        <v>2350</v>
      </c>
      <c r="B591" s="70">
        <v>16</v>
      </c>
      <c r="C591" s="70">
        <v>16</v>
      </c>
      <c r="D591" s="70">
        <v>1</v>
      </c>
      <c r="E591" s="70">
        <v>2019</v>
      </c>
      <c r="F591" s="70" t="s">
        <v>158</v>
      </c>
      <c r="G591" s="70" t="s">
        <v>2334</v>
      </c>
      <c r="H591" s="70" t="s">
        <v>2335</v>
      </c>
      <c r="I591" s="148"/>
      <c r="J591" s="71">
        <v>69.56917516437187</v>
      </c>
      <c r="K591" s="71">
        <v>3.5728803315250075</v>
      </c>
      <c r="L591" s="71">
        <v>32.772794709582072</v>
      </c>
      <c r="M591" s="71">
        <v>88.013738520984901</v>
      </c>
      <c r="N591" s="71">
        <v>84.710041176812425</v>
      </c>
      <c r="O591" s="71">
        <v>63.929258494626346</v>
      </c>
      <c r="P591" s="71">
        <v>76.5685149933378</v>
      </c>
      <c r="Q591" s="71">
        <v>4.5985838501974197</v>
      </c>
      <c r="R591" s="71">
        <v>3.5974658110824107</v>
      </c>
      <c r="S591" s="71">
        <v>8.8752268579914535</v>
      </c>
      <c r="T591" s="72"/>
      <c r="U591" s="71">
        <v>3256164</v>
      </c>
      <c r="V591" s="71">
        <v>2061</v>
      </c>
      <c r="W591" s="71">
        <v>868</v>
      </c>
      <c r="X591" s="71">
        <v>27652</v>
      </c>
      <c r="Y591" s="71">
        <v>36014</v>
      </c>
      <c r="Z591" s="71">
        <v>40024</v>
      </c>
      <c r="AA591" s="71">
        <v>15899</v>
      </c>
      <c r="AB591" s="71">
        <v>74519</v>
      </c>
      <c r="AC591" s="71">
        <v>634370</v>
      </c>
      <c r="AD591" s="71">
        <v>8.8752268579914535</v>
      </c>
      <c r="AE591" s="72"/>
      <c r="AF591" s="71">
        <v>34701022.011468939</v>
      </c>
      <c r="AG591" s="71">
        <v>2943040.8174778698</v>
      </c>
      <c r="AH591" s="71">
        <v>8152003.0672421772</v>
      </c>
      <c r="AI591" s="71">
        <v>157668598.44658971</v>
      </c>
      <c r="AJ591" s="71">
        <v>166773742.29984489</v>
      </c>
      <c r="AK591" s="71">
        <v>0</v>
      </c>
      <c r="AL591" s="71">
        <v>0</v>
      </c>
      <c r="AM591" s="71">
        <v>10148926.821268346</v>
      </c>
      <c r="AN591" s="71">
        <v>0</v>
      </c>
      <c r="AO591" s="71">
        <v>0</v>
      </c>
      <c r="AP591" s="71">
        <v>380387333.46389186</v>
      </c>
      <c r="AQ591" s="72"/>
      <c r="AR591" s="71">
        <v>1396</v>
      </c>
      <c r="AS591" s="71">
        <v>430</v>
      </c>
      <c r="AT591" s="71">
        <v>2</v>
      </c>
      <c r="AU591" s="71">
        <v>0</v>
      </c>
      <c r="AV591" s="71">
        <v>0</v>
      </c>
      <c r="AW591" s="71">
        <v>1</v>
      </c>
      <c r="AX591" s="71"/>
      <c r="AY591" s="72"/>
      <c r="AZ591" s="71">
        <v>6598.389000000001</v>
      </c>
      <c r="BA591" s="71">
        <v>19633.900000000009</v>
      </c>
      <c r="BB591" s="71">
        <v>28500</v>
      </c>
      <c r="BC591" s="71">
        <v>0</v>
      </c>
      <c r="BD591" s="71">
        <v>0</v>
      </c>
      <c r="BE591" s="71">
        <v>1261.2750000000001</v>
      </c>
      <c r="BF591" s="71"/>
      <c r="BG591" s="72"/>
      <c r="BH591" s="71">
        <v>0</v>
      </c>
      <c r="BI591" s="71">
        <v>0</v>
      </c>
      <c r="BJ591" s="71">
        <v>2.0529999999999999</v>
      </c>
      <c r="BK591" s="71">
        <v>0</v>
      </c>
      <c r="BL591" s="71">
        <v>28.692999999999998</v>
      </c>
      <c r="BM591" s="71">
        <v>0</v>
      </c>
      <c r="BN591" s="72"/>
      <c r="BO591" s="71">
        <v>0</v>
      </c>
      <c r="BP591" s="71">
        <v>0</v>
      </c>
      <c r="BQ591" s="71">
        <v>1</v>
      </c>
      <c r="BR591" s="71">
        <v>0</v>
      </c>
      <c r="BS591" s="71">
        <v>2</v>
      </c>
      <c r="BT591" s="71">
        <v>0</v>
      </c>
      <c r="BU591"/>
      <c r="BV591" s="70">
        <v>8.4009999999999998</v>
      </c>
      <c r="BW591" s="70">
        <v>0</v>
      </c>
      <c r="BX591" s="70">
        <v>21.896000000000001</v>
      </c>
      <c r="BY591" s="70">
        <v>0</v>
      </c>
      <c r="BZ591" s="70">
        <v>0.44900000000000001</v>
      </c>
      <c r="CA591" s="70">
        <v>0</v>
      </c>
      <c r="CB591" s="70">
        <v>0</v>
      </c>
      <c r="CC591" s="70">
        <v>0</v>
      </c>
      <c r="CD591" s="70">
        <v>0</v>
      </c>
    </row>
    <row r="592" spans="1:82">
      <c r="A592" s="70" t="s">
        <v>2351</v>
      </c>
      <c r="B592" s="70">
        <v>17</v>
      </c>
      <c r="C592" s="70">
        <v>17</v>
      </c>
      <c r="D592" s="70">
        <v>1</v>
      </c>
      <c r="E592" s="70">
        <v>2020</v>
      </c>
      <c r="F592" s="70" t="s">
        <v>159</v>
      </c>
      <c r="G592" s="70" t="s">
        <v>2334</v>
      </c>
      <c r="H592" s="70" t="s">
        <v>2335</v>
      </c>
      <c r="I592" s="148"/>
      <c r="J592" s="71">
        <v>102.363821364142</v>
      </c>
      <c r="K592" s="71">
        <v>4.2951328239604578</v>
      </c>
      <c r="L592" s="71">
        <v>55.821285366771775</v>
      </c>
      <c r="M592" s="71">
        <v>103.0862281708838</v>
      </c>
      <c r="N592" s="71">
        <v>115.52773627098006</v>
      </c>
      <c r="O592" s="71">
        <v>55.721385479030189</v>
      </c>
      <c r="P592" s="71">
        <v>71.552913378358426</v>
      </c>
      <c r="Q592" s="71">
        <v>4.3080831765888803</v>
      </c>
      <c r="R592" s="71">
        <v>3.7406152932278984</v>
      </c>
      <c r="S592" s="71">
        <v>10.011399900439001</v>
      </c>
      <c r="T592" s="72"/>
      <c r="U592" s="71">
        <v>4180741</v>
      </c>
      <c r="V592" s="71">
        <v>1987</v>
      </c>
      <c r="W592" s="71">
        <v>1214</v>
      </c>
      <c r="X592" s="71">
        <v>25769</v>
      </c>
      <c r="Y592" s="71">
        <v>35837</v>
      </c>
      <c r="Z592" s="71">
        <v>39817</v>
      </c>
      <c r="AA592" s="71">
        <v>15792</v>
      </c>
      <c r="AB592" s="71">
        <v>73067</v>
      </c>
      <c r="AC592" s="71">
        <v>663098</v>
      </c>
      <c r="AD592" s="71">
        <v>10.011399900439001</v>
      </c>
      <c r="AE592" s="72"/>
      <c r="AF592" s="71">
        <v>49141122.233150221</v>
      </c>
      <c r="AG592" s="71">
        <v>2929978.3886368452</v>
      </c>
      <c r="AH592" s="71">
        <v>15819956.828159245</v>
      </c>
      <c r="AI592" s="71">
        <v>142512673.17157122</v>
      </c>
      <c r="AJ592" s="71">
        <v>183515504.8503024</v>
      </c>
      <c r="AK592" s="71"/>
      <c r="AL592" s="71"/>
      <c r="AM592" s="71">
        <v>9536055.291301569</v>
      </c>
      <c r="AN592" s="71"/>
      <c r="AO592" s="71"/>
      <c r="AP592" s="71">
        <v>403455290.76312149</v>
      </c>
      <c r="AQ592" s="72"/>
      <c r="AR592" s="71">
        <v>1440</v>
      </c>
      <c r="AS592" s="71">
        <v>453</v>
      </c>
      <c r="AT592" s="71">
        <v>2</v>
      </c>
      <c r="AU592" s="71">
        <v>0</v>
      </c>
      <c r="AV592" s="71">
        <v>0</v>
      </c>
      <c r="AW592" s="71">
        <v>1</v>
      </c>
      <c r="AX592" s="71"/>
      <c r="AY592" s="72"/>
      <c r="AZ592" s="71">
        <v>6841.0380000000023</v>
      </c>
      <c r="BA592" s="71">
        <v>21889.80000000001</v>
      </c>
      <c r="BB592" s="71">
        <v>28500</v>
      </c>
      <c r="BC592" s="71">
        <v>0</v>
      </c>
      <c r="BD592" s="71">
        <v>0</v>
      </c>
      <c r="BE592" s="71">
        <v>1261.2750000000001</v>
      </c>
      <c r="BF592" s="71"/>
      <c r="BG592" s="72"/>
      <c r="BH592" s="71">
        <v>0</v>
      </c>
      <c r="BI592" s="71">
        <v>0</v>
      </c>
      <c r="BJ592" s="71">
        <v>0</v>
      </c>
      <c r="BK592" s="71">
        <v>0</v>
      </c>
      <c r="BL592" s="71">
        <v>29.604999999999997</v>
      </c>
      <c r="BM592" s="71">
        <v>0</v>
      </c>
      <c r="BN592" s="72"/>
      <c r="BO592" s="71">
        <v>0</v>
      </c>
      <c r="BP592" s="71">
        <v>0</v>
      </c>
      <c r="BQ592" s="71">
        <v>0</v>
      </c>
      <c r="BR592" s="71">
        <v>0</v>
      </c>
      <c r="BS592" s="71">
        <v>2</v>
      </c>
      <c r="BT592" s="71">
        <v>0</v>
      </c>
      <c r="BU592"/>
      <c r="BV592" s="70">
        <v>5.42</v>
      </c>
      <c r="BW592" s="70">
        <v>0</v>
      </c>
      <c r="BX592" s="70">
        <v>23.780999999999999</v>
      </c>
      <c r="BY592" s="70">
        <v>0</v>
      </c>
      <c r="BZ592" s="70">
        <v>0.40400000000000003</v>
      </c>
      <c r="CA592" s="70">
        <v>0</v>
      </c>
      <c r="CB592" s="70">
        <v>0</v>
      </c>
      <c r="CC592" s="70">
        <v>0</v>
      </c>
      <c r="CD592" s="70">
        <v>0</v>
      </c>
    </row>
    <row r="593" spans="1:82">
      <c r="A593" s="70" t="s">
        <v>2352</v>
      </c>
      <c r="B593" s="70">
        <v>17</v>
      </c>
      <c r="C593" s="70">
        <v>18</v>
      </c>
      <c r="D593" s="70">
        <v>1</v>
      </c>
      <c r="E593" s="70">
        <v>2021</v>
      </c>
      <c r="F593" s="70" t="s">
        <v>160</v>
      </c>
      <c r="G593" s="70" t="s">
        <v>2334</v>
      </c>
      <c r="H593" s="70" t="s">
        <v>2335</v>
      </c>
      <c r="I593" s="148"/>
      <c r="J593" s="71">
        <v>96.586434760521286</v>
      </c>
      <c r="K593" s="71">
        <v>4.3887292774773767</v>
      </c>
      <c r="L593" s="71">
        <v>51.732133014179418</v>
      </c>
      <c r="M593" s="71">
        <v>99.163744842004434</v>
      </c>
      <c r="N593" s="71">
        <v>108.9606452580116</v>
      </c>
      <c r="O593" s="71">
        <v>53.545867882555591</v>
      </c>
      <c r="P593" s="71">
        <v>72.868136477329443</v>
      </c>
      <c r="Q593" s="71">
        <v>4.1716420493320099</v>
      </c>
      <c r="R593" s="71">
        <v>3.7606369164493452</v>
      </c>
      <c r="S593" s="71">
        <v>8.6414562271896322</v>
      </c>
      <c r="T593" s="72"/>
      <c r="U593" s="71">
        <v>4952494</v>
      </c>
      <c r="V593" s="71">
        <v>1987</v>
      </c>
      <c r="W593" s="71">
        <v>1214</v>
      </c>
      <c r="X593" s="71">
        <v>25769</v>
      </c>
      <c r="Y593" s="71">
        <v>35495</v>
      </c>
      <c r="Z593" s="71">
        <v>39397</v>
      </c>
      <c r="AA593" s="71">
        <v>15682</v>
      </c>
      <c r="AB593" s="71">
        <v>71448</v>
      </c>
      <c r="AC593" s="71">
        <v>646725.99999999988</v>
      </c>
      <c r="AD593" s="71">
        <v>8.6414562271896322</v>
      </c>
      <c r="AE593" s="72"/>
      <c r="AF593" s="71">
        <v>46027164.396039277</v>
      </c>
      <c r="AG593" s="71">
        <v>3131991.9156868369</v>
      </c>
      <c r="AH593" s="71">
        <v>15552940.22462048</v>
      </c>
      <c r="AI593" s="71">
        <v>153718636.4902578</v>
      </c>
      <c r="AJ593" s="71">
        <v>175241578.0287044</v>
      </c>
      <c r="AK593" s="71">
        <v>0</v>
      </c>
      <c r="AL593" s="71">
        <v>0</v>
      </c>
      <c r="AM593" s="71">
        <v>9378542.256091902</v>
      </c>
      <c r="AN593" s="71">
        <v>0</v>
      </c>
      <c r="AO593" s="71">
        <v>0</v>
      </c>
      <c r="AP593" s="71">
        <v>403050853.31140071</v>
      </c>
      <c r="AQ593" s="72"/>
      <c r="AR593" s="71">
        <v>1499</v>
      </c>
      <c r="AS593" s="71">
        <v>454</v>
      </c>
      <c r="AT593" s="71">
        <v>2</v>
      </c>
      <c r="AU593" s="71">
        <v>0</v>
      </c>
      <c r="AV593" s="71">
        <v>0</v>
      </c>
      <c r="AW593" s="71">
        <v>1</v>
      </c>
      <c r="AX593" s="71"/>
      <c r="AY593" s="72"/>
      <c r="AZ593" s="71">
        <v>7243.4770000000017</v>
      </c>
      <c r="BA593" s="71">
        <v>21993.100000000009</v>
      </c>
      <c r="BB593" s="71">
        <v>28500</v>
      </c>
      <c r="BC593" s="71">
        <v>0</v>
      </c>
      <c r="BD593" s="71">
        <v>0</v>
      </c>
      <c r="BE593" s="71">
        <v>1261.2750000000001</v>
      </c>
      <c r="BF593" s="71"/>
      <c r="BG593" s="72"/>
      <c r="BH593" s="71">
        <v>0</v>
      </c>
      <c r="BI593" s="71">
        <v>0</v>
      </c>
      <c r="BJ593" s="71">
        <v>0</v>
      </c>
      <c r="BK593" s="71">
        <v>0</v>
      </c>
      <c r="BL593" s="71">
        <v>29.835000000000001</v>
      </c>
      <c r="BM593" s="71">
        <v>0</v>
      </c>
      <c r="BN593" s="72"/>
      <c r="BO593" s="71">
        <v>0</v>
      </c>
      <c r="BP593" s="71">
        <v>0</v>
      </c>
      <c r="BQ593" s="71">
        <v>0</v>
      </c>
      <c r="BR593" s="71">
        <v>0</v>
      </c>
      <c r="BS593" s="71">
        <v>2</v>
      </c>
      <c r="BT593" s="71">
        <v>0</v>
      </c>
      <c r="BU593"/>
      <c r="BV593" s="70">
        <v>6.9269999999999996</v>
      </c>
      <c r="BW593" s="70">
        <v>0</v>
      </c>
      <c r="BX593" s="70">
        <v>22.504000000000001</v>
      </c>
      <c r="BY593" s="70">
        <v>0</v>
      </c>
      <c r="BZ593" s="70">
        <v>0.40400000000000003</v>
      </c>
      <c r="CA593" s="70">
        <v>0</v>
      </c>
      <c r="CB593" s="70">
        <v>0</v>
      </c>
      <c r="CC593" s="70">
        <v>0</v>
      </c>
      <c r="CD593" s="70">
        <v>0</v>
      </c>
    </row>
    <row r="594" spans="1:82">
      <c r="A594" s="70" t="s">
        <v>2353</v>
      </c>
      <c r="B594" s="70">
        <v>17</v>
      </c>
      <c r="C594" s="70">
        <v>19</v>
      </c>
      <c r="D594" s="70">
        <v>1</v>
      </c>
      <c r="E594" s="70">
        <v>2022</v>
      </c>
      <c r="F594" s="70" t="s">
        <v>161</v>
      </c>
      <c r="G594" s="70" t="s">
        <v>2334</v>
      </c>
      <c r="H594" s="70" t="s">
        <v>2335</v>
      </c>
      <c r="I594" s="148"/>
      <c r="J594" s="71">
        <v>78.54728642848599</v>
      </c>
      <c r="K594" s="71">
        <v>3.7306285226844804</v>
      </c>
      <c r="L594" s="71">
        <v>48.047339355422636</v>
      </c>
      <c r="M594" s="71">
        <v>81.778503077293266</v>
      </c>
      <c r="N594" s="71">
        <v>90.405985828487232</v>
      </c>
      <c r="O594" s="71">
        <v>55.798344563856908</v>
      </c>
      <c r="P594" s="71">
        <v>71.719061573213693</v>
      </c>
      <c r="Q594" s="71">
        <v>4.122007502503533</v>
      </c>
      <c r="R594" s="71">
        <v>3.5350813495505902</v>
      </c>
      <c r="S594" s="71">
        <v>8.490238069455863</v>
      </c>
      <c r="T594" s="72"/>
      <c r="U594" s="71">
        <v>5513106</v>
      </c>
      <c r="V594" s="71">
        <v>1987</v>
      </c>
      <c r="W594" s="71">
        <v>1214</v>
      </c>
      <c r="X594" s="71">
        <v>25769</v>
      </c>
      <c r="Y594" s="71">
        <v>35339</v>
      </c>
      <c r="Z594" s="71">
        <v>39006</v>
      </c>
      <c r="AA594" s="71">
        <v>15670</v>
      </c>
      <c r="AB594" s="71">
        <v>70019</v>
      </c>
      <c r="AC594" s="71">
        <v>615571.99999999988</v>
      </c>
      <c r="AD594" s="71">
        <v>8.490238069455863</v>
      </c>
      <c r="AE594" s="72"/>
      <c r="AF594" s="71">
        <v>49117823.740774259</v>
      </c>
      <c r="AG594" s="71">
        <v>3094673.5891614039</v>
      </c>
      <c r="AH594" s="71">
        <v>16805523.073201593</v>
      </c>
      <c r="AI594" s="71">
        <v>140744878.15473852</v>
      </c>
      <c r="AJ594" s="71">
        <v>185515456.54548055</v>
      </c>
      <c r="AK594" s="71">
        <v>0</v>
      </c>
      <c r="AL594" s="71">
        <v>0</v>
      </c>
      <c r="AM594" s="71">
        <v>9041364.0270918235</v>
      </c>
      <c r="AN594" s="71">
        <v>0</v>
      </c>
      <c r="AO594" s="71">
        <v>0</v>
      </c>
      <c r="AP594" s="71">
        <v>404319719.1304481</v>
      </c>
      <c r="AQ594" s="72"/>
      <c r="AR594" s="71">
        <v>1581</v>
      </c>
      <c r="AS594" s="71">
        <v>458</v>
      </c>
      <c r="AT594" s="71">
        <v>2</v>
      </c>
      <c r="AU594" s="71">
        <v>0</v>
      </c>
      <c r="AV594" s="71">
        <v>0</v>
      </c>
      <c r="AW594" s="71">
        <v>1</v>
      </c>
      <c r="AX594" s="71"/>
      <c r="AY594" s="72"/>
      <c r="AZ594" s="71">
        <v>7793.7769999999946</v>
      </c>
      <c r="BA594" s="71">
        <v>22163.30000000001</v>
      </c>
      <c r="BB594" s="71">
        <v>28500</v>
      </c>
      <c r="BC594" s="71">
        <v>0</v>
      </c>
      <c r="BD594" s="71">
        <v>0</v>
      </c>
      <c r="BE594" s="71">
        <v>1261.2750000000001</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2354</v>
      </c>
      <c r="B595" s="70">
        <v>17</v>
      </c>
      <c r="C595" s="70">
        <v>20</v>
      </c>
      <c r="D595" s="70">
        <v>1</v>
      </c>
      <c r="E595" s="70">
        <v>2023</v>
      </c>
      <c r="F595" s="70" t="s">
        <v>1539</v>
      </c>
      <c r="G595" s="70" t="s">
        <v>2334</v>
      </c>
      <c r="H595" s="70" t="s">
        <v>2335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1662</v>
      </c>
      <c r="AS595" s="71">
        <v>463</v>
      </c>
      <c r="AT595" s="71">
        <v>2</v>
      </c>
      <c r="AU595" s="71">
        <v>0</v>
      </c>
      <c r="AV595" s="71">
        <v>0</v>
      </c>
      <c r="AW595" s="71">
        <v>1</v>
      </c>
      <c r="AX595" s="71"/>
      <c r="AY595" s="72"/>
      <c r="AZ595" s="71">
        <v>8284.9769999999844</v>
      </c>
      <c r="BA595" s="71">
        <v>22383.300000000014</v>
      </c>
      <c r="BB595" s="71">
        <v>28500</v>
      </c>
      <c r="BC595" s="71">
        <v>0</v>
      </c>
      <c r="BD595" s="71">
        <v>0</v>
      </c>
      <c r="BE595" s="71">
        <v>1261.2750000000001</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2355</v>
      </c>
      <c r="B596" s="70">
        <v>17</v>
      </c>
      <c r="C596" s="70">
        <v>21</v>
      </c>
      <c r="D596" s="70">
        <v>1</v>
      </c>
      <c r="E596" s="70">
        <v>2024</v>
      </c>
      <c r="F596" s="70" t="s">
        <v>1554</v>
      </c>
      <c r="G596" s="1064" t="s">
        <v>2334</v>
      </c>
      <c r="H596" s="70" t="s">
        <v>2335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2356</v>
      </c>
      <c r="B597" s="70">
        <v>120</v>
      </c>
      <c r="C597" s="70">
        <v>1</v>
      </c>
      <c r="D597" s="70">
        <v>8</v>
      </c>
      <c r="E597" s="70">
        <v>1990</v>
      </c>
      <c r="F597" s="70" t="s">
        <v>787</v>
      </c>
      <c r="G597" s="1064" t="s">
        <v>2357</v>
      </c>
      <c r="H597" s="70" t="s">
        <v>2358</v>
      </c>
      <c r="I597" s="148"/>
      <c r="J597" s="71">
        <v>247.34290413946769</v>
      </c>
      <c r="K597" s="71">
        <v>8.627064880290682</v>
      </c>
      <c r="L597" s="71">
        <v>17.839565766165389</v>
      </c>
      <c r="M597" s="71">
        <v>67.05569318352164</v>
      </c>
      <c r="N597" s="71">
        <v>77.927662475939215</v>
      </c>
      <c r="O597" s="71">
        <v>52.125918922821363</v>
      </c>
      <c r="P597" s="71">
        <v>103.9161746896294</v>
      </c>
      <c r="Q597" s="71">
        <v>5.3054800545340299</v>
      </c>
      <c r="R597" s="71">
        <v>1.8526481837416431</v>
      </c>
      <c r="S597" s="71">
        <v>6.3818979307658301</v>
      </c>
      <c r="T597" s="72"/>
      <c r="U597" s="71">
        <v>5199210</v>
      </c>
      <c r="V597" s="71">
        <v>3501</v>
      </c>
      <c r="W597" s="71">
        <v>188</v>
      </c>
      <c r="X597" s="71">
        <v>27135</v>
      </c>
      <c r="Y597" s="71">
        <v>29133</v>
      </c>
      <c r="Z597" s="71">
        <v>21440</v>
      </c>
      <c r="AA597" s="71">
        <v>25232</v>
      </c>
      <c r="AB597" s="71">
        <v>86143</v>
      </c>
      <c r="AC597" s="71">
        <v>320882</v>
      </c>
      <c r="AD597" s="71">
        <v>6.3818979307658301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2359</v>
      </c>
      <c r="B598" s="70">
        <v>121</v>
      </c>
      <c r="C598" s="70">
        <v>2</v>
      </c>
      <c r="D598" s="70">
        <v>8</v>
      </c>
      <c r="E598" s="70">
        <v>2005</v>
      </c>
      <c r="F598" s="70" t="s">
        <v>789</v>
      </c>
      <c r="G598" s="70" t="s">
        <v>2357</v>
      </c>
      <c r="H598" s="70" t="s">
        <v>2358</v>
      </c>
      <c r="I598" s="148"/>
      <c r="J598" s="71">
        <v>145.43700579373439</v>
      </c>
      <c r="K598" s="71">
        <v>5.9439921932870661</v>
      </c>
      <c r="L598" s="71">
        <v>18.28300861088962</v>
      </c>
      <c r="M598" s="71">
        <v>116.36199031888469</v>
      </c>
      <c r="N598" s="71">
        <v>123.1985861448279</v>
      </c>
      <c r="O598" s="71">
        <v>82.923980866391048</v>
      </c>
      <c r="P598" s="71">
        <v>108.37775592515349</v>
      </c>
      <c r="Q598" s="71">
        <v>5.0200889464980296</v>
      </c>
      <c r="R598" s="71">
        <v>1.1299485246523759</v>
      </c>
      <c r="S598" s="71">
        <v>8.6675409606894149</v>
      </c>
      <c r="T598" s="72"/>
      <c r="U598" s="71">
        <v>3949636</v>
      </c>
      <c r="V598" s="71">
        <v>2979</v>
      </c>
      <c r="W598" s="71">
        <v>178</v>
      </c>
      <c r="X598" s="71">
        <v>23008</v>
      </c>
      <c r="Y598" s="71">
        <v>34714</v>
      </c>
      <c r="Z598" s="71">
        <v>39469</v>
      </c>
      <c r="AA598" s="71">
        <v>21552</v>
      </c>
      <c r="AB598" s="71">
        <v>85210</v>
      </c>
      <c r="AC598" s="71">
        <v>199808</v>
      </c>
      <c r="AD598" s="71">
        <v>8.6675409606894149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2360</v>
      </c>
      <c r="B599" s="70">
        <v>122</v>
      </c>
      <c r="C599" s="70">
        <v>3</v>
      </c>
      <c r="D599" s="70">
        <v>8</v>
      </c>
      <c r="E599" s="70">
        <v>2006</v>
      </c>
      <c r="F599" s="70" t="s">
        <v>790</v>
      </c>
      <c r="G599" s="70" t="s">
        <v>2357</v>
      </c>
      <c r="H599" s="70" t="s">
        <v>2358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2361</v>
      </c>
      <c r="B600" s="70">
        <v>123</v>
      </c>
      <c r="C600" s="70">
        <v>4</v>
      </c>
      <c r="D600" s="70">
        <v>8</v>
      </c>
      <c r="E600" s="70">
        <v>2007</v>
      </c>
      <c r="F600" s="70" t="s">
        <v>791</v>
      </c>
      <c r="G600" s="70" t="s">
        <v>2357</v>
      </c>
      <c r="H600" s="70" t="s">
        <v>2358</v>
      </c>
      <c r="I600" s="148"/>
      <c r="J600" s="71">
        <v>122.2858286308723</v>
      </c>
      <c r="K600" s="71">
        <v>5.4471398019442558</v>
      </c>
      <c r="L600" s="71">
        <v>23.11518316051896</v>
      </c>
      <c r="M600" s="71">
        <v>107.8969962219514</v>
      </c>
      <c r="N600" s="71">
        <v>135.0170474881225</v>
      </c>
      <c r="O600" s="71">
        <v>80.007473062305195</v>
      </c>
      <c r="P600" s="71">
        <v>105.505425640022</v>
      </c>
      <c r="Q600" s="71">
        <v>5.18149981190047</v>
      </c>
      <c r="R600" s="71">
        <v>1.185566054442269</v>
      </c>
      <c r="S600" s="71">
        <v>4.7547505606439353</v>
      </c>
      <c r="T600" s="72"/>
      <c r="U600" s="71">
        <v>3858357</v>
      </c>
      <c r="V600" s="71">
        <v>2653</v>
      </c>
      <c r="W600" s="71">
        <v>235</v>
      </c>
      <c r="X600" s="71">
        <v>28689</v>
      </c>
      <c r="Y600" s="71">
        <v>35011</v>
      </c>
      <c r="Z600" s="71">
        <v>39587</v>
      </c>
      <c r="AA600" s="71">
        <v>20661</v>
      </c>
      <c r="AB600" s="71">
        <v>83299</v>
      </c>
      <c r="AC600" s="71">
        <v>215658</v>
      </c>
      <c r="AD600" s="71">
        <v>4.7547505606439353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2362</v>
      </c>
      <c r="B601" s="70">
        <v>124</v>
      </c>
      <c r="C601" s="70">
        <v>5</v>
      </c>
      <c r="D601" s="70">
        <v>8</v>
      </c>
      <c r="E601" s="70">
        <v>2008</v>
      </c>
      <c r="F601" s="70" t="s">
        <v>792</v>
      </c>
      <c r="G601" s="70" t="s">
        <v>2357</v>
      </c>
      <c r="H601" s="70" t="s">
        <v>2358</v>
      </c>
      <c r="I601" s="148"/>
      <c r="J601" s="71">
        <v>118.67142650062409</v>
      </c>
      <c r="K601" s="71">
        <v>3.9595541922521909</v>
      </c>
      <c r="L601" s="71">
        <v>20.364041408417229</v>
      </c>
      <c r="M601" s="71">
        <v>118.251964451935</v>
      </c>
      <c r="N601" s="71">
        <v>124.0906530433936</v>
      </c>
      <c r="O601" s="71">
        <v>77.69093152274688</v>
      </c>
      <c r="P601" s="71">
        <v>102.1717570589129</v>
      </c>
      <c r="Q601" s="71">
        <v>5.0510221070551697</v>
      </c>
      <c r="R601" s="71">
        <v>1.031705639468425</v>
      </c>
      <c r="S601" s="71">
        <v>5.3114756376478196</v>
      </c>
      <c r="T601" s="72"/>
      <c r="U601" s="71">
        <v>4088424</v>
      </c>
      <c r="V601" s="71">
        <v>2653</v>
      </c>
      <c r="W601" s="71">
        <v>235</v>
      </c>
      <c r="X601" s="71">
        <v>28689</v>
      </c>
      <c r="Y601" s="71">
        <v>35214</v>
      </c>
      <c r="Z601" s="71">
        <v>39790</v>
      </c>
      <c r="AA601" s="71">
        <v>20031</v>
      </c>
      <c r="AB601" s="71">
        <v>82537</v>
      </c>
      <c r="AC601" s="71">
        <v>194875</v>
      </c>
      <c r="AD601" s="71">
        <v>5.3114756376478196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2363</v>
      </c>
      <c r="B602" s="70">
        <v>125</v>
      </c>
      <c r="C602" s="70">
        <v>6</v>
      </c>
      <c r="D602" s="70">
        <v>8</v>
      </c>
      <c r="E602" s="70">
        <v>2009</v>
      </c>
      <c r="F602" s="70" t="s">
        <v>176</v>
      </c>
      <c r="G602" s="70" t="s">
        <v>2357</v>
      </c>
      <c r="H602" s="70" t="s">
        <v>2358</v>
      </c>
      <c r="I602" s="148"/>
      <c r="J602" s="71">
        <v>144.03792607660219</v>
      </c>
      <c r="K602" s="71">
        <v>3.703497859798512</v>
      </c>
      <c r="L602" s="71">
        <v>26.835837873224541</v>
      </c>
      <c r="M602" s="71">
        <v>108.7926230352637</v>
      </c>
      <c r="N602" s="71">
        <v>103.6454274371705</v>
      </c>
      <c r="O602" s="71">
        <v>79.566877649030531</v>
      </c>
      <c r="P602" s="71">
        <v>97.068742032889986</v>
      </c>
      <c r="Q602" s="71">
        <v>4.7767689490226299</v>
      </c>
      <c r="R602" s="71">
        <v>1.3637379797512861</v>
      </c>
      <c r="S602" s="71">
        <v>5.4966264978025681</v>
      </c>
      <c r="T602" s="72"/>
      <c r="U602" s="71">
        <v>3762075</v>
      </c>
      <c r="V602" s="71">
        <v>2709</v>
      </c>
      <c r="W602" s="71">
        <v>344</v>
      </c>
      <c r="X602" s="71">
        <v>30023</v>
      </c>
      <c r="Y602" s="71">
        <v>35351</v>
      </c>
      <c r="Z602" s="71">
        <v>40223</v>
      </c>
      <c r="AA602" s="71">
        <v>19537</v>
      </c>
      <c r="AB602" s="71">
        <v>81938</v>
      </c>
      <c r="AC602" s="71">
        <v>251301</v>
      </c>
      <c r="AD602" s="71">
        <v>5.4966264978025681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7.45</v>
      </c>
      <c r="BM602" s="71">
        <v>0</v>
      </c>
      <c r="BN602" s="72"/>
      <c r="BO602" s="71">
        <v>0</v>
      </c>
      <c r="BP602" s="71">
        <v>0</v>
      </c>
      <c r="BQ602" s="71">
        <v>0</v>
      </c>
      <c r="BR602" s="71">
        <v>0</v>
      </c>
      <c r="BS602" s="71">
        <v>2</v>
      </c>
      <c r="BT602" s="71">
        <v>0</v>
      </c>
      <c r="BU602"/>
      <c r="BV602" s="70">
        <v>7.45</v>
      </c>
      <c r="BW602" s="70">
        <v>0</v>
      </c>
      <c r="BX602" s="70">
        <v>0</v>
      </c>
      <c r="BY602" s="70">
        <v>0</v>
      </c>
      <c r="BZ602" s="70">
        <v>0</v>
      </c>
      <c r="CA602" s="70">
        <v>0</v>
      </c>
      <c r="CB602" s="70">
        <v>0</v>
      </c>
      <c r="CC602" s="70">
        <v>0</v>
      </c>
      <c r="CD602" s="70">
        <v>0</v>
      </c>
    </row>
    <row r="603" spans="1:82">
      <c r="A603" s="70" t="s">
        <v>2364</v>
      </c>
      <c r="B603" s="70">
        <v>126</v>
      </c>
      <c r="C603" s="70">
        <v>7</v>
      </c>
      <c r="D603" s="70">
        <v>8</v>
      </c>
      <c r="E603" s="70">
        <v>2010</v>
      </c>
      <c r="F603" s="70" t="s">
        <v>177</v>
      </c>
      <c r="G603" s="70" t="s">
        <v>2357</v>
      </c>
      <c r="H603" s="70" t="s">
        <v>2358</v>
      </c>
      <c r="I603" s="148"/>
      <c r="J603" s="71">
        <v>145.13748246265951</v>
      </c>
      <c r="K603" s="71">
        <v>4.1121709773887991</v>
      </c>
      <c r="L603" s="71">
        <v>26.18232450719815</v>
      </c>
      <c r="M603" s="71">
        <v>118.84882344102419</v>
      </c>
      <c r="N603" s="71">
        <v>111.020434716643</v>
      </c>
      <c r="O603" s="71">
        <v>80.08884184903026</v>
      </c>
      <c r="P603" s="71">
        <v>97.511615636781784</v>
      </c>
      <c r="Q603" s="71">
        <v>4.9395765048285396</v>
      </c>
      <c r="R603" s="71">
        <v>1.2877045565309631</v>
      </c>
      <c r="S603" s="71">
        <v>6.3492619731808979</v>
      </c>
      <c r="T603" s="72"/>
      <c r="U603" s="71">
        <v>3687174</v>
      </c>
      <c r="V603" s="71">
        <v>2709</v>
      </c>
      <c r="W603" s="71">
        <v>344</v>
      </c>
      <c r="X603" s="71">
        <v>30023</v>
      </c>
      <c r="Y603" s="71">
        <v>35419</v>
      </c>
      <c r="Z603" s="71">
        <v>40675</v>
      </c>
      <c r="AA603" s="71">
        <v>19136</v>
      </c>
      <c r="AB603" s="71">
        <v>81191</v>
      </c>
      <c r="AC603" s="71">
        <v>224870</v>
      </c>
      <c r="AD603" s="71">
        <v>6.3492619731808979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9.7379999999999995</v>
      </c>
      <c r="BM603" s="71">
        <v>0</v>
      </c>
      <c r="BN603" s="72"/>
      <c r="BO603" s="71">
        <v>0</v>
      </c>
      <c r="BP603" s="71">
        <v>0</v>
      </c>
      <c r="BQ603" s="71">
        <v>0</v>
      </c>
      <c r="BR603" s="71">
        <v>0</v>
      </c>
      <c r="BS603" s="71">
        <v>3</v>
      </c>
      <c r="BT603" s="71">
        <v>0</v>
      </c>
      <c r="BU603"/>
      <c r="BV603" s="70">
        <v>9.7379999999999995</v>
      </c>
      <c r="BW603" s="70">
        <v>0</v>
      </c>
      <c r="BX603" s="70">
        <v>0</v>
      </c>
      <c r="BY603" s="70">
        <v>0</v>
      </c>
      <c r="BZ603" s="70">
        <v>0</v>
      </c>
      <c r="CA603" s="70">
        <v>0</v>
      </c>
      <c r="CB603" s="70">
        <v>0</v>
      </c>
      <c r="CC603" s="70">
        <v>0</v>
      </c>
      <c r="CD603" s="70">
        <v>0</v>
      </c>
    </row>
    <row r="604" spans="1:82">
      <c r="A604" s="70" t="s">
        <v>2365</v>
      </c>
      <c r="B604" s="70">
        <v>127</v>
      </c>
      <c r="C604" s="70">
        <v>8</v>
      </c>
      <c r="D604" s="70">
        <v>8</v>
      </c>
      <c r="E604" s="70">
        <v>2011</v>
      </c>
      <c r="F604" s="70" t="s">
        <v>178</v>
      </c>
      <c r="G604" s="70" t="s">
        <v>2357</v>
      </c>
      <c r="H604" s="70" t="s">
        <v>2358</v>
      </c>
      <c r="I604" s="148"/>
      <c r="J604" s="71">
        <v>132.32654105980731</v>
      </c>
      <c r="K604" s="71">
        <v>5.9235045658589733</v>
      </c>
      <c r="L604" s="71">
        <v>14.275748650037039</v>
      </c>
      <c r="M604" s="71">
        <v>155.9952007376566</v>
      </c>
      <c r="N604" s="71">
        <v>142.2765569501357</v>
      </c>
      <c r="O604" s="71">
        <v>79.289730879244814</v>
      </c>
      <c r="P604" s="71">
        <v>93.664408068520686</v>
      </c>
      <c r="Q604" s="71">
        <v>5.6474974391483501</v>
      </c>
      <c r="R604" s="71">
        <v>1.398608161912106</v>
      </c>
      <c r="S604" s="71">
        <v>5.2471749802166929</v>
      </c>
      <c r="T604" s="72"/>
      <c r="U604" s="71">
        <v>3529722</v>
      </c>
      <c r="V604" s="71">
        <v>2709</v>
      </c>
      <c r="W604" s="71">
        <v>344</v>
      </c>
      <c r="X604" s="71">
        <v>30023</v>
      </c>
      <c r="Y604" s="71">
        <v>35479</v>
      </c>
      <c r="Z604" s="71">
        <v>41144</v>
      </c>
      <c r="AA604" s="71">
        <v>18928</v>
      </c>
      <c r="AB604" s="71">
        <v>80475</v>
      </c>
      <c r="AC604" s="71">
        <v>243833</v>
      </c>
      <c r="AD604" s="71">
        <v>5.2471749802166929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9.911999999999999</v>
      </c>
      <c r="BM604" s="71">
        <v>0</v>
      </c>
      <c r="BN604" s="72"/>
      <c r="BO604" s="71">
        <v>0</v>
      </c>
      <c r="BP604" s="71">
        <v>0</v>
      </c>
      <c r="BQ604" s="71">
        <v>0</v>
      </c>
      <c r="BR604" s="71">
        <v>0</v>
      </c>
      <c r="BS604" s="71">
        <v>3</v>
      </c>
      <c r="BT604" s="71">
        <v>0</v>
      </c>
      <c r="BU604"/>
      <c r="BV604" s="70">
        <v>9.9120000000000008</v>
      </c>
      <c r="BW604" s="70">
        <v>0</v>
      </c>
      <c r="BX604" s="70">
        <v>0</v>
      </c>
      <c r="BY604" s="70">
        <v>0</v>
      </c>
      <c r="BZ604" s="70">
        <v>0</v>
      </c>
      <c r="CA604" s="70">
        <v>0</v>
      </c>
      <c r="CB604" s="70">
        <v>0</v>
      </c>
      <c r="CC604" s="70">
        <v>0</v>
      </c>
      <c r="CD604" s="70">
        <v>0</v>
      </c>
    </row>
    <row r="605" spans="1:82">
      <c r="A605" s="70" t="s">
        <v>2366</v>
      </c>
      <c r="B605" s="70">
        <v>128</v>
      </c>
      <c r="C605" s="70">
        <v>9</v>
      </c>
      <c r="D605" s="70">
        <v>8</v>
      </c>
      <c r="E605" s="70">
        <v>2012</v>
      </c>
      <c r="F605" s="70" t="s">
        <v>179</v>
      </c>
      <c r="G605" s="70" t="s">
        <v>2357</v>
      </c>
      <c r="H605" s="70" t="s">
        <v>2358</v>
      </c>
      <c r="I605" s="148"/>
      <c r="J605" s="71">
        <v>138.82366834683009</v>
      </c>
      <c r="K605" s="71">
        <v>5.7369742898742899</v>
      </c>
      <c r="L605" s="71">
        <v>14.70166121064862</v>
      </c>
      <c r="M605" s="71">
        <v>163.072330740881</v>
      </c>
      <c r="N605" s="71">
        <v>155.24753544133361</v>
      </c>
      <c r="O605" s="71">
        <v>79.646624636933907</v>
      </c>
      <c r="P605" s="71">
        <v>93.829042831718553</v>
      </c>
      <c r="Q605" s="71">
        <v>6.1085961234375601</v>
      </c>
      <c r="R605" s="71">
        <v>1.433494070701238</v>
      </c>
      <c r="S605" s="71">
        <v>6.7782116663149976</v>
      </c>
      <c r="T605" s="72"/>
      <c r="U605" s="71">
        <v>3775100</v>
      </c>
      <c r="V605" s="71">
        <v>2709</v>
      </c>
      <c r="W605" s="71">
        <v>344</v>
      </c>
      <c r="X605" s="71">
        <v>30023</v>
      </c>
      <c r="Y605" s="71">
        <v>35714</v>
      </c>
      <c r="Z605" s="71">
        <v>41657</v>
      </c>
      <c r="AA605" s="71">
        <v>18854</v>
      </c>
      <c r="AB605" s="71">
        <v>80117</v>
      </c>
      <c r="AC605" s="71">
        <v>243442</v>
      </c>
      <c r="AD605" s="71">
        <v>6.7782116663149976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11.521000000000001</v>
      </c>
      <c r="BM605" s="71">
        <v>0</v>
      </c>
      <c r="BN605" s="72"/>
      <c r="BO605" s="71">
        <v>0</v>
      </c>
      <c r="BP605" s="71">
        <v>0</v>
      </c>
      <c r="BQ605" s="71">
        <v>0</v>
      </c>
      <c r="BR605" s="71">
        <v>0</v>
      </c>
      <c r="BS605" s="71">
        <v>3</v>
      </c>
      <c r="BT605" s="71">
        <v>0</v>
      </c>
      <c r="BU605"/>
      <c r="BV605" s="70">
        <v>11.521000000000001</v>
      </c>
      <c r="BW605" s="70">
        <v>0</v>
      </c>
      <c r="BX605" s="70">
        <v>0</v>
      </c>
      <c r="BY605" s="70">
        <v>0</v>
      </c>
      <c r="BZ605" s="70">
        <v>0</v>
      </c>
      <c r="CA605" s="70">
        <v>0</v>
      </c>
      <c r="CB605" s="70">
        <v>0</v>
      </c>
      <c r="CC605" s="70">
        <v>0</v>
      </c>
      <c r="CD605" s="70">
        <v>0</v>
      </c>
    </row>
    <row r="606" spans="1:82">
      <c r="A606" s="70" t="s">
        <v>2367</v>
      </c>
      <c r="B606" s="70">
        <v>129</v>
      </c>
      <c r="C606" s="70">
        <v>10</v>
      </c>
      <c r="D606" s="70">
        <v>8</v>
      </c>
      <c r="E606" s="70">
        <v>2013</v>
      </c>
      <c r="F606" s="70" t="s">
        <v>180</v>
      </c>
      <c r="G606" s="70" t="s">
        <v>2357</v>
      </c>
      <c r="H606" s="70" t="s">
        <v>2358</v>
      </c>
      <c r="I606" s="148"/>
      <c r="J606" s="71">
        <v>144.92072293907941</v>
      </c>
      <c r="K606" s="71">
        <v>5.4815688664290141</v>
      </c>
      <c r="L606" s="71">
        <v>13.13706706093088</v>
      </c>
      <c r="M606" s="71">
        <v>167.71285665071909</v>
      </c>
      <c r="N606" s="71">
        <v>146.479325961211</v>
      </c>
      <c r="O606" s="71">
        <v>77.337022721474241</v>
      </c>
      <c r="P606" s="71">
        <v>93.083611283180517</v>
      </c>
      <c r="Q606" s="71">
        <v>6.1598475480286501</v>
      </c>
      <c r="R606" s="71">
        <v>1.884102010548794</v>
      </c>
      <c r="S606" s="71">
        <v>5.3119256724155948</v>
      </c>
      <c r="T606" s="72"/>
      <c r="U606" s="71">
        <v>3726866</v>
      </c>
      <c r="V606" s="71">
        <v>2709</v>
      </c>
      <c r="W606" s="71">
        <v>344</v>
      </c>
      <c r="X606" s="71">
        <v>30023</v>
      </c>
      <c r="Y606" s="71">
        <v>35758</v>
      </c>
      <c r="Z606" s="71">
        <v>42255</v>
      </c>
      <c r="AA606" s="71">
        <v>18634</v>
      </c>
      <c r="AB606" s="71">
        <v>79631</v>
      </c>
      <c r="AC606" s="71">
        <v>312331</v>
      </c>
      <c r="AD606" s="71">
        <v>5.3119256724155948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12.948</v>
      </c>
      <c r="BM606" s="71">
        <v>0</v>
      </c>
      <c r="BN606" s="72"/>
      <c r="BO606" s="71">
        <v>0</v>
      </c>
      <c r="BP606" s="71">
        <v>0</v>
      </c>
      <c r="BQ606" s="71">
        <v>0</v>
      </c>
      <c r="BR606" s="71">
        <v>0</v>
      </c>
      <c r="BS606" s="71">
        <v>3</v>
      </c>
      <c r="BT606" s="71">
        <v>0</v>
      </c>
      <c r="BU606"/>
      <c r="BV606" s="70">
        <v>12.948</v>
      </c>
      <c r="BW606" s="70">
        <v>0</v>
      </c>
      <c r="BX606" s="70">
        <v>0</v>
      </c>
      <c r="BY606" s="70">
        <v>0</v>
      </c>
      <c r="BZ606" s="70">
        <v>0</v>
      </c>
      <c r="CA606" s="70">
        <v>0</v>
      </c>
      <c r="CB606" s="70">
        <v>0</v>
      </c>
      <c r="CC606" s="70">
        <v>0</v>
      </c>
      <c r="CD606" s="70">
        <v>0</v>
      </c>
    </row>
    <row r="607" spans="1:82">
      <c r="A607" s="70" t="s">
        <v>2368</v>
      </c>
      <c r="B607" s="70">
        <v>130</v>
      </c>
      <c r="C607" s="70">
        <v>11</v>
      </c>
      <c r="D607" s="70">
        <v>8</v>
      </c>
      <c r="E607" s="70">
        <v>2014</v>
      </c>
      <c r="F607" s="70" t="s">
        <v>181</v>
      </c>
      <c r="G607" s="70" t="s">
        <v>2357</v>
      </c>
      <c r="H607" s="70" t="s">
        <v>2358</v>
      </c>
      <c r="I607" s="148"/>
      <c r="J607" s="71">
        <v>149.2686376601612</v>
      </c>
      <c r="K607" s="71">
        <v>5.8825299297351146</v>
      </c>
      <c r="L607" s="71">
        <v>21.29051722735878</v>
      </c>
      <c r="M607" s="71">
        <v>173.14083745216939</v>
      </c>
      <c r="N607" s="71">
        <v>149.56195567201789</v>
      </c>
      <c r="O607" s="71">
        <v>73.887715094951162</v>
      </c>
      <c r="P607" s="71">
        <v>91.518743422147693</v>
      </c>
      <c r="Q607" s="71">
        <v>5.8380159307647999</v>
      </c>
      <c r="R607" s="71">
        <v>1.7907482296177939</v>
      </c>
      <c r="S607" s="71">
        <v>5.1881128539875663</v>
      </c>
      <c r="T607" s="72"/>
      <c r="U607" s="71">
        <v>3928864</v>
      </c>
      <c r="V607" s="71">
        <v>2575</v>
      </c>
      <c r="W607" s="71">
        <v>435</v>
      </c>
      <c r="X607" s="71">
        <v>30009</v>
      </c>
      <c r="Y607" s="71">
        <v>35736</v>
      </c>
      <c r="Z607" s="71">
        <v>42519</v>
      </c>
      <c r="AA607" s="71">
        <v>18226</v>
      </c>
      <c r="AB607" s="71">
        <v>78661</v>
      </c>
      <c r="AC607" s="71">
        <v>297789</v>
      </c>
      <c r="AD607" s="71">
        <v>5.1881128539875663</v>
      </c>
      <c r="AE607" s="72"/>
      <c r="AF607" s="71"/>
      <c r="AG607" s="71"/>
      <c r="AH607" s="71"/>
      <c r="AI607" s="71"/>
      <c r="AJ607" s="71"/>
      <c r="AK607" s="71"/>
      <c r="AL607" s="71"/>
      <c r="AM607" s="71"/>
      <c r="AN607" s="71"/>
      <c r="AO607" s="71"/>
      <c r="AP607" s="71"/>
      <c r="AQ607" s="72"/>
      <c r="AR607" s="71">
        <v>1340</v>
      </c>
      <c r="AS607" s="71">
        <v>236</v>
      </c>
      <c r="AT607" s="71">
        <v>0</v>
      </c>
      <c r="AU607" s="71">
        <v>0</v>
      </c>
      <c r="AV607" s="71">
        <v>0</v>
      </c>
      <c r="AW607" s="71">
        <v>0</v>
      </c>
      <c r="AX607" s="71"/>
      <c r="AY607" s="72"/>
      <c r="AZ607" s="71">
        <v>5544.4</v>
      </c>
      <c r="BA607" s="71">
        <v>7578.8</v>
      </c>
      <c r="BB607" s="71">
        <v>0</v>
      </c>
      <c r="BC607" s="71">
        <v>0</v>
      </c>
      <c r="BD607" s="71">
        <v>0</v>
      </c>
      <c r="BE607" s="71">
        <v>0</v>
      </c>
      <c r="BF607" s="71"/>
      <c r="BG607" s="72"/>
      <c r="BH607" s="71">
        <v>0</v>
      </c>
      <c r="BI607" s="71">
        <v>0</v>
      </c>
      <c r="BJ607" s="71">
        <v>0</v>
      </c>
      <c r="BK607" s="71">
        <v>0</v>
      </c>
      <c r="BL607" s="71">
        <v>12.14</v>
      </c>
      <c r="BM607" s="71">
        <v>0</v>
      </c>
      <c r="BN607" s="72"/>
      <c r="BO607" s="71">
        <v>0</v>
      </c>
      <c r="BP607" s="71">
        <v>0</v>
      </c>
      <c r="BQ607" s="71">
        <v>0</v>
      </c>
      <c r="BR607" s="71">
        <v>0</v>
      </c>
      <c r="BS607" s="71">
        <v>3</v>
      </c>
      <c r="BT607" s="71">
        <v>0</v>
      </c>
      <c r="BU607"/>
      <c r="BV607" s="70">
        <v>12.14</v>
      </c>
      <c r="BW607" s="70">
        <v>0</v>
      </c>
      <c r="BX607" s="70">
        <v>0</v>
      </c>
      <c r="BY607" s="70">
        <v>0</v>
      </c>
      <c r="BZ607" s="70">
        <v>0</v>
      </c>
      <c r="CA607" s="70">
        <v>0</v>
      </c>
      <c r="CB607" s="70">
        <v>0</v>
      </c>
      <c r="CC607" s="70">
        <v>0</v>
      </c>
      <c r="CD607" s="70">
        <v>0</v>
      </c>
    </row>
    <row r="608" spans="1:82">
      <c r="A608" s="70" t="s">
        <v>2369</v>
      </c>
      <c r="B608" s="70">
        <v>131</v>
      </c>
      <c r="C608" s="70">
        <v>12</v>
      </c>
      <c r="D608" s="70">
        <v>8</v>
      </c>
      <c r="E608" s="70">
        <v>2015</v>
      </c>
      <c r="F608" s="70" t="s">
        <v>182</v>
      </c>
      <c r="G608" s="70" t="s">
        <v>2357</v>
      </c>
      <c r="H608" s="70" t="s">
        <v>2358</v>
      </c>
      <c r="I608" s="148"/>
      <c r="J608" s="71">
        <v>155.40520917033129</v>
      </c>
      <c r="K608" s="71">
        <v>5.3221576834582178</v>
      </c>
      <c r="L608" s="71">
        <v>24.48500414068771</v>
      </c>
      <c r="M608" s="71">
        <v>144.00872044631649</v>
      </c>
      <c r="N608" s="71">
        <v>127.0792366895937</v>
      </c>
      <c r="O608" s="71">
        <v>73.412322793776227</v>
      </c>
      <c r="P608" s="71">
        <v>89.394994137187538</v>
      </c>
      <c r="Q608" s="71">
        <v>5.6296728175307997</v>
      </c>
      <c r="R608" s="71">
        <v>1.5285518640449642</v>
      </c>
      <c r="S608" s="71">
        <v>3.687687594145761</v>
      </c>
      <c r="T608" s="72"/>
      <c r="U608" s="71">
        <v>4002897</v>
      </c>
      <c r="V608" s="71">
        <v>2575</v>
      </c>
      <c r="W608" s="71">
        <v>435</v>
      </c>
      <c r="X608" s="71">
        <v>30009</v>
      </c>
      <c r="Y608" s="71">
        <v>35605</v>
      </c>
      <c r="Z608" s="71">
        <v>42652</v>
      </c>
      <c r="AA608" s="71">
        <v>17789</v>
      </c>
      <c r="AB608" s="71">
        <v>77486</v>
      </c>
      <c r="AC608" s="71">
        <v>261281</v>
      </c>
      <c r="AD608" s="71">
        <v>3.687687594145761</v>
      </c>
      <c r="AE608" s="72"/>
      <c r="AF608" s="71">
        <v>37400504.589555234</v>
      </c>
      <c r="AG608" s="71">
        <v>4078115.4169970052</v>
      </c>
      <c r="AH608" s="71">
        <v>4430789.519028618</v>
      </c>
      <c r="AI608" s="71">
        <v>188986127.22951359</v>
      </c>
      <c r="AJ608" s="71">
        <v>212277896.0421837</v>
      </c>
      <c r="AK608" s="71">
        <v>0</v>
      </c>
      <c r="AL608" s="71">
        <v>0</v>
      </c>
      <c r="AM608" s="71">
        <v>10619131.258455049</v>
      </c>
      <c r="AN608" s="71">
        <v>0</v>
      </c>
      <c r="AO608" s="71">
        <v>0</v>
      </c>
      <c r="AP608" s="71">
        <v>457792564.0557332</v>
      </c>
      <c r="AQ608" s="72"/>
      <c r="AR608" s="71">
        <v>1456</v>
      </c>
      <c r="AS608" s="71">
        <v>347</v>
      </c>
      <c r="AT608" s="71">
        <v>0</v>
      </c>
      <c r="AU608" s="71">
        <v>0</v>
      </c>
      <c r="AV608" s="71">
        <v>0</v>
      </c>
      <c r="AW608" s="71">
        <v>0</v>
      </c>
      <c r="AX608" s="71"/>
      <c r="AY608" s="72"/>
      <c r="AZ608" s="71">
        <v>6113.2</v>
      </c>
      <c r="BA608" s="71">
        <v>11997.8</v>
      </c>
      <c r="BB608" s="71">
        <v>0</v>
      </c>
      <c r="BC608" s="71">
        <v>0</v>
      </c>
      <c r="BD608" s="71">
        <v>0</v>
      </c>
      <c r="BE608" s="71">
        <v>0</v>
      </c>
      <c r="BF608" s="71"/>
      <c r="BG608" s="72"/>
      <c r="BH608" s="71">
        <v>0</v>
      </c>
      <c r="BI608" s="71">
        <v>0</v>
      </c>
      <c r="BJ608" s="71">
        <v>0</v>
      </c>
      <c r="BK608" s="71">
        <v>0</v>
      </c>
      <c r="BL608" s="71">
        <v>12.059999999999999</v>
      </c>
      <c r="BM608" s="71">
        <v>0</v>
      </c>
      <c r="BN608" s="72"/>
      <c r="BO608" s="71">
        <v>0</v>
      </c>
      <c r="BP608" s="71">
        <v>0</v>
      </c>
      <c r="BQ608" s="71">
        <v>0</v>
      </c>
      <c r="BR608" s="71">
        <v>0</v>
      </c>
      <c r="BS608" s="71">
        <v>3</v>
      </c>
      <c r="BT608" s="71">
        <v>0</v>
      </c>
      <c r="BU608"/>
      <c r="BV608" s="70">
        <v>12.06</v>
      </c>
      <c r="BW608" s="70">
        <v>0</v>
      </c>
      <c r="BX608" s="70">
        <v>0</v>
      </c>
      <c r="BY608" s="70">
        <v>0</v>
      </c>
      <c r="BZ608" s="70">
        <v>0</v>
      </c>
      <c r="CA608" s="70">
        <v>0</v>
      </c>
      <c r="CB608" s="70">
        <v>0</v>
      </c>
      <c r="CC608" s="70">
        <v>0</v>
      </c>
      <c r="CD608" s="70">
        <v>0</v>
      </c>
    </row>
    <row r="609" spans="1:82">
      <c r="A609" s="70" t="s">
        <v>2370</v>
      </c>
      <c r="B609" s="70">
        <v>132</v>
      </c>
      <c r="C609" s="70">
        <v>13</v>
      </c>
      <c r="D609" s="70">
        <v>8</v>
      </c>
      <c r="E609" s="70">
        <v>2016</v>
      </c>
      <c r="F609" s="70" t="s">
        <v>155</v>
      </c>
      <c r="G609" s="70" t="s">
        <v>2357</v>
      </c>
      <c r="H609" s="70" t="s">
        <v>2358</v>
      </c>
      <c r="I609" s="148"/>
      <c r="J609" s="71">
        <v>179.99927770687827</v>
      </c>
      <c r="K609" s="71">
        <v>5.4019685403528479</v>
      </c>
      <c r="L609" s="71">
        <v>34.11860410609053</v>
      </c>
      <c r="M609" s="71">
        <v>147.92325178917821</v>
      </c>
      <c r="N609" s="71">
        <v>128.70515607976571</v>
      </c>
      <c r="O609" s="71">
        <v>72.89830639373686</v>
      </c>
      <c r="P609" s="71">
        <v>86.90795923454408</v>
      </c>
      <c r="Q609" s="71">
        <v>5.4039858188755767</v>
      </c>
      <c r="R609" s="71">
        <v>0.79240944086754694</v>
      </c>
      <c r="S609" s="71">
        <v>4.0339227514712643</v>
      </c>
      <c r="T609" s="72"/>
      <c r="U609" s="71">
        <v>4290234</v>
      </c>
      <c r="V609" s="71">
        <v>2575</v>
      </c>
      <c r="W609" s="71">
        <v>435</v>
      </c>
      <c r="X609" s="71">
        <v>30009</v>
      </c>
      <c r="Y609" s="71">
        <v>35527</v>
      </c>
      <c r="Z609" s="71">
        <v>42874</v>
      </c>
      <c r="AA609" s="71">
        <v>17887</v>
      </c>
      <c r="AB609" s="71">
        <v>76509</v>
      </c>
      <c r="AC609" s="71">
        <v>135335.73243365641</v>
      </c>
      <c r="AD609" s="71">
        <v>4.0339227514712643</v>
      </c>
      <c r="AE609" s="72"/>
      <c r="AF609" s="71">
        <v>40385060.252154566</v>
      </c>
      <c r="AG609" s="71">
        <v>3951282.269397723</v>
      </c>
      <c r="AH609" s="71">
        <v>5235593.3392942799</v>
      </c>
      <c r="AI609" s="71">
        <v>224132314.66707489</v>
      </c>
      <c r="AJ609" s="71">
        <v>191963275.34397411</v>
      </c>
      <c r="AK609" s="71">
        <v>0</v>
      </c>
      <c r="AL609" s="71">
        <v>0</v>
      </c>
      <c r="AM609" s="71">
        <v>10493383.50755642</v>
      </c>
      <c r="AN609" s="71">
        <v>0</v>
      </c>
      <c r="AO609" s="71">
        <v>0</v>
      </c>
      <c r="AP609" s="71">
        <v>476160909.37945199</v>
      </c>
      <c r="AQ609" s="72"/>
      <c r="AR609" s="71">
        <v>1526</v>
      </c>
      <c r="AS609" s="71">
        <v>423</v>
      </c>
      <c r="AT609" s="71">
        <v>0</v>
      </c>
      <c r="AU609" s="71">
        <v>0</v>
      </c>
      <c r="AV609" s="71">
        <v>0</v>
      </c>
      <c r="AW609" s="71">
        <v>0</v>
      </c>
      <c r="AX609" s="71"/>
      <c r="AY609" s="72"/>
      <c r="AZ609" s="71">
        <v>6484.2000000000007</v>
      </c>
      <c r="BA609" s="71">
        <v>14474.4</v>
      </c>
      <c r="BB609" s="71">
        <v>0</v>
      </c>
      <c r="BC609" s="71">
        <v>0</v>
      </c>
      <c r="BD609" s="71">
        <v>0</v>
      </c>
      <c r="BE609" s="71">
        <v>0</v>
      </c>
      <c r="BF609" s="71"/>
      <c r="BG609" s="72"/>
      <c r="BH609" s="71">
        <v>0</v>
      </c>
      <c r="BI609" s="71">
        <v>0</v>
      </c>
      <c r="BJ609" s="71">
        <v>0</v>
      </c>
      <c r="BK609" s="71">
        <v>0</v>
      </c>
      <c r="BL609" s="71">
        <v>11.719999999999999</v>
      </c>
      <c r="BM609" s="71">
        <v>0</v>
      </c>
      <c r="BN609" s="72"/>
      <c r="BO609" s="71">
        <v>0</v>
      </c>
      <c r="BP609" s="71">
        <v>0</v>
      </c>
      <c r="BQ609" s="71">
        <v>0</v>
      </c>
      <c r="BR609" s="71">
        <v>0</v>
      </c>
      <c r="BS609" s="71">
        <v>3</v>
      </c>
      <c r="BT609" s="71">
        <v>0</v>
      </c>
      <c r="BU609"/>
      <c r="BV609" s="70">
        <v>11.72</v>
      </c>
      <c r="BW609" s="70">
        <v>0</v>
      </c>
      <c r="BX609" s="70">
        <v>0</v>
      </c>
      <c r="BY609" s="70">
        <v>0</v>
      </c>
      <c r="BZ609" s="70">
        <v>0</v>
      </c>
      <c r="CA609" s="70">
        <v>0</v>
      </c>
      <c r="CB609" s="70">
        <v>0</v>
      </c>
      <c r="CC609" s="70">
        <v>0</v>
      </c>
      <c r="CD609" s="70">
        <v>0</v>
      </c>
    </row>
    <row r="610" spans="1:82">
      <c r="A610" s="70" t="s">
        <v>2371</v>
      </c>
      <c r="B610" s="70">
        <v>133</v>
      </c>
      <c r="C610" s="70">
        <v>14</v>
      </c>
      <c r="D610" s="70">
        <v>8</v>
      </c>
      <c r="E610" s="70">
        <v>2017</v>
      </c>
      <c r="F610" s="70" t="s">
        <v>156</v>
      </c>
      <c r="G610" s="70" t="s">
        <v>2357</v>
      </c>
      <c r="H610" s="70" t="s">
        <v>2358</v>
      </c>
      <c r="I610" s="148"/>
      <c r="J610" s="71">
        <v>176.25068673783611</v>
      </c>
      <c r="K610" s="71">
        <v>5.1250029283491045</v>
      </c>
      <c r="L610" s="71">
        <v>31.611695904526613</v>
      </c>
      <c r="M610" s="71">
        <v>108.0135653398939</v>
      </c>
      <c r="N610" s="71">
        <v>113.33171942317706</v>
      </c>
      <c r="O610" s="71">
        <v>71.820840379838657</v>
      </c>
      <c r="P610" s="71">
        <v>85.884289867275626</v>
      </c>
      <c r="Q610" s="71">
        <v>5.1509830704226998</v>
      </c>
      <c r="R610" s="71">
        <v>0.75138224692629974</v>
      </c>
      <c r="S610" s="71">
        <v>3.4293257580978942</v>
      </c>
      <c r="T610" s="72"/>
      <c r="U610" s="71">
        <v>4406786</v>
      </c>
      <c r="V610" s="71">
        <v>2575</v>
      </c>
      <c r="W610" s="71">
        <v>435</v>
      </c>
      <c r="X610" s="71">
        <v>30009</v>
      </c>
      <c r="Y610" s="71">
        <v>35443</v>
      </c>
      <c r="Z610" s="71">
        <v>42941</v>
      </c>
      <c r="AA610" s="71">
        <v>17789</v>
      </c>
      <c r="AB610" s="71">
        <v>75414</v>
      </c>
      <c r="AC610" s="71">
        <v>130875</v>
      </c>
      <c r="AD610" s="71">
        <v>3.4293257580978942</v>
      </c>
      <c r="AE610" s="72"/>
      <c r="AF610" s="71">
        <v>40127721.998065151</v>
      </c>
      <c r="AG610" s="71">
        <v>3950325.348559964</v>
      </c>
      <c r="AH610" s="71">
        <v>6481732.8815077832</v>
      </c>
      <c r="AI610" s="71">
        <v>183656179.6149703</v>
      </c>
      <c r="AJ610" s="71">
        <v>205323158.8512952</v>
      </c>
      <c r="AK610" s="71">
        <v>0</v>
      </c>
      <c r="AL610" s="71">
        <v>0</v>
      </c>
      <c r="AM610" s="71">
        <v>10359386.052377811</v>
      </c>
      <c r="AN610" s="71">
        <v>0</v>
      </c>
      <c r="AO610" s="71">
        <v>0</v>
      </c>
      <c r="AP610" s="71">
        <v>449898504.74677622</v>
      </c>
      <c r="AQ610" s="72"/>
      <c r="AR610" s="71">
        <v>1599</v>
      </c>
      <c r="AS610" s="71">
        <v>509</v>
      </c>
      <c r="AT610" s="71">
        <v>1</v>
      </c>
      <c r="AU610" s="71">
        <v>0</v>
      </c>
      <c r="AV610" s="71">
        <v>0</v>
      </c>
      <c r="AW610" s="71">
        <v>0</v>
      </c>
      <c r="AX610" s="71"/>
      <c r="AY610" s="72"/>
      <c r="AZ610" s="71">
        <v>6858.1</v>
      </c>
      <c r="BA610" s="71">
        <v>17959.400000000009</v>
      </c>
      <c r="BB610" s="71">
        <v>19</v>
      </c>
      <c r="BC610" s="71">
        <v>0</v>
      </c>
      <c r="BD610" s="71">
        <v>0</v>
      </c>
      <c r="BE610" s="71">
        <v>0</v>
      </c>
      <c r="BF610" s="71"/>
      <c r="BG610" s="72"/>
      <c r="BH610" s="71">
        <v>0</v>
      </c>
      <c r="BI610" s="71">
        <v>0</v>
      </c>
      <c r="BJ610" s="71">
        <v>0</v>
      </c>
      <c r="BK610" s="71">
        <v>0</v>
      </c>
      <c r="BL610" s="71">
        <v>11.427</v>
      </c>
      <c r="BM610" s="71">
        <v>0</v>
      </c>
      <c r="BN610" s="72"/>
      <c r="BO610" s="71">
        <v>0</v>
      </c>
      <c r="BP610" s="71">
        <v>0</v>
      </c>
      <c r="BQ610" s="71">
        <v>0</v>
      </c>
      <c r="BR610" s="71">
        <v>0</v>
      </c>
      <c r="BS610" s="71">
        <v>3</v>
      </c>
      <c r="BT610" s="71">
        <v>0</v>
      </c>
      <c r="BU610"/>
      <c r="BV610" s="70">
        <v>11.427</v>
      </c>
      <c r="BW610" s="70">
        <v>0</v>
      </c>
      <c r="BX610" s="70">
        <v>0</v>
      </c>
      <c r="BY610" s="70">
        <v>0</v>
      </c>
      <c r="BZ610" s="70">
        <v>0</v>
      </c>
      <c r="CA610" s="70">
        <v>0</v>
      </c>
      <c r="CB610" s="70">
        <v>0</v>
      </c>
      <c r="CC610" s="70">
        <v>0</v>
      </c>
      <c r="CD610" s="70">
        <v>0</v>
      </c>
    </row>
    <row r="611" spans="1:82">
      <c r="A611" s="70" t="s">
        <v>2372</v>
      </c>
      <c r="B611" s="70">
        <v>134</v>
      </c>
      <c r="C611" s="70">
        <v>15</v>
      </c>
      <c r="D611" s="70">
        <v>8</v>
      </c>
      <c r="E611" s="70">
        <v>2018</v>
      </c>
      <c r="F611" s="70" t="s">
        <v>183</v>
      </c>
      <c r="G611" s="70" t="s">
        <v>2357</v>
      </c>
      <c r="H611" s="70" t="s">
        <v>2358</v>
      </c>
      <c r="I611" s="148"/>
      <c r="J611" s="71">
        <v>180.21421238578156</v>
      </c>
      <c r="K611" s="71">
        <v>4.6038899304702223</v>
      </c>
      <c r="L611" s="71">
        <v>28.677476369481479</v>
      </c>
      <c r="M611" s="71">
        <v>94.391922912434566</v>
      </c>
      <c r="N611" s="71">
        <v>85.392975273544479</v>
      </c>
      <c r="O611" s="71">
        <v>70.768526884661199</v>
      </c>
      <c r="P611" s="71">
        <v>84.455791040499918</v>
      </c>
      <c r="Q611" s="71">
        <v>4.7060268784797898</v>
      </c>
      <c r="R611" s="71">
        <v>0.60084835020640381</v>
      </c>
      <c r="S611" s="71">
        <v>6.0064179838107137</v>
      </c>
      <c r="T611" s="72"/>
      <c r="U611" s="71">
        <v>4835588</v>
      </c>
      <c r="V611" s="71">
        <v>2575</v>
      </c>
      <c r="W611" s="71">
        <v>435</v>
      </c>
      <c r="X611" s="71">
        <v>30009</v>
      </c>
      <c r="Y611" s="71">
        <v>35297</v>
      </c>
      <c r="Z611" s="71">
        <v>43122</v>
      </c>
      <c r="AA611" s="71">
        <v>17669</v>
      </c>
      <c r="AB611" s="71">
        <v>74250</v>
      </c>
      <c r="AC611" s="71">
        <v>104245</v>
      </c>
      <c r="AD611" s="71">
        <v>6.0064179838107137</v>
      </c>
      <c r="AE611" s="72"/>
      <c r="AF611" s="71">
        <v>42803745.690283857</v>
      </c>
      <c r="AG611" s="71">
        <v>3516089.272140603</v>
      </c>
      <c r="AH611" s="71">
        <v>6015085.7968306504</v>
      </c>
      <c r="AI611" s="71">
        <v>179361099.43762621</v>
      </c>
      <c r="AJ611" s="71">
        <v>175069524.69979039</v>
      </c>
      <c r="AK611" s="71">
        <v>0</v>
      </c>
      <c r="AL611" s="71">
        <v>0</v>
      </c>
      <c r="AM611" s="71">
        <v>10220594.97033993</v>
      </c>
      <c r="AN611" s="71">
        <v>0</v>
      </c>
      <c r="AO611" s="71">
        <v>0</v>
      </c>
      <c r="AP611" s="71">
        <v>416986139.86701167</v>
      </c>
      <c r="AQ611" s="72"/>
      <c r="AR611" s="71">
        <v>1701</v>
      </c>
      <c r="AS611" s="71">
        <v>597</v>
      </c>
      <c r="AT611" s="71">
        <v>1</v>
      </c>
      <c r="AU611" s="71">
        <v>0</v>
      </c>
      <c r="AV611" s="71">
        <v>0</v>
      </c>
      <c r="AW611" s="71">
        <v>0</v>
      </c>
      <c r="AX611" s="71"/>
      <c r="AY611" s="72"/>
      <c r="AZ611" s="71">
        <v>7452.100000000004</v>
      </c>
      <c r="BA611" s="71">
        <v>21136</v>
      </c>
      <c r="BB611" s="71">
        <v>19</v>
      </c>
      <c r="BC611" s="71">
        <v>0</v>
      </c>
      <c r="BD611" s="71">
        <v>0</v>
      </c>
      <c r="BE611" s="71">
        <v>0</v>
      </c>
      <c r="BF611" s="71"/>
      <c r="BG611" s="72"/>
      <c r="BH611" s="71">
        <v>0</v>
      </c>
      <c r="BI611" s="71">
        <v>0</v>
      </c>
      <c r="BJ611" s="71">
        <v>0</v>
      </c>
      <c r="BK611" s="71">
        <v>0</v>
      </c>
      <c r="BL611" s="71">
        <v>10.105</v>
      </c>
      <c r="BM611" s="71">
        <v>0</v>
      </c>
      <c r="BN611" s="72"/>
      <c r="BO611" s="71">
        <v>0</v>
      </c>
      <c r="BP611" s="71">
        <v>0</v>
      </c>
      <c r="BQ611" s="71">
        <v>0</v>
      </c>
      <c r="BR611" s="71">
        <v>0</v>
      </c>
      <c r="BS611" s="71">
        <v>3</v>
      </c>
      <c r="BT611" s="71">
        <v>0</v>
      </c>
      <c r="BU611"/>
      <c r="BV611" s="70">
        <v>10.105</v>
      </c>
      <c r="BW611" s="70">
        <v>0</v>
      </c>
      <c r="BX611" s="70">
        <v>0</v>
      </c>
      <c r="BY611" s="70">
        <v>0</v>
      </c>
      <c r="BZ611" s="70">
        <v>0</v>
      </c>
      <c r="CA611" s="70">
        <v>0</v>
      </c>
      <c r="CB611" s="70">
        <v>0</v>
      </c>
      <c r="CC611" s="70">
        <v>0</v>
      </c>
      <c r="CD611" s="70">
        <v>0</v>
      </c>
    </row>
    <row r="612" spans="1:82">
      <c r="A612" s="70" t="s">
        <v>2373</v>
      </c>
      <c r="B612" s="70">
        <v>135</v>
      </c>
      <c r="C612" s="70">
        <v>16</v>
      </c>
      <c r="D612" s="70">
        <v>8</v>
      </c>
      <c r="E612" s="70">
        <v>2019</v>
      </c>
      <c r="F612" s="70" t="s">
        <v>158</v>
      </c>
      <c r="G612" s="70" t="s">
        <v>2357</v>
      </c>
      <c r="H612" s="70" t="s">
        <v>2358</v>
      </c>
      <c r="I612" s="148"/>
      <c r="J612" s="71">
        <v>202.61995994594236</v>
      </c>
      <c r="K612" s="71">
        <v>4.2182736089383095</v>
      </c>
      <c r="L612" s="71">
        <v>28.944886718756944</v>
      </c>
      <c r="M612" s="71">
        <v>91.105288236277289</v>
      </c>
      <c r="N612" s="71">
        <v>84.558441645659471</v>
      </c>
      <c r="O612" s="71">
        <v>68.79934417197282</v>
      </c>
      <c r="P612" s="71">
        <v>82.07312614104427</v>
      </c>
      <c r="Q612" s="71">
        <v>4.5092891625172902</v>
      </c>
      <c r="R612" s="71">
        <v>0.78204915534675301</v>
      </c>
      <c r="S612" s="71">
        <v>5.7997389684391916</v>
      </c>
      <c r="T612" s="72"/>
      <c r="U612" s="71">
        <v>4921079</v>
      </c>
      <c r="V612" s="71">
        <v>2575</v>
      </c>
      <c r="W612" s="71">
        <v>435</v>
      </c>
      <c r="X612" s="71">
        <v>30009</v>
      </c>
      <c r="Y612" s="71">
        <v>35192</v>
      </c>
      <c r="Z612" s="71">
        <v>43073</v>
      </c>
      <c r="AA612" s="71">
        <v>17042</v>
      </c>
      <c r="AB612" s="71">
        <v>73072</v>
      </c>
      <c r="AC612" s="71">
        <v>137905</v>
      </c>
      <c r="AD612" s="71">
        <v>5.7997389684391916</v>
      </c>
      <c r="AE612" s="72"/>
      <c r="AF612" s="71">
        <v>45210877.369071491</v>
      </c>
      <c r="AG612" s="71">
        <v>3411511.4919917588</v>
      </c>
      <c r="AH612" s="71">
        <v>6622379.5647938522</v>
      </c>
      <c r="AI612" s="71">
        <v>175989595.22096929</v>
      </c>
      <c r="AJ612" s="71">
        <v>168008138.64563709</v>
      </c>
      <c r="AK612" s="71">
        <v>0</v>
      </c>
      <c r="AL612" s="71">
        <v>0</v>
      </c>
      <c r="AM612" s="71">
        <v>9951856.3142785132</v>
      </c>
      <c r="AN612" s="71">
        <v>0</v>
      </c>
      <c r="AO612" s="71">
        <v>0</v>
      </c>
      <c r="AP612" s="71">
        <v>409194358.60674202</v>
      </c>
      <c r="AQ612" s="72"/>
      <c r="AR612" s="71">
        <v>1784</v>
      </c>
      <c r="AS612" s="71">
        <v>657</v>
      </c>
      <c r="AT612" s="71">
        <v>1</v>
      </c>
      <c r="AU612" s="71">
        <v>0</v>
      </c>
      <c r="AV612" s="71">
        <v>0</v>
      </c>
      <c r="AW612" s="71">
        <v>0</v>
      </c>
      <c r="AX612" s="71"/>
      <c r="AY612" s="72"/>
      <c r="AZ612" s="71">
        <v>7904.8000000000047</v>
      </c>
      <c r="BA612" s="71">
        <v>23380.500000000011</v>
      </c>
      <c r="BB612" s="71">
        <v>19</v>
      </c>
      <c r="BC612" s="71">
        <v>0</v>
      </c>
      <c r="BD612" s="71">
        <v>0</v>
      </c>
      <c r="BE612" s="71">
        <v>0</v>
      </c>
      <c r="BF612" s="71"/>
      <c r="BG612" s="72"/>
      <c r="BH612" s="71">
        <v>0</v>
      </c>
      <c r="BI612" s="71">
        <v>0</v>
      </c>
      <c r="BJ612" s="71">
        <v>0</v>
      </c>
      <c r="BK612" s="71">
        <v>0</v>
      </c>
      <c r="BL612" s="71">
        <v>8.6509999999999998</v>
      </c>
      <c r="BM612" s="71">
        <v>0</v>
      </c>
      <c r="BN612" s="72"/>
      <c r="BO612" s="71">
        <v>0</v>
      </c>
      <c r="BP612" s="71">
        <v>0</v>
      </c>
      <c r="BQ612" s="71">
        <v>0</v>
      </c>
      <c r="BR612" s="71">
        <v>0</v>
      </c>
      <c r="BS612" s="71">
        <v>3</v>
      </c>
      <c r="BT612" s="71">
        <v>0</v>
      </c>
      <c r="BU612"/>
      <c r="BV612" s="70">
        <v>8.6509999999999998</v>
      </c>
      <c r="BW612" s="70">
        <v>0</v>
      </c>
      <c r="BX612" s="70">
        <v>0</v>
      </c>
      <c r="BY612" s="70">
        <v>0</v>
      </c>
      <c r="BZ612" s="70">
        <v>0</v>
      </c>
      <c r="CA612" s="70">
        <v>0</v>
      </c>
      <c r="CB612" s="70">
        <v>0</v>
      </c>
      <c r="CC612" s="70">
        <v>0</v>
      </c>
      <c r="CD612" s="70">
        <v>0</v>
      </c>
    </row>
    <row r="613" spans="1:82">
      <c r="A613" s="70" t="s">
        <v>2374</v>
      </c>
      <c r="B613" s="70">
        <v>136</v>
      </c>
      <c r="C613" s="70">
        <v>17</v>
      </c>
      <c r="D613" s="70">
        <v>8</v>
      </c>
      <c r="E613" s="70">
        <v>2020</v>
      </c>
      <c r="F613" s="70" t="s">
        <v>159</v>
      </c>
      <c r="G613" s="70" t="s">
        <v>2357</v>
      </c>
      <c r="H613" s="70" t="s">
        <v>2358</v>
      </c>
      <c r="I613" s="148"/>
      <c r="J613" s="71">
        <v>125.6659327139008</v>
      </c>
      <c r="K613" s="71">
        <v>4.6322277283070674</v>
      </c>
      <c r="L613" s="71">
        <v>33.031306597391001</v>
      </c>
      <c r="M613" s="71">
        <v>81.485587189038938</v>
      </c>
      <c r="N613" s="71">
        <v>75.152446773823613</v>
      </c>
      <c r="O613" s="71">
        <v>60.359119900948109</v>
      </c>
      <c r="P613" s="71">
        <v>77.452222726042223</v>
      </c>
      <c r="Q613" s="71">
        <v>4.2420471663820898</v>
      </c>
      <c r="R613" s="71">
        <v>0.93107811421215425</v>
      </c>
      <c r="S613" s="71">
        <v>10.44628035969296</v>
      </c>
      <c r="T613" s="72"/>
      <c r="U613" s="71">
        <v>3844670</v>
      </c>
      <c r="V613" s="71">
        <v>2334</v>
      </c>
      <c r="W613" s="71">
        <v>523</v>
      </c>
      <c r="X613" s="71">
        <v>28384</v>
      </c>
      <c r="Y613" s="71">
        <v>35107</v>
      </c>
      <c r="Z613" s="71">
        <v>43131</v>
      </c>
      <c r="AA613" s="71">
        <v>17094</v>
      </c>
      <c r="AB613" s="71">
        <v>71947</v>
      </c>
      <c r="AC613" s="71">
        <v>165051.99999999997</v>
      </c>
      <c r="AD613" s="71">
        <v>10.44628035969296</v>
      </c>
      <c r="AE613" s="72"/>
      <c r="AF613" s="71">
        <v>34635137.560888171</v>
      </c>
      <c r="AG613" s="71">
        <v>3420537.6015728451</v>
      </c>
      <c r="AH613" s="71">
        <v>8124052.0494709397</v>
      </c>
      <c r="AI613" s="71">
        <v>153371026.21353328</v>
      </c>
      <c r="AJ613" s="71">
        <v>149372517.1280531</v>
      </c>
      <c r="AK613" s="71"/>
      <c r="AL613" s="71"/>
      <c r="AM613" s="71">
        <v>9389882.847842034</v>
      </c>
      <c r="AN613" s="71"/>
      <c r="AO613" s="71"/>
      <c r="AP613" s="71">
        <v>358313153.40136033</v>
      </c>
      <c r="AQ613" s="72"/>
      <c r="AR613" s="71">
        <v>1863</v>
      </c>
      <c r="AS613" s="71">
        <v>693</v>
      </c>
      <c r="AT613" s="71">
        <v>1</v>
      </c>
      <c r="AU613" s="71">
        <v>0</v>
      </c>
      <c r="AV613" s="71">
        <v>0</v>
      </c>
      <c r="AW613" s="71">
        <v>0</v>
      </c>
      <c r="AX613" s="71"/>
      <c r="AY613" s="72"/>
      <c r="AZ613" s="71">
        <v>8352.3000000000029</v>
      </c>
      <c r="BA613" s="71">
        <v>24683.70000000003</v>
      </c>
      <c r="BB613" s="71">
        <v>19</v>
      </c>
      <c r="BC613" s="71">
        <v>0</v>
      </c>
      <c r="BD613" s="71">
        <v>0</v>
      </c>
      <c r="BE613" s="71">
        <v>0</v>
      </c>
      <c r="BF613" s="71"/>
      <c r="BG613" s="72"/>
      <c r="BH613" s="71">
        <v>0</v>
      </c>
      <c r="BI613" s="71">
        <v>0</v>
      </c>
      <c r="BJ613" s="71">
        <v>0</v>
      </c>
      <c r="BK613" s="71">
        <v>0</v>
      </c>
      <c r="BL613" s="71">
        <v>6.8990000000000009</v>
      </c>
      <c r="BM613" s="71">
        <v>0</v>
      </c>
      <c r="BN613" s="72"/>
      <c r="BO613" s="71">
        <v>0</v>
      </c>
      <c r="BP613" s="71">
        <v>0</v>
      </c>
      <c r="BQ613" s="71">
        <v>0</v>
      </c>
      <c r="BR613" s="71">
        <v>0</v>
      </c>
      <c r="BS613" s="71">
        <v>2</v>
      </c>
      <c r="BT613" s="71">
        <v>0</v>
      </c>
      <c r="BU613"/>
      <c r="BV613" s="70">
        <v>6.899</v>
      </c>
      <c r="BW613" s="70">
        <v>0</v>
      </c>
      <c r="BX613" s="70">
        <v>0</v>
      </c>
      <c r="BY613" s="70">
        <v>0</v>
      </c>
      <c r="BZ613" s="70">
        <v>0</v>
      </c>
      <c r="CA613" s="70">
        <v>0</v>
      </c>
      <c r="CB613" s="70">
        <v>0</v>
      </c>
      <c r="CC613" s="70">
        <v>0</v>
      </c>
      <c r="CD613" s="70">
        <v>0</v>
      </c>
    </row>
    <row r="614" spans="1:82">
      <c r="A614" s="70" t="s">
        <v>2375</v>
      </c>
      <c r="B614" s="70">
        <v>136</v>
      </c>
      <c r="C614" s="70">
        <v>18</v>
      </c>
      <c r="D614" s="70">
        <v>8</v>
      </c>
      <c r="E614" s="70">
        <v>2021</v>
      </c>
      <c r="F614" s="70" t="s">
        <v>160</v>
      </c>
      <c r="G614" s="70" t="s">
        <v>2357</v>
      </c>
      <c r="H614" s="70" t="s">
        <v>2358</v>
      </c>
      <c r="I614" s="148"/>
      <c r="J614" s="71">
        <v>146.91824781429676</v>
      </c>
      <c r="K614" s="71">
        <v>4.7552899134519331</v>
      </c>
      <c r="L614" s="71">
        <v>26.538809783562289</v>
      </c>
      <c r="M614" s="71">
        <v>79.486995553098836</v>
      </c>
      <c r="N614" s="71">
        <v>74.015507052907793</v>
      </c>
      <c r="O614" s="71">
        <v>58.317793210262067</v>
      </c>
      <c r="P614" s="71">
        <v>79.498848806952537</v>
      </c>
      <c r="Q614" s="71">
        <v>4.1384781723302604</v>
      </c>
      <c r="R614" s="71">
        <v>0.83036548966481416</v>
      </c>
      <c r="S614" s="71">
        <v>7.2408145704000004</v>
      </c>
      <c r="T614" s="72"/>
      <c r="U614" s="71">
        <v>4870930</v>
      </c>
      <c r="V614" s="71">
        <v>2334</v>
      </c>
      <c r="W614" s="71">
        <v>523</v>
      </c>
      <c r="X614" s="71">
        <v>28384</v>
      </c>
      <c r="Y614" s="71">
        <v>35048</v>
      </c>
      <c r="Z614" s="71">
        <v>42908</v>
      </c>
      <c r="AA614" s="71">
        <v>17109</v>
      </c>
      <c r="AB614" s="71">
        <v>70880</v>
      </c>
      <c r="AC614" s="71">
        <v>142800</v>
      </c>
      <c r="AD614" s="71">
        <v>7.2408145704000004</v>
      </c>
      <c r="AE614" s="72"/>
      <c r="AF614" s="71">
        <v>38600607.078961477</v>
      </c>
      <c r="AG614" s="71">
        <v>3655826.9514820455</v>
      </c>
      <c r="AH614" s="71">
        <v>6310769.5534260115</v>
      </c>
      <c r="AI614" s="71">
        <v>173686594.75347975</v>
      </c>
      <c r="AJ614" s="71">
        <v>169363077.5266405</v>
      </c>
      <c r="AK614" s="71">
        <v>0</v>
      </c>
      <c r="AL614" s="71">
        <v>0</v>
      </c>
      <c r="AM614" s="71">
        <v>9303984.3678170703</v>
      </c>
      <c r="AN614" s="71">
        <v>0</v>
      </c>
      <c r="AO614" s="71">
        <v>0</v>
      </c>
      <c r="AP614" s="71">
        <v>400920860.23180687</v>
      </c>
      <c r="AQ614" s="72"/>
      <c r="AR614" s="71">
        <v>1927</v>
      </c>
      <c r="AS614" s="71">
        <v>713</v>
      </c>
      <c r="AT614" s="71">
        <v>1</v>
      </c>
      <c r="AU614" s="71">
        <v>1</v>
      </c>
      <c r="AV614" s="71">
        <v>0</v>
      </c>
      <c r="AW614" s="71">
        <v>0</v>
      </c>
      <c r="AX614" s="71"/>
      <c r="AY614" s="72"/>
      <c r="AZ614" s="71">
        <v>8743.1999999999971</v>
      </c>
      <c r="BA614" s="71">
        <v>25980.800000000028</v>
      </c>
      <c r="BB614" s="71">
        <v>19</v>
      </c>
      <c r="BC614" s="71">
        <v>19.8</v>
      </c>
      <c r="BD614" s="71">
        <v>0</v>
      </c>
      <c r="BE614" s="71">
        <v>0</v>
      </c>
      <c r="BF614" s="71"/>
      <c r="BG614" s="72"/>
      <c r="BH614" s="71">
        <v>0</v>
      </c>
      <c r="BI614" s="71">
        <v>0</v>
      </c>
      <c r="BJ614" s="71">
        <v>0</v>
      </c>
      <c r="BK614" s="71">
        <v>0</v>
      </c>
      <c r="BL614" s="71">
        <v>4.4379999999999997</v>
      </c>
      <c r="BM614" s="71">
        <v>0</v>
      </c>
      <c r="BN614" s="72"/>
      <c r="BO614" s="71">
        <v>0</v>
      </c>
      <c r="BP614" s="71">
        <v>0</v>
      </c>
      <c r="BQ614" s="71">
        <v>0</v>
      </c>
      <c r="BR614" s="71">
        <v>0</v>
      </c>
      <c r="BS614" s="71">
        <v>1</v>
      </c>
      <c r="BT614" s="71">
        <v>0</v>
      </c>
      <c r="BU614"/>
      <c r="BV614" s="70">
        <v>4.4379999999999997</v>
      </c>
      <c r="BW614" s="70">
        <v>0</v>
      </c>
      <c r="BX614" s="70">
        <v>0</v>
      </c>
      <c r="BY614" s="70">
        <v>0</v>
      </c>
      <c r="BZ614" s="70">
        <v>0</v>
      </c>
      <c r="CA614" s="70">
        <v>0</v>
      </c>
      <c r="CB614" s="70">
        <v>0</v>
      </c>
      <c r="CC614" s="70">
        <v>0</v>
      </c>
      <c r="CD614" s="70">
        <v>0</v>
      </c>
    </row>
    <row r="615" spans="1:82">
      <c r="A615" s="70" t="s">
        <v>2376</v>
      </c>
      <c r="B615" s="70">
        <v>136</v>
      </c>
      <c r="C615" s="70">
        <v>19</v>
      </c>
      <c r="D615" s="70">
        <v>8</v>
      </c>
      <c r="E615" s="70">
        <v>2022</v>
      </c>
      <c r="F615" s="70" t="s">
        <v>161</v>
      </c>
      <c r="G615" s="1064" t="s">
        <v>2357</v>
      </c>
      <c r="H615" s="70" t="s">
        <v>2358</v>
      </c>
      <c r="I615" s="148"/>
      <c r="J615" s="71">
        <v>120.62000922072062</v>
      </c>
      <c r="K615" s="71">
        <v>4.4437035521277739</v>
      </c>
      <c r="L615" s="71">
        <v>23.843056209173099</v>
      </c>
      <c r="M615" s="71">
        <v>90.340102029023811</v>
      </c>
      <c r="N615" s="71">
        <v>94.828112715244046</v>
      </c>
      <c r="O615" s="71">
        <v>61.187063324356558</v>
      </c>
      <c r="P615" s="71">
        <v>78.295978706634742</v>
      </c>
      <c r="Q615" s="71">
        <v>4.1041699402238869</v>
      </c>
      <c r="R615" s="71">
        <v>0.82076079087274911</v>
      </c>
      <c r="S615" s="71">
        <v>6.9844849286999988</v>
      </c>
      <c r="T615" s="72"/>
      <c r="U615" s="71">
        <v>4768022</v>
      </c>
      <c r="V615" s="71">
        <v>2334</v>
      </c>
      <c r="W615" s="71">
        <v>523</v>
      </c>
      <c r="X615" s="71">
        <v>28384</v>
      </c>
      <c r="Y615" s="71">
        <v>34958</v>
      </c>
      <c r="Z615" s="71">
        <v>42773</v>
      </c>
      <c r="AA615" s="71">
        <v>17107</v>
      </c>
      <c r="AB615" s="71">
        <v>69716</v>
      </c>
      <c r="AC615" s="71">
        <v>142920.99999999997</v>
      </c>
      <c r="AD615" s="71">
        <v>6.9844849286999988</v>
      </c>
      <c r="AE615" s="72"/>
      <c r="AF615" s="71">
        <v>37220289.665774733</v>
      </c>
      <c r="AG615" s="71">
        <v>3572595.9372820021</v>
      </c>
      <c r="AH615" s="71">
        <v>6832026.7495073359</v>
      </c>
      <c r="AI615" s="71">
        <v>168495691.00676563</v>
      </c>
      <c r="AJ615" s="71">
        <v>194725079.45438635</v>
      </c>
      <c r="AK615" s="71">
        <v>0</v>
      </c>
      <c r="AL615" s="71">
        <v>0</v>
      </c>
      <c r="AM615" s="71">
        <v>9002238.4568864685</v>
      </c>
      <c r="AN615" s="71">
        <v>0</v>
      </c>
      <c r="AO615" s="71">
        <v>0</v>
      </c>
      <c r="AP615" s="71">
        <v>419847921.27060252</v>
      </c>
      <c r="AQ615" s="72"/>
      <c r="AR615" s="71">
        <v>1995</v>
      </c>
      <c r="AS615" s="71">
        <v>728</v>
      </c>
      <c r="AT615" s="71">
        <v>1</v>
      </c>
      <c r="AU615" s="71">
        <v>1</v>
      </c>
      <c r="AV615" s="71">
        <v>0</v>
      </c>
      <c r="AW615" s="71">
        <v>0</v>
      </c>
      <c r="AX615" s="71"/>
      <c r="AY615" s="72"/>
      <c r="AZ615" s="71">
        <v>9182.3999999999978</v>
      </c>
      <c r="BA615" s="71">
        <v>26601.000000000029</v>
      </c>
      <c r="BB615" s="71">
        <v>19</v>
      </c>
      <c r="BC615" s="71">
        <v>19.8</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2377</v>
      </c>
      <c r="B616" s="70">
        <v>136</v>
      </c>
      <c r="C616" s="70">
        <v>20</v>
      </c>
      <c r="D616" s="70">
        <v>8</v>
      </c>
      <c r="E616" s="70">
        <v>2023</v>
      </c>
      <c r="F616" s="70" t="s">
        <v>1539</v>
      </c>
      <c r="G616" s="1064" t="s">
        <v>2357</v>
      </c>
      <c r="H616" s="70" t="s">
        <v>2358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2060</v>
      </c>
      <c r="AS616" s="71">
        <v>732</v>
      </c>
      <c r="AT616" s="71">
        <v>1</v>
      </c>
      <c r="AU616" s="71">
        <v>1</v>
      </c>
      <c r="AV616" s="71">
        <v>0</v>
      </c>
      <c r="AW616" s="71">
        <v>0</v>
      </c>
      <c r="AX616" s="71"/>
      <c r="AY616" s="72"/>
      <c r="AZ616" s="71">
        <v>9603.0999999999913</v>
      </c>
      <c r="BA616" s="71">
        <v>26804.500000000029</v>
      </c>
      <c r="BB616" s="71">
        <v>19</v>
      </c>
      <c r="BC616" s="71">
        <v>19.8</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2378</v>
      </c>
      <c r="B617" s="70">
        <v>136</v>
      </c>
      <c r="C617" s="70">
        <v>21</v>
      </c>
      <c r="D617" s="70">
        <v>8</v>
      </c>
      <c r="E617" s="70">
        <v>2024</v>
      </c>
      <c r="F617" s="70" t="s">
        <v>1554</v>
      </c>
      <c r="G617" s="70" t="s">
        <v>2357</v>
      </c>
      <c r="H617" s="70" t="s">
        <v>2358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2451</v>
      </c>
      <c r="B618" s="70">
        <v>511</v>
      </c>
      <c r="C618" s="70">
        <v>1</v>
      </c>
      <c r="D618" s="70">
        <v>31</v>
      </c>
      <c r="E618" s="70">
        <v>1990</v>
      </c>
      <c r="F618" s="70" t="s">
        <v>787</v>
      </c>
      <c r="G618" s="70" t="s">
        <v>2452</v>
      </c>
      <c r="H618" s="70" t="s">
        <v>2453</v>
      </c>
      <c r="I618" s="148"/>
      <c r="J618" s="71">
        <v>25568.54170062967</v>
      </c>
      <c r="K618" s="71">
        <v>337.01908977101732</v>
      </c>
      <c r="L618" s="71">
        <v>468.22732148048118</v>
      </c>
      <c r="M618" s="71">
        <v>2100.6886470153331</v>
      </c>
      <c r="N618" s="71">
        <v>2527.6638956608931</v>
      </c>
      <c r="O618" s="71">
        <v>2548.6219233478241</v>
      </c>
      <c r="P618" s="71">
        <v>2522.257082178151</v>
      </c>
      <c r="Q618" s="71">
        <v>175.24485388865199</v>
      </c>
      <c r="R618" s="71">
        <v>106.0005958997874</v>
      </c>
      <c r="S618" s="71">
        <v>170.82382000000001</v>
      </c>
      <c r="T618" s="72"/>
      <c r="U618" s="71">
        <v>1078818559</v>
      </c>
      <c r="V618" s="71">
        <v>119215</v>
      </c>
      <c r="W618" s="71">
        <v>4971</v>
      </c>
      <c r="X618" s="71">
        <v>751178</v>
      </c>
      <c r="Y618" s="71">
        <v>833634</v>
      </c>
      <c r="Z618" s="71">
        <v>1048278</v>
      </c>
      <c r="AA618" s="71">
        <v>612432</v>
      </c>
      <c r="AB618" s="71">
        <v>2845382</v>
      </c>
      <c r="AC618" s="71">
        <v>18359494</v>
      </c>
      <c r="AD618" s="71">
        <v>170.82382000000001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2454</v>
      </c>
      <c r="B619" s="70">
        <v>512</v>
      </c>
      <c r="C619" s="70">
        <v>2</v>
      </c>
      <c r="D619" s="70">
        <v>31</v>
      </c>
      <c r="E619" s="70">
        <v>2005</v>
      </c>
      <c r="F619" s="70" t="s">
        <v>789</v>
      </c>
      <c r="G619" s="70" t="s">
        <v>2452</v>
      </c>
      <c r="H619" s="70" t="s">
        <v>2453</v>
      </c>
      <c r="I619" s="148"/>
      <c r="J619" s="71">
        <v>24461.145881469081</v>
      </c>
      <c r="K619" s="71">
        <v>229.44046612086049</v>
      </c>
      <c r="L619" s="71">
        <v>523.54545308787385</v>
      </c>
      <c r="M619" s="71">
        <v>4329.2724260327814</v>
      </c>
      <c r="N619" s="71">
        <v>3949.2558047863772</v>
      </c>
      <c r="O619" s="71">
        <v>3779.763247457277</v>
      </c>
      <c r="P619" s="71">
        <v>2916.2979715318261</v>
      </c>
      <c r="Q619" s="71">
        <v>176.067380349074</v>
      </c>
      <c r="R619" s="71">
        <v>149.51845016629531</v>
      </c>
      <c r="S619" s="71">
        <v>343.94198836499999</v>
      </c>
      <c r="T619" s="72"/>
      <c r="U619" s="71">
        <v>1079815195</v>
      </c>
      <c r="V619" s="71">
        <v>104113</v>
      </c>
      <c r="W619" s="71">
        <v>6274</v>
      </c>
      <c r="X619" s="71">
        <v>728146</v>
      </c>
      <c r="Y619" s="71">
        <v>1066417</v>
      </c>
      <c r="Z619" s="71">
        <v>1799039</v>
      </c>
      <c r="AA619" s="71">
        <v>579935</v>
      </c>
      <c r="AB619" s="71">
        <v>2988533</v>
      </c>
      <c r="AC619" s="71">
        <v>26439242</v>
      </c>
      <c r="AD619" s="71">
        <v>343.94198836499999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2455</v>
      </c>
      <c r="B620" s="70">
        <v>513</v>
      </c>
      <c r="C620" s="70">
        <v>3</v>
      </c>
      <c r="D620" s="70">
        <v>31</v>
      </c>
      <c r="E620" s="70">
        <v>2006</v>
      </c>
      <c r="F620" s="70" t="s">
        <v>790</v>
      </c>
      <c r="G620" s="70" t="s">
        <v>2452</v>
      </c>
      <c r="H620" s="70" t="s">
        <v>2453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2456</v>
      </c>
      <c r="B621" s="70">
        <v>514</v>
      </c>
      <c r="C621" s="70">
        <v>4</v>
      </c>
      <c r="D621" s="70">
        <v>31</v>
      </c>
      <c r="E621" s="70">
        <v>2007</v>
      </c>
      <c r="F621" s="70" t="s">
        <v>791</v>
      </c>
      <c r="G621" s="70" t="s">
        <v>2452</v>
      </c>
      <c r="H621" s="70" t="s">
        <v>2453</v>
      </c>
      <c r="I621" s="148"/>
      <c r="J621" s="71">
        <v>25960.934971816361</v>
      </c>
      <c r="K621" s="71">
        <v>227.24345874194759</v>
      </c>
      <c r="L621" s="71">
        <v>526.48147579403485</v>
      </c>
      <c r="M621" s="71">
        <v>4336.6270752293603</v>
      </c>
      <c r="N621" s="71">
        <v>4121.7567409692874</v>
      </c>
      <c r="O621" s="71">
        <v>3697.5954796136029</v>
      </c>
      <c r="P621" s="71">
        <v>2913.0547945698158</v>
      </c>
      <c r="Q621" s="71">
        <v>185.49121164824501</v>
      </c>
      <c r="R621" s="71">
        <v>167.17476403553289</v>
      </c>
      <c r="S621" s="71">
        <v>361.10980999395008</v>
      </c>
      <c r="T621" s="72"/>
      <c r="U621" s="71">
        <v>1274407862</v>
      </c>
      <c r="V621" s="71">
        <v>95984</v>
      </c>
      <c r="W621" s="71">
        <v>6174</v>
      </c>
      <c r="X621" s="71">
        <v>881552</v>
      </c>
      <c r="Y621" s="71">
        <v>1093512</v>
      </c>
      <c r="Z621" s="71">
        <v>1829538</v>
      </c>
      <c r="AA621" s="71">
        <v>570460</v>
      </c>
      <c r="AB621" s="71">
        <v>2982000</v>
      </c>
      <c r="AC621" s="71">
        <v>30409588</v>
      </c>
      <c r="AD621" s="71">
        <v>361.10980999395002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2457</v>
      </c>
      <c r="B622" s="70">
        <v>515</v>
      </c>
      <c r="C622" s="70">
        <v>5</v>
      </c>
      <c r="D622" s="70">
        <v>31</v>
      </c>
      <c r="E622" s="70">
        <v>2008</v>
      </c>
      <c r="F622" s="70" t="s">
        <v>792</v>
      </c>
      <c r="G622" s="70" t="s">
        <v>2452</v>
      </c>
      <c r="H622" s="70" t="s">
        <v>2453</v>
      </c>
      <c r="I622" s="148"/>
      <c r="J622" s="71">
        <v>23922.611942252621</v>
      </c>
      <c r="K622" s="71">
        <v>170.53406291186559</v>
      </c>
      <c r="L622" s="71">
        <v>470.52485722517389</v>
      </c>
      <c r="M622" s="71">
        <v>4472.0366667821108</v>
      </c>
      <c r="N622" s="71">
        <v>4058.7698105020309</v>
      </c>
      <c r="O622" s="71">
        <v>3609.6038560708939</v>
      </c>
      <c r="P622" s="71">
        <v>2853.153074273524</v>
      </c>
      <c r="Q622" s="71">
        <v>182.34515986822501</v>
      </c>
      <c r="R622" s="71">
        <v>165.04858079752549</v>
      </c>
      <c r="S622" s="71">
        <v>360.21230618522998</v>
      </c>
      <c r="T622" s="72"/>
      <c r="U622" s="71">
        <v>1231024441</v>
      </c>
      <c r="V622" s="71">
        <v>95984</v>
      </c>
      <c r="W622" s="71">
        <v>6174</v>
      </c>
      <c r="X622" s="71">
        <v>881552</v>
      </c>
      <c r="Y622" s="71">
        <v>1107164</v>
      </c>
      <c r="Z622" s="71">
        <v>1848686</v>
      </c>
      <c r="AA622" s="71">
        <v>559367</v>
      </c>
      <c r="AB622" s="71">
        <v>2979639</v>
      </c>
      <c r="AC622" s="71">
        <v>31175406</v>
      </c>
      <c r="AD622" s="71">
        <v>360.21230618522998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2458</v>
      </c>
      <c r="B623" s="70">
        <v>516</v>
      </c>
      <c r="C623" s="70">
        <v>6</v>
      </c>
      <c r="D623" s="70">
        <v>31</v>
      </c>
      <c r="E623" s="70">
        <v>2009</v>
      </c>
      <c r="F623" s="70" t="s">
        <v>176</v>
      </c>
      <c r="G623" s="70" t="s">
        <v>2452</v>
      </c>
      <c r="H623" s="70" t="s">
        <v>2453</v>
      </c>
      <c r="I623" s="148"/>
      <c r="J623" s="71">
        <v>21776.98114711864</v>
      </c>
      <c r="K623" s="71">
        <v>164.84217122604011</v>
      </c>
      <c r="L623" s="71">
        <v>543.674363405691</v>
      </c>
      <c r="M623" s="71">
        <v>4566.4637804147087</v>
      </c>
      <c r="N623" s="71">
        <v>3547.1799286161599</v>
      </c>
      <c r="O623" s="71">
        <v>3682.6865553705188</v>
      </c>
      <c r="P623" s="71">
        <v>2734.5889812910032</v>
      </c>
      <c r="Q623" s="71">
        <v>173.67593387710599</v>
      </c>
      <c r="R623" s="71">
        <v>162.3467112329316</v>
      </c>
      <c r="S623" s="71">
        <v>362.29414491587761</v>
      </c>
      <c r="T623" s="72"/>
      <c r="U623" s="71">
        <v>977942477</v>
      </c>
      <c r="V623" s="71">
        <v>102103</v>
      </c>
      <c r="W623" s="71">
        <v>11097</v>
      </c>
      <c r="X623" s="71">
        <v>975092</v>
      </c>
      <c r="Y623" s="71">
        <v>1121039</v>
      </c>
      <c r="Z623" s="71">
        <v>1861688</v>
      </c>
      <c r="AA623" s="71">
        <v>550390</v>
      </c>
      <c r="AB623" s="71">
        <v>2979139</v>
      </c>
      <c r="AC623" s="71">
        <v>29916224</v>
      </c>
      <c r="AD623" s="71">
        <v>362.29414491587738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7.78</v>
      </c>
      <c r="BI623" s="71">
        <v>0</v>
      </c>
      <c r="BJ623" s="71">
        <v>24334.390100000001</v>
      </c>
      <c r="BK623" s="71">
        <v>3085.1280000000002</v>
      </c>
      <c r="BL623" s="71">
        <v>1510.0119999999999</v>
      </c>
      <c r="BM623" s="71">
        <v>3.5070000000000001</v>
      </c>
      <c r="BN623" s="72"/>
      <c r="BO623" s="71">
        <v>1</v>
      </c>
      <c r="BP623" s="71">
        <v>0</v>
      </c>
      <c r="BQ623" s="71">
        <v>361</v>
      </c>
      <c r="BR623" s="71">
        <v>12</v>
      </c>
      <c r="BS623" s="71">
        <v>115</v>
      </c>
      <c r="BT623" s="71">
        <v>1</v>
      </c>
      <c r="BU623"/>
      <c r="BV623" s="70">
        <v>26672.597099999999</v>
      </c>
      <c r="BW623" s="70">
        <v>197.51</v>
      </c>
      <c r="BX623" s="70">
        <v>1605.22</v>
      </c>
      <c r="BY623" s="70">
        <v>25.026</v>
      </c>
      <c r="BZ623" s="70">
        <v>122.012</v>
      </c>
      <c r="CA623" s="70">
        <v>43.866999999999997</v>
      </c>
      <c r="CB623" s="70">
        <v>94.326999999999998</v>
      </c>
      <c r="CC623" s="70">
        <v>180.25800000000001</v>
      </c>
      <c r="CD623" s="70">
        <v>0</v>
      </c>
    </row>
    <row r="624" spans="1:82">
      <c r="A624" s="70" t="s">
        <v>2459</v>
      </c>
      <c r="B624" s="70">
        <v>517</v>
      </c>
      <c r="C624" s="70">
        <v>7</v>
      </c>
      <c r="D624" s="70">
        <v>31</v>
      </c>
      <c r="E624" s="70">
        <v>2010</v>
      </c>
      <c r="F624" s="70" t="s">
        <v>177</v>
      </c>
      <c r="G624" s="70" t="s">
        <v>2452</v>
      </c>
      <c r="H624" s="70" t="s">
        <v>2453</v>
      </c>
      <c r="I624" s="148"/>
      <c r="J624" s="71">
        <v>22111.65554981781</v>
      </c>
      <c r="K624" s="71">
        <v>176.51504979650511</v>
      </c>
      <c r="L624" s="71">
        <v>522.1451946560112</v>
      </c>
      <c r="M624" s="71">
        <v>4368.7184073165863</v>
      </c>
      <c r="N624" s="71">
        <v>3986.3929705989149</v>
      </c>
      <c r="O624" s="71">
        <v>3697.7397313093838</v>
      </c>
      <c r="P624" s="71">
        <v>2765.9850562990682</v>
      </c>
      <c r="Q624" s="71">
        <v>180.88483249580699</v>
      </c>
      <c r="R624" s="71">
        <v>180.48142260662769</v>
      </c>
      <c r="S624" s="71">
        <v>347.16102947422007</v>
      </c>
      <c r="T624" s="72"/>
      <c r="U624" s="71">
        <v>1084575404</v>
      </c>
      <c r="V624" s="71">
        <v>102103</v>
      </c>
      <c r="W624" s="71">
        <v>11097</v>
      </c>
      <c r="X624" s="71">
        <v>975092</v>
      </c>
      <c r="Y624" s="71">
        <v>1132370</v>
      </c>
      <c r="Z624" s="71">
        <v>1877984</v>
      </c>
      <c r="AA624" s="71">
        <v>542806</v>
      </c>
      <c r="AB624" s="71">
        <v>2973174</v>
      </c>
      <c r="AC624" s="71">
        <v>31517212</v>
      </c>
      <c r="AD624" s="71">
        <v>347.16102947422002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6.8230000000000004</v>
      </c>
      <c r="BI624" s="71">
        <v>0</v>
      </c>
      <c r="BJ624" s="71">
        <v>24470.976900000001</v>
      </c>
      <c r="BK624" s="71">
        <v>2987.8420000000001</v>
      </c>
      <c r="BL624" s="71">
        <v>1448.0209999999997</v>
      </c>
      <c r="BM624" s="71">
        <v>3.2989999999999999</v>
      </c>
      <c r="BN624" s="72"/>
      <c r="BO624" s="71">
        <v>1</v>
      </c>
      <c r="BP624" s="71">
        <v>0</v>
      </c>
      <c r="BQ624" s="71">
        <v>385</v>
      </c>
      <c r="BR624" s="71">
        <v>14</v>
      </c>
      <c r="BS624" s="71">
        <v>124</v>
      </c>
      <c r="BT624" s="71">
        <v>1</v>
      </c>
      <c r="BU624"/>
      <c r="BV624" s="70">
        <v>26597.8469</v>
      </c>
      <c r="BW624" s="70">
        <v>173.60300000000001</v>
      </c>
      <c r="BX624" s="70">
        <v>1685.258</v>
      </c>
      <c r="BY624" s="70">
        <v>25.849</v>
      </c>
      <c r="BZ624" s="70">
        <v>163.19300000000001</v>
      </c>
      <c r="CA624" s="70">
        <v>23.564</v>
      </c>
      <c r="CB624" s="70">
        <v>117.396</v>
      </c>
      <c r="CC624" s="70">
        <v>130.25200000000001</v>
      </c>
      <c r="CD624" s="70">
        <v>0</v>
      </c>
    </row>
    <row r="625" spans="1:82">
      <c r="A625" s="70" t="s">
        <v>2460</v>
      </c>
      <c r="B625" s="70">
        <v>518</v>
      </c>
      <c r="C625" s="70">
        <v>8</v>
      </c>
      <c r="D625" s="70">
        <v>31</v>
      </c>
      <c r="E625" s="70">
        <v>2011</v>
      </c>
      <c r="F625" s="70" t="s">
        <v>178</v>
      </c>
      <c r="G625" s="70" t="s">
        <v>2452</v>
      </c>
      <c r="H625" s="70" t="s">
        <v>2453</v>
      </c>
      <c r="I625" s="148"/>
      <c r="J625" s="71">
        <v>23159.809150806421</v>
      </c>
      <c r="K625" s="71">
        <v>253.48131199463191</v>
      </c>
      <c r="L625" s="71">
        <v>556.33432935847713</v>
      </c>
      <c r="M625" s="71">
        <v>5318.6693141563319</v>
      </c>
      <c r="N625" s="71">
        <v>4298.7953982929303</v>
      </c>
      <c r="O625" s="71">
        <v>3674.3189671955697</v>
      </c>
      <c r="P625" s="71">
        <v>2684.7313128215951</v>
      </c>
      <c r="Q625" s="71">
        <v>207.72474550920799</v>
      </c>
      <c r="R625" s="71">
        <v>154.8093059710589</v>
      </c>
      <c r="S625" s="71">
        <v>397.27431702762209</v>
      </c>
      <c r="T625" s="72"/>
      <c r="U625" s="71">
        <v>1053676660</v>
      </c>
      <c r="V625" s="71">
        <v>102103</v>
      </c>
      <c r="W625" s="71">
        <v>11097</v>
      </c>
      <c r="X625" s="71">
        <v>975092</v>
      </c>
      <c r="Y625" s="71">
        <v>1142271</v>
      </c>
      <c r="Z625" s="71">
        <v>1906630</v>
      </c>
      <c r="AA625" s="71">
        <v>542539</v>
      </c>
      <c r="AB625" s="71">
        <v>2960010</v>
      </c>
      <c r="AC625" s="71">
        <v>26989416</v>
      </c>
      <c r="AD625" s="71">
        <v>397.27431702762209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7.9359999999999999</v>
      </c>
      <c r="BI625" s="71">
        <v>0</v>
      </c>
      <c r="BJ625" s="71">
        <v>24449.546999999999</v>
      </c>
      <c r="BK625" s="71">
        <v>3157.5430000000001</v>
      </c>
      <c r="BL625" s="71">
        <v>1087.068</v>
      </c>
      <c r="BM625" s="71">
        <v>3.0270000000000001</v>
      </c>
      <c r="BN625" s="72"/>
      <c r="BO625" s="71">
        <v>2</v>
      </c>
      <c r="BP625" s="71">
        <v>0</v>
      </c>
      <c r="BQ625" s="71">
        <v>391</v>
      </c>
      <c r="BR625" s="71">
        <v>13</v>
      </c>
      <c r="BS625" s="71">
        <v>119</v>
      </c>
      <c r="BT625" s="71">
        <v>1</v>
      </c>
      <c r="BU625"/>
      <c r="BV625" s="70">
        <v>26473.686000000002</v>
      </c>
      <c r="BW625" s="70">
        <v>168.82900000000001</v>
      </c>
      <c r="BX625" s="70">
        <v>1582.175</v>
      </c>
      <c r="BY625" s="70">
        <v>24.471</v>
      </c>
      <c r="BZ625" s="70">
        <v>186.66399999999999</v>
      </c>
      <c r="CA625" s="70">
        <v>9.6999999999999993</v>
      </c>
      <c r="CB625" s="70">
        <v>134.31800000000001</v>
      </c>
      <c r="CC625" s="70">
        <v>125.27800000000001</v>
      </c>
      <c r="CD625" s="70">
        <v>0</v>
      </c>
    </row>
    <row r="626" spans="1:82">
      <c r="A626" s="70" t="s">
        <v>2461</v>
      </c>
      <c r="B626" s="70">
        <v>519</v>
      </c>
      <c r="C626" s="70">
        <v>9</v>
      </c>
      <c r="D626" s="70">
        <v>31</v>
      </c>
      <c r="E626" s="70">
        <v>2012</v>
      </c>
      <c r="F626" s="70" t="s">
        <v>179</v>
      </c>
      <c r="G626" s="70" t="s">
        <v>2452</v>
      </c>
      <c r="H626" s="70" t="s">
        <v>2453</v>
      </c>
      <c r="I626" s="148"/>
      <c r="J626" s="71">
        <v>24867.127021923781</v>
      </c>
      <c r="K626" s="71">
        <v>240.18766588421579</v>
      </c>
      <c r="L626" s="71">
        <v>557.44762508059239</v>
      </c>
      <c r="M626" s="71">
        <v>5814.461295317391</v>
      </c>
      <c r="N626" s="71">
        <v>4840.1454608950526</v>
      </c>
      <c r="O626" s="71">
        <v>3700.9496128824662</v>
      </c>
      <c r="P626" s="71">
        <v>2688.2662754236626</v>
      </c>
      <c r="Q626" s="71">
        <v>228.514577441282</v>
      </c>
      <c r="R626" s="71">
        <v>185.4058956246997</v>
      </c>
      <c r="S626" s="71">
        <v>385.67849209273129</v>
      </c>
      <c r="T626" s="72"/>
      <c r="U626" s="71">
        <v>1109774366</v>
      </c>
      <c r="V626" s="71">
        <v>102103</v>
      </c>
      <c r="W626" s="71">
        <v>11097</v>
      </c>
      <c r="X626" s="71">
        <v>975092</v>
      </c>
      <c r="Y626" s="71">
        <v>1177748</v>
      </c>
      <c r="Z626" s="71">
        <v>1935681</v>
      </c>
      <c r="AA626" s="71">
        <v>540180</v>
      </c>
      <c r="AB626" s="71">
        <v>2997072</v>
      </c>
      <c r="AC626" s="71">
        <v>31486410</v>
      </c>
      <c r="AD626" s="71">
        <v>385.67849209273152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8.3379999999999992</v>
      </c>
      <c r="BI626" s="71">
        <v>0</v>
      </c>
      <c r="BJ626" s="71">
        <v>18734.196</v>
      </c>
      <c r="BK626" s="71">
        <v>3553.6350000000002</v>
      </c>
      <c r="BL626" s="71">
        <v>1485.9180000000001</v>
      </c>
      <c r="BM626" s="71">
        <v>3.35</v>
      </c>
      <c r="BN626" s="72"/>
      <c r="BO626" s="71">
        <v>1</v>
      </c>
      <c r="BP626" s="71">
        <v>0</v>
      </c>
      <c r="BQ626" s="71">
        <v>406</v>
      </c>
      <c r="BR626" s="71">
        <v>13</v>
      </c>
      <c r="BS626" s="71">
        <v>118</v>
      </c>
      <c r="BT626" s="71">
        <v>1</v>
      </c>
      <c r="BU626"/>
      <c r="BV626" s="70">
        <v>21809.484</v>
      </c>
      <c r="BW626" s="70">
        <v>227.65700000000001</v>
      </c>
      <c r="BX626" s="70">
        <v>1297.002</v>
      </c>
      <c r="BY626" s="70">
        <v>15.919</v>
      </c>
      <c r="BZ626" s="70">
        <v>164.524</v>
      </c>
      <c r="CA626" s="70">
        <v>13</v>
      </c>
      <c r="CB626" s="70">
        <v>149.739</v>
      </c>
      <c r="CC626" s="70">
        <v>108.11199999999999</v>
      </c>
      <c r="CD626" s="70">
        <v>0</v>
      </c>
    </row>
    <row r="627" spans="1:82">
      <c r="A627" s="70" t="s">
        <v>2462</v>
      </c>
      <c r="B627" s="70">
        <v>520</v>
      </c>
      <c r="C627" s="70">
        <v>10</v>
      </c>
      <c r="D627" s="70">
        <v>31</v>
      </c>
      <c r="E627" s="70">
        <v>2013</v>
      </c>
      <c r="F627" s="70" t="s">
        <v>180</v>
      </c>
      <c r="G627" s="70" t="s">
        <v>2452</v>
      </c>
      <c r="H627" s="70" t="s">
        <v>2453</v>
      </c>
      <c r="I627" s="148"/>
      <c r="J627" s="71">
        <v>26067.532248410291</v>
      </c>
      <c r="K627" s="71">
        <v>214.15009048476381</v>
      </c>
      <c r="L627" s="71">
        <v>534.9011382688401</v>
      </c>
      <c r="M627" s="71">
        <v>5674.8999760434408</v>
      </c>
      <c r="N627" s="71">
        <v>4822.2684994710507</v>
      </c>
      <c r="O627" s="71">
        <v>3589.8709364865795</v>
      </c>
      <c r="P627" s="71">
        <v>2682.7901653590111</v>
      </c>
      <c r="Q627" s="71">
        <v>231.57254955966101</v>
      </c>
      <c r="R627" s="71">
        <v>195.32211208416189</v>
      </c>
      <c r="S627" s="71">
        <v>372.69696906213011</v>
      </c>
      <c r="T627" s="72"/>
      <c r="U627" s="71">
        <v>1090133101</v>
      </c>
      <c r="V627" s="71">
        <v>102103</v>
      </c>
      <c r="W627" s="71">
        <v>11097</v>
      </c>
      <c r="X627" s="71">
        <v>975092</v>
      </c>
      <c r="Y627" s="71">
        <v>1187182</v>
      </c>
      <c r="Z627" s="71">
        <v>1961415</v>
      </c>
      <c r="AA627" s="71">
        <v>537056</v>
      </c>
      <c r="AB627" s="71">
        <v>2993638</v>
      </c>
      <c r="AC627" s="71">
        <v>32378900</v>
      </c>
      <c r="AD627" s="71">
        <v>372.69696906213011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13.395</v>
      </c>
      <c r="BI627" s="71">
        <v>0</v>
      </c>
      <c r="BJ627" s="71">
        <v>26791.362000000001</v>
      </c>
      <c r="BK627" s="71">
        <v>3626.7240000000002</v>
      </c>
      <c r="BL627" s="71">
        <v>1474.127</v>
      </c>
      <c r="BM627" s="71">
        <v>0</v>
      </c>
      <c r="BN627" s="72"/>
      <c r="BO627" s="71">
        <v>2</v>
      </c>
      <c r="BP627" s="71">
        <v>0</v>
      </c>
      <c r="BQ627" s="71">
        <v>410</v>
      </c>
      <c r="BR627" s="71">
        <v>13</v>
      </c>
      <c r="BS627" s="71">
        <v>121</v>
      </c>
      <c r="BT627" s="71">
        <v>0</v>
      </c>
      <c r="BU627"/>
      <c r="BV627" s="70">
        <v>29487.048999999999</v>
      </c>
      <c r="BW627" s="70">
        <v>259.39999999999998</v>
      </c>
      <c r="BX627" s="70">
        <v>1675.8779999999999</v>
      </c>
      <c r="BY627" s="70">
        <v>25.039000000000001</v>
      </c>
      <c r="BZ627" s="70">
        <v>187.375</v>
      </c>
      <c r="CA627" s="70">
        <v>14.03</v>
      </c>
      <c r="CB627" s="70">
        <v>85.518000000000001</v>
      </c>
      <c r="CC627" s="70">
        <v>171.31899999999999</v>
      </c>
      <c r="CD627" s="70">
        <v>0</v>
      </c>
    </row>
    <row r="628" spans="1:82">
      <c r="A628" s="70" t="s">
        <v>2463</v>
      </c>
      <c r="B628" s="70">
        <v>521</v>
      </c>
      <c r="C628" s="70">
        <v>11</v>
      </c>
      <c r="D628" s="70">
        <v>31</v>
      </c>
      <c r="E628" s="70">
        <v>2014</v>
      </c>
      <c r="F628" s="70" t="s">
        <v>181</v>
      </c>
      <c r="G628" s="70" t="s">
        <v>2452</v>
      </c>
      <c r="H628" s="70" t="s">
        <v>2453</v>
      </c>
      <c r="I628" s="148"/>
      <c r="J628" s="71">
        <v>24542.397036249589</v>
      </c>
      <c r="K628" s="71">
        <v>220.7888015571628</v>
      </c>
      <c r="L628" s="71">
        <v>599.54398229374704</v>
      </c>
      <c r="M628" s="71">
        <v>5292.2531895044795</v>
      </c>
      <c r="N628" s="71">
        <v>4722.868373756196</v>
      </c>
      <c r="O628" s="71">
        <v>3447.1098003001071</v>
      </c>
      <c r="P628" s="71">
        <v>2682.7605401284486</v>
      </c>
      <c r="Q628" s="71">
        <v>221.299478469945</v>
      </c>
      <c r="R628" s="71">
        <v>186.82698659440331</v>
      </c>
      <c r="S628" s="71">
        <v>328.25120211837702</v>
      </c>
      <c r="T628" s="72"/>
      <c r="U628" s="71">
        <v>1140849671</v>
      </c>
      <c r="V628" s="71">
        <v>91136</v>
      </c>
      <c r="W628" s="71">
        <v>10535</v>
      </c>
      <c r="X628" s="71">
        <v>938758</v>
      </c>
      <c r="Y628" s="71">
        <v>1197415</v>
      </c>
      <c r="Z628" s="71">
        <v>1983654</v>
      </c>
      <c r="AA628" s="71">
        <v>534273</v>
      </c>
      <c r="AB628" s="71">
        <v>2981773</v>
      </c>
      <c r="AC628" s="71">
        <v>31068031</v>
      </c>
      <c r="AD628" s="71">
        <v>328.25120211837702</v>
      </c>
      <c r="AE628" s="72"/>
      <c r="AF628" s="71"/>
      <c r="AG628" s="71"/>
      <c r="AH628" s="71"/>
      <c r="AI628" s="71"/>
      <c r="AJ628" s="71"/>
      <c r="AK628" s="71"/>
      <c r="AL628" s="71"/>
      <c r="AM628" s="71"/>
      <c r="AN628" s="71"/>
      <c r="AO628" s="71"/>
      <c r="AP628" s="71"/>
      <c r="AQ628" s="72"/>
      <c r="AR628" s="71">
        <v>55880</v>
      </c>
      <c r="AS628" s="71">
        <v>10536</v>
      </c>
      <c r="AT628" s="71">
        <v>16</v>
      </c>
      <c r="AU628" s="71">
        <v>5</v>
      </c>
      <c r="AV628" s="71">
        <v>0</v>
      </c>
      <c r="AW628" s="71">
        <v>8</v>
      </c>
      <c r="AX628" s="71"/>
      <c r="AY628" s="72"/>
      <c r="AZ628" s="71">
        <v>227420.79999999999</v>
      </c>
      <c r="BA628" s="71">
        <v>846350.6</v>
      </c>
      <c r="BB628" s="71">
        <v>97693</v>
      </c>
      <c r="BC628" s="71">
        <v>8185</v>
      </c>
      <c r="BD628" s="71">
        <v>0</v>
      </c>
      <c r="BE628" s="71">
        <v>47161</v>
      </c>
      <c r="BF628" s="71"/>
      <c r="BG628" s="72"/>
      <c r="BH628" s="71">
        <v>12.250999999999999</v>
      </c>
      <c r="BI628" s="71">
        <v>0</v>
      </c>
      <c r="BJ628" s="71">
        <v>26490.188999999998</v>
      </c>
      <c r="BK628" s="71">
        <v>2967.7150000000001</v>
      </c>
      <c r="BL628" s="71">
        <v>1591.6029999999996</v>
      </c>
      <c r="BM628" s="71">
        <v>0</v>
      </c>
      <c r="BN628" s="72"/>
      <c r="BO628" s="71">
        <v>2</v>
      </c>
      <c r="BP628" s="71">
        <v>0</v>
      </c>
      <c r="BQ628" s="71">
        <v>416</v>
      </c>
      <c r="BR628" s="71">
        <v>13</v>
      </c>
      <c r="BS628" s="71">
        <v>123</v>
      </c>
      <c r="BT628" s="71">
        <v>0</v>
      </c>
      <c r="BU628"/>
      <c r="BV628" s="70">
        <v>28606.544000000002</v>
      </c>
      <c r="BW628" s="70">
        <v>274.77999999999997</v>
      </c>
      <c r="BX628" s="70">
        <v>1671.4059999999999</v>
      </c>
      <c r="BY628" s="70">
        <v>38.268000000000001</v>
      </c>
      <c r="BZ628" s="70">
        <v>178.834</v>
      </c>
      <c r="CA628" s="70">
        <v>13.010999999999999</v>
      </c>
      <c r="CB628" s="70">
        <v>102.471</v>
      </c>
      <c r="CC628" s="70">
        <v>176.44399999999999</v>
      </c>
      <c r="CD628" s="70">
        <v>0</v>
      </c>
    </row>
    <row r="629" spans="1:82">
      <c r="A629" s="70" t="s">
        <v>2464</v>
      </c>
      <c r="B629" s="70">
        <v>522</v>
      </c>
      <c r="C629" s="70">
        <v>12</v>
      </c>
      <c r="D629" s="70">
        <v>31</v>
      </c>
      <c r="E629" s="70">
        <v>2015</v>
      </c>
      <c r="F629" s="70" t="s">
        <v>182</v>
      </c>
      <c r="G629" s="70" t="s">
        <v>2452</v>
      </c>
      <c r="H629" s="70" t="s">
        <v>2453</v>
      </c>
      <c r="I629" s="148"/>
      <c r="J629" s="71">
        <v>23177.393242402781</v>
      </c>
      <c r="K629" s="71">
        <v>211.25341124643569</v>
      </c>
      <c r="L629" s="71">
        <v>603.72476221912905</v>
      </c>
      <c r="M629" s="71">
        <v>5888.6329911749581</v>
      </c>
      <c r="N629" s="71">
        <v>4496.5055083294856</v>
      </c>
      <c r="O629" s="71">
        <v>3441.1088259410922</v>
      </c>
      <c r="P629" s="71">
        <v>2664.1808826694314</v>
      </c>
      <c r="Q629" s="71">
        <v>215.79935372179901</v>
      </c>
      <c r="R629" s="71">
        <v>186.5872039559743</v>
      </c>
      <c r="S629" s="71">
        <v>362.60948763734211</v>
      </c>
      <c r="T629" s="72"/>
      <c r="U629" s="71">
        <v>1203760457</v>
      </c>
      <c r="V629" s="71">
        <v>91136</v>
      </c>
      <c r="W629" s="71">
        <v>10535</v>
      </c>
      <c r="X629" s="71">
        <v>938758</v>
      </c>
      <c r="Y629" s="71">
        <v>1208718</v>
      </c>
      <c r="Z629" s="71">
        <v>1999258</v>
      </c>
      <c r="AA629" s="71">
        <v>530154</v>
      </c>
      <c r="AB629" s="71">
        <v>2970231</v>
      </c>
      <c r="AC629" s="71">
        <v>31894038</v>
      </c>
      <c r="AD629" s="71">
        <v>362.60948763734211</v>
      </c>
      <c r="AE629" s="72"/>
      <c r="AF629" s="71">
        <v>13006670864.90811</v>
      </c>
      <c r="AG629" s="71">
        <v>165503094.90689149</v>
      </c>
      <c r="AH629" s="71">
        <v>115556532.0744219</v>
      </c>
      <c r="AI629" s="71">
        <v>7199962878.7988386</v>
      </c>
      <c r="AJ629" s="71">
        <v>6626679746.6938019</v>
      </c>
      <c r="AK629" s="71"/>
      <c r="AL629" s="71"/>
      <c r="AM629" s="71">
        <v>407057698.8995713</v>
      </c>
      <c r="AN629" s="71"/>
      <c r="AO629" s="71"/>
      <c r="AP629" s="71">
        <v>27521430816.281635</v>
      </c>
      <c r="AQ629" s="72"/>
      <c r="AR629" s="71">
        <v>62378</v>
      </c>
      <c r="AS629" s="71">
        <v>17468</v>
      </c>
      <c r="AT629" s="71">
        <v>16</v>
      </c>
      <c r="AU629" s="71">
        <v>7</v>
      </c>
      <c r="AV629" s="71">
        <v>0</v>
      </c>
      <c r="AW629" s="71">
        <v>10</v>
      </c>
      <c r="AX629" s="71"/>
      <c r="AY629" s="72"/>
      <c r="AZ629" s="71">
        <v>258290.11</v>
      </c>
      <c r="BA629" s="71">
        <v>1424388.4</v>
      </c>
      <c r="BB629" s="71">
        <v>103000</v>
      </c>
      <c r="BC629" s="71">
        <v>11090</v>
      </c>
      <c r="BD629" s="71">
        <v>0</v>
      </c>
      <c r="BE629" s="71">
        <v>61900</v>
      </c>
      <c r="BF629" s="71"/>
      <c r="BG629" s="72"/>
      <c r="BH629" s="71">
        <v>9.48</v>
      </c>
      <c r="BI629" s="71">
        <v>0</v>
      </c>
      <c r="BJ629" s="71">
        <v>25736.817999999999</v>
      </c>
      <c r="BK629" s="71">
        <v>3349.261</v>
      </c>
      <c r="BL629" s="71">
        <v>1599.1030000000001</v>
      </c>
      <c r="BM629" s="71">
        <v>0</v>
      </c>
      <c r="BN629" s="72"/>
      <c r="BO629" s="71">
        <v>1</v>
      </c>
      <c r="BP629" s="71">
        <v>0</v>
      </c>
      <c r="BQ629" s="71">
        <v>416</v>
      </c>
      <c r="BR629" s="71">
        <v>15</v>
      </c>
      <c r="BS629" s="71">
        <v>118</v>
      </c>
      <c r="BT629" s="71">
        <v>0</v>
      </c>
      <c r="BU629"/>
      <c r="BV629" s="70">
        <v>28193.974999999999</v>
      </c>
      <c r="BW629" s="70">
        <v>294.59699999999998</v>
      </c>
      <c r="BX629" s="70">
        <v>1626.277</v>
      </c>
      <c r="BY629" s="70">
        <v>35.424999999999997</v>
      </c>
      <c r="BZ629" s="70">
        <v>143.29300000000001</v>
      </c>
      <c r="CA629" s="70">
        <v>19.77</v>
      </c>
      <c r="CB629" s="70">
        <v>85.186999999999998</v>
      </c>
      <c r="CC629" s="70">
        <v>296.13799999999998</v>
      </c>
      <c r="CD629" s="70">
        <v>0</v>
      </c>
    </row>
    <row r="630" spans="1:82">
      <c r="A630" s="70" t="s">
        <v>2465</v>
      </c>
      <c r="B630" s="70">
        <v>523</v>
      </c>
      <c r="C630" s="70">
        <v>13</v>
      </c>
      <c r="D630" s="70">
        <v>31</v>
      </c>
      <c r="E630" s="70">
        <v>2016</v>
      </c>
      <c r="F630" s="70" t="s">
        <v>155</v>
      </c>
      <c r="G630" s="70" t="s">
        <v>2452</v>
      </c>
      <c r="H630" s="70" t="s">
        <v>2453</v>
      </c>
      <c r="I630" s="148"/>
      <c r="J630" s="71">
        <v>23949.546943084162</v>
      </c>
      <c r="K630" s="71">
        <v>196.25470209233254</v>
      </c>
      <c r="L630" s="71">
        <v>599.47562592169663</v>
      </c>
      <c r="M630" s="71">
        <v>4307.3830100903533</v>
      </c>
      <c r="N630" s="71">
        <v>4002.3575357305613</v>
      </c>
      <c r="O630" s="71">
        <v>3430.5765478438971</v>
      </c>
      <c r="P630" s="71">
        <v>2593.9161614931281</v>
      </c>
      <c r="Q630" s="71">
        <v>209.10315190862195</v>
      </c>
      <c r="R630" s="71">
        <v>185.40783637709026</v>
      </c>
      <c r="S630" s="71">
        <v>369.52705425556707</v>
      </c>
      <c r="T630" s="72"/>
      <c r="U630" s="71">
        <v>1120875791</v>
      </c>
      <c r="V630" s="71">
        <v>91136</v>
      </c>
      <c r="W630" s="71">
        <v>10535</v>
      </c>
      <c r="X630" s="71">
        <v>938758</v>
      </c>
      <c r="Y630" s="71">
        <v>1221978</v>
      </c>
      <c r="Z630" s="71">
        <v>2017640</v>
      </c>
      <c r="AA630" s="71">
        <v>533868</v>
      </c>
      <c r="AB630" s="71">
        <v>2960458</v>
      </c>
      <c r="AC630" s="71">
        <v>31665833.394869011</v>
      </c>
      <c r="AD630" s="71">
        <v>369.52705425556712</v>
      </c>
      <c r="AE630" s="72"/>
      <c r="AF630" s="71">
        <v>13462320837.551491</v>
      </c>
      <c r="AG630" s="71">
        <v>147555866.8270728</v>
      </c>
      <c r="AH630" s="71">
        <v>103619819.6133244</v>
      </c>
      <c r="AI630" s="71">
        <v>6700603207.3633814</v>
      </c>
      <c r="AJ630" s="71">
        <v>5750667690.0783072</v>
      </c>
      <c r="AK630" s="71"/>
      <c r="AL630" s="71"/>
      <c r="AM630" s="71">
        <v>406033553.59517783</v>
      </c>
      <c r="AN630" s="71"/>
      <c r="AO630" s="71"/>
      <c r="AP630" s="71">
        <v>26570800975.028755</v>
      </c>
      <c r="AQ630" s="72"/>
      <c r="AR630" s="71">
        <v>68334</v>
      </c>
      <c r="AS630" s="71">
        <v>22028</v>
      </c>
      <c r="AT630" s="71">
        <v>17</v>
      </c>
      <c r="AU630" s="71">
        <v>8</v>
      </c>
      <c r="AV630" s="71">
        <v>0</v>
      </c>
      <c r="AW630" s="71">
        <v>13</v>
      </c>
      <c r="AX630" s="71"/>
      <c r="AY630" s="72"/>
      <c r="AZ630" s="71">
        <v>288198.91000000009</v>
      </c>
      <c r="BA630" s="71">
        <v>1881322</v>
      </c>
      <c r="BB630" s="71">
        <v>104990</v>
      </c>
      <c r="BC630" s="71">
        <v>11743</v>
      </c>
      <c r="BD630" s="71">
        <v>0</v>
      </c>
      <c r="BE630" s="71">
        <v>125180</v>
      </c>
      <c r="BF630" s="71"/>
      <c r="BG630" s="72"/>
      <c r="BH630" s="71">
        <v>9.8810000000000002</v>
      </c>
      <c r="BI630" s="71">
        <v>0</v>
      </c>
      <c r="BJ630" s="71">
        <v>24426.464</v>
      </c>
      <c r="BK630" s="71">
        <v>4162.2920000000004</v>
      </c>
      <c r="BL630" s="71">
        <v>1676.7919100000001</v>
      </c>
      <c r="BM630" s="71">
        <v>0</v>
      </c>
      <c r="BN630" s="72"/>
      <c r="BO630" s="71">
        <v>1</v>
      </c>
      <c r="BP630" s="71">
        <v>0</v>
      </c>
      <c r="BQ630" s="71">
        <v>415</v>
      </c>
      <c r="BR630" s="71">
        <v>14</v>
      </c>
      <c r="BS630" s="71">
        <v>122</v>
      </c>
      <c r="BT630" s="71">
        <v>0</v>
      </c>
      <c r="BU630"/>
      <c r="BV630" s="70">
        <v>27881.272000000001</v>
      </c>
      <c r="BW630" s="70">
        <v>295.565</v>
      </c>
      <c r="BX630" s="70">
        <v>1579.998</v>
      </c>
      <c r="BY630" s="70">
        <v>37.874594999999999</v>
      </c>
      <c r="BZ630" s="70">
        <v>98.460314999999994</v>
      </c>
      <c r="CA630" s="70">
        <v>12.718</v>
      </c>
      <c r="CB630" s="70">
        <v>111.678</v>
      </c>
      <c r="CC630" s="70">
        <v>257.863</v>
      </c>
      <c r="CD630" s="70">
        <v>0</v>
      </c>
    </row>
    <row r="631" spans="1:82">
      <c r="A631" s="70" t="s">
        <v>2466</v>
      </c>
      <c r="B631" s="70">
        <v>524</v>
      </c>
      <c r="C631" s="70">
        <v>14</v>
      </c>
      <c r="D631" s="70">
        <v>31</v>
      </c>
      <c r="E631" s="70">
        <v>2017</v>
      </c>
      <c r="F631" s="70" t="s">
        <v>156</v>
      </c>
      <c r="G631" s="70" t="s">
        <v>2452</v>
      </c>
      <c r="H631" s="70" t="s">
        <v>2453</v>
      </c>
      <c r="I631" s="148"/>
      <c r="J631" s="71">
        <v>22238.146332654269</v>
      </c>
      <c r="K631" s="71">
        <v>195.39968228695935</v>
      </c>
      <c r="L631" s="71">
        <v>596.95367317882267</v>
      </c>
      <c r="M631" s="71">
        <v>3917.4211251825832</v>
      </c>
      <c r="N631" s="71">
        <v>4361.4501578477129</v>
      </c>
      <c r="O631" s="71">
        <v>3396.4729548754231</v>
      </c>
      <c r="P631" s="71">
        <v>2566.6169276728015</v>
      </c>
      <c r="Q631" s="71">
        <v>201.56733731594201</v>
      </c>
      <c r="R631" s="71">
        <v>181.92333192139427</v>
      </c>
      <c r="S631" s="71">
        <v>411.38497566614279</v>
      </c>
      <c r="T631" s="72"/>
      <c r="U631" s="71">
        <v>1227948841</v>
      </c>
      <c r="V631" s="71">
        <v>91136</v>
      </c>
      <c r="W631" s="71">
        <v>10535</v>
      </c>
      <c r="X631" s="71">
        <v>938758</v>
      </c>
      <c r="Y631" s="71">
        <v>1235665</v>
      </c>
      <c r="Z631" s="71">
        <v>2030719</v>
      </c>
      <c r="AA631" s="71">
        <v>531617</v>
      </c>
      <c r="AB631" s="71">
        <v>2951087</v>
      </c>
      <c r="AC631" s="71">
        <v>31687222</v>
      </c>
      <c r="AD631" s="71">
        <v>411.38497566614279</v>
      </c>
      <c r="AE631" s="72"/>
      <c r="AF631" s="71">
        <v>13758028052.00285</v>
      </c>
      <c r="AG631" s="71">
        <v>148690684.82229391</v>
      </c>
      <c r="AH631" s="71">
        <v>124028878.81582861</v>
      </c>
      <c r="AI631" s="71">
        <v>6340706813.0204067</v>
      </c>
      <c r="AJ631" s="71">
        <v>6418348523.0793467</v>
      </c>
      <c r="AK631" s="71"/>
      <c r="AL631" s="71"/>
      <c r="AM631" s="71">
        <v>405381620.21844047</v>
      </c>
      <c r="AN631" s="71"/>
      <c r="AO631" s="71"/>
      <c r="AP631" s="71">
        <v>27195184571.959164</v>
      </c>
      <c r="AQ631" s="72"/>
      <c r="AR631" s="71">
        <v>73694</v>
      </c>
      <c r="AS631" s="71">
        <v>25699</v>
      </c>
      <c r="AT631" s="71">
        <v>17</v>
      </c>
      <c r="AU631" s="71">
        <v>9</v>
      </c>
      <c r="AV631" s="71">
        <v>0</v>
      </c>
      <c r="AW631" s="71">
        <v>16</v>
      </c>
      <c r="AX631" s="71"/>
      <c r="AY631" s="72"/>
      <c r="AZ631" s="71">
        <v>315512.81000000011</v>
      </c>
      <c r="BA631" s="71">
        <v>2306442.44</v>
      </c>
      <c r="BB631" s="71">
        <v>104990</v>
      </c>
      <c r="BC631" s="71">
        <v>12051</v>
      </c>
      <c r="BD631" s="71">
        <v>0</v>
      </c>
      <c r="BE631" s="71">
        <v>178290</v>
      </c>
      <c r="BF631" s="71"/>
      <c r="BG631" s="72"/>
      <c r="BH631" s="71">
        <v>10.311</v>
      </c>
      <c r="BI631" s="71">
        <v>0</v>
      </c>
      <c r="BJ631" s="71">
        <v>24731.792000000001</v>
      </c>
      <c r="BK631" s="71">
        <v>3394.5590000000002</v>
      </c>
      <c r="BL631" s="71">
        <v>1704.7569999999996</v>
      </c>
      <c r="BM631" s="71">
        <v>0</v>
      </c>
      <c r="BN631" s="72"/>
      <c r="BO631" s="71">
        <v>1</v>
      </c>
      <c r="BP631" s="71">
        <v>0</v>
      </c>
      <c r="BQ631" s="71">
        <v>427</v>
      </c>
      <c r="BR631" s="71">
        <v>16</v>
      </c>
      <c r="BS631" s="71">
        <v>125</v>
      </c>
      <c r="BT631" s="71">
        <v>0</v>
      </c>
      <c r="BU631"/>
      <c r="BV631" s="70">
        <v>27208.878000000001</v>
      </c>
      <c r="BW631" s="70">
        <v>329.64100000000002</v>
      </c>
      <c r="BX631" s="70">
        <v>1485.329</v>
      </c>
      <c r="BY631" s="70">
        <v>43.24</v>
      </c>
      <c r="BZ631" s="70">
        <v>160.63800000000001</v>
      </c>
      <c r="CA631" s="70">
        <v>17.193999999999999</v>
      </c>
      <c r="CB631" s="70">
        <v>112.04</v>
      </c>
      <c r="CC631" s="70">
        <v>484.459</v>
      </c>
      <c r="CD631" s="70">
        <v>0</v>
      </c>
    </row>
    <row r="632" spans="1:82">
      <c r="A632" s="70" t="s">
        <v>2467</v>
      </c>
      <c r="B632" s="70">
        <v>525</v>
      </c>
      <c r="C632" s="70">
        <v>15</v>
      </c>
      <c r="D632" s="70">
        <v>31</v>
      </c>
      <c r="E632" s="70">
        <v>2018</v>
      </c>
      <c r="F632" s="70" t="s">
        <v>183</v>
      </c>
      <c r="G632" s="70" t="s">
        <v>2452</v>
      </c>
      <c r="H632" s="70" t="s">
        <v>2453</v>
      </c>
      <c r="I632" s="148"/>
      <c r="J632" s="71">
        <v>23691.853585070476</v>
      </c>
      <c r="K632" s="71">
        <v>184.37408912777641</v>
      </c>
      <c r="L632" s="71">
        <v>559.926162519581</v>
      </c>
      <c r="M632" s="71">
        <v>4157.4704444769468</v>
      </c>
      <c r="N632" s="71">
        <v>4179.5382774430263</v>
      </c>
      <c r="O632" s="71">
        <v>3349.2392701006729</v>
      </c>
      <c r="P632" s="71">
        <v>2540.3464509100882</v>
      </c>
      <c r="Q632" s="71">
        <v>186.09778887760601</v>
      </c>
      <c r="R632" s="71">
        <v>187.68417690451702</v>
      </c>
      <c r="S632" s="71">
        <v>416.60870594456611</v>
      </c>
      <c r="T632" s="72"/>
      <c r="U632" s="71">
        <v>1303604228</v>
      </c>
      <c r="V632" s="71">
        <v>91136</v>
      </c>
      <c r="W632" s="71">
        <v>10535</v>
      </c>
      <c r="X632" s="71">
        <v>938758</v>
      </c>
      <c r="Y632" s="71">
        <v>1246807</v>
      </c>
      <c r="Z632" s="71">
        <v>2040821</v>
      </c>
      <c r="AA632" s="71">
        <v>531466</v>
      </c>
      <c r="AB632" s="71">
        <v>2936184</v>
      </c>
      <c r="AC632" s="71">
        <v>32562521</v>
      </c>
      <c r="AD632" s="71">
        <v>416.60870594456611</v>
      </c>
      <c r="AE632" s="72"/>
      <c r="AF632" s="71">
        <v>14417518716.78624</v>
      </c>
      <c r="AG632" s="71">
        <v>132038116.5948365</v>
      </c>
      <c r="AH632" s="71">
        <v>119151726.9343686</v>
      </c>
      <c r="AI632" s="71">
        <v>6570627892.782588</v>
      </c>
      <c r="AJ632" s="71">
        <v>6160051669.5842562</v>
      </c>
      <c r="AK632" s="71"/>
      <c r="AL632" s="71"/>
      <c r="AM632" s="71">
        <v>404168988.85377192</v>
      </c>
      <c r="AN632" s="71"/>
      <c r="AO632" s="71"/>
      <c r="AP632" s="71">
        <v>27803557111.53606</v>
      </c>
      <c r="AQ632" s="72"/>
      <c r="AR632" s="71">
        <v>82055</v>
      </c>
      <c r="AS632" s="71">
        <v>28791</v>
      </c>
      <c r="AT632" s="71">
        <v>18</v>
      </c>
      <c r="AU632" s="71">
        <v>10</v>
      </c>
      <c r="AV632" s="71">
        <v>0</v>
      </c>
      <c r="AW632" s="71">
        <v>18</v>
      </c>
      <c r="AX632" s="71"/>
      <c r="AY632" s="72"/>
      <c r="AZ632" s="71">
        <v>354308.31000000046</v>
      </c>
      <c r="BA632" s="71">
        <v>2619973.2999999998</v>
      </c>
      <c r="BB632" s="71">
        <v>106970</v>
      </c>
      <c r="BC632" s="71">
        <v>12904</v>
      </c>
      <c r="BD632" s="71">
        <v>0</v>
      </c>
      <c r="BE632" s="71">
        <v>215878.54</v>
      </c>
      <c r="BF632" s="71"/>
      <c r="BG632" s="72"/>
      <c r="BH632" s="71">
        <v>10.544</v>
      </c>
      <c r="BI632" s="71">
        <v>0</v>
      </c>
      <c r="BJ632" s="71">
        <v>25564.727999999999</v>
      </c>
      <c r="BK632" s="71">
        <v>3277.3150000000001</v>
      </c>
      <c r="BL632" s="71">
        <v>1705.5260000000001</v>
      </c>
      <c r="BM632" s="71">
        <v>0</v>
      </c>
      <c r="BN632" s="72"/>
      <c r="BO632" s="71">
        <v>1</v>
      </c>
      <c r="BP632" s="71">
        <v>0</v>
      </c>
      <c r="BQ632" s="71">
        <v>421</v>
      </c>
      <c r="BR632" s="71">
        <v>17</v>
      </c>
      <c r="BS632" s="71">
        <v>119</v>
      </c>
      <c r="BT632" s="71">
        <v>0</v>
      </c>
      <c r="BU632"/>
      <c r="BV632" s="70">
        <v>27819.634999999998</v>
      </c>
      <c r="BW632" s="70">
        <v>368.04700000000003</v>
      </c>
      <c r="BX632" s="70">
        <v>1677.114</v>
      </c>
      <c r="BY632" s="70">
        <v>44.676000000000002</v>
      </c>
      <c r="BZ632" s="70">
        <v>185.40199999999999</v>
      </c>
      <c r="CA632" s="70">
        <v>22.367999999999999</v>
      </c>
      <c r="CB632" s="70">
        <v>80.722999999999999</v>
      </c>
      <c r="CC632" s="70">
        <v>360.14800000000002</v>
      </c>
      <c r="CD632" s="70">
        <v>0</v>
      </c>
    </row>
    <row r="633" spans="1:82">
      <c r="A633" s="70" t="s">
        <v>2468</v>
      </c>
      <c r="B633" s="70">
        <v>526</v>
      </c>
      <c r="C633" s="70">
        <v>16</v>
      </c>
      <c r="D633" s="70">
        <v>31</v>
      </c>
      <c r="E633" s="70">
        <v>2019</v>
      </c>
      <c r="F633" s="70" t="s">
        <v>158</v>
      </c>
      <c r="G633" s="70" t="s">
        <v>2452</v>
      </c>
      <c r="H633" s="70" t="s">
        <v>2453</v>
      </c>
      <c r="I633" s="148"/>
      <c r="J633" s="71">
        <v>22796.243444769298</v>
      </c>
      <c r="K633" s="71">
        <v>168.36762639281019</v>
      </c>
      <c r="L633" s="71">
        <v>564.74373981393865</v>
      </c>
      <c r="M633" s="71">
        <v>4063.9176413066366</v>
      </c>
      <c r="N633" s="71">
        <v>4024.8607988784584</v>
      </c>
      <c r="O633" s="71">
        <v>3273.1048798169568</v>
      </c>
      <c r="P633" s="71">
        <v>2528.3935959866844</v>
      </c>
      <c r="Q633" s="71">
        <v>180.28245694367001</v>
      </c>
      <c r="R633" s="71">
        <v>187.87404952755222</v>
      </c>
      <c r="S633" s="71">
        <v>423.68511654342433</v>
      </c>
      <c r="T633" s="72"/>
      <c r="U633" s="71">
        <v>1258123592</v>
      </c>
      <c r="V633" s="71">
        <v>91136</v>
      </c>
      <c r="W633" s="71">
        <v>10535</v>
      </c>
      <c r="X633" s="71">
        <v>938758</v>
      </c>
      <c r="Y633" s="71">
        <v>1259205</v>
      </c>
      <c r="Z633" s="71">
        <v>2049183</v>
      </c>
      <c r="AA633" s="71">
        <v>525006</v>
      </c>
      <c r="AB633" s="71">
        <v>2921436</v>
      </c>
      <c r="AC633" s="71">
        <v>33129338</v>
      </c>
      <c r="AD633" s="71">
        <v>423.68511654342427</v>
      </c>
      <c r="AE633" s="72"/>
      <c r="AF633" s="71">
        <v>13783434846.08651</v>
      </c>
      <c r="AG633" s="71">
        <v>127495285.62383181</v>
      </c>
      <c r="AH633" s="71">
        <v>126122271.80881441</v>
      </c>
      <c r="AI633" s="71">
        <v>6685526403.9063234</v>
      </c>
      <c r="AJ633" s="71">
        <v>5968949095.067255</v>
      </c>
      <c r="AK633" s="71">
        <v>0</v>
      </c>
      <c r="AL633" s="71">
        <v>0</v>
      </c>
      <c r="AM633" s="71">
        <v>397877590.64156675</v>
      </c>
      <c r="AN633" s="71">
        <v>0</v>
      </c>
      <c r="AO633" s="71">
        <v>0</v>
      </c>
      <c r="AP633" s="71">
        <v>27089405493.134304</v>
      </c>
      <c r="AQ633" s="72"/>
      <c r="AR633" s="71">
        <v>85134</v>
      </c>
      <c r="AS633" s="71">
        <v>31676</v>
      </c>
      <c r="AT633" s="71">
        <v>22</v>
      </c>
      <c r="AU633" s="71">
        <v>10</v>
      </c>
      <c r="AV633" s="71">
        <v>0</v>
      </c>
      <c r="AW633" s="71">
        <v>20</v>
      </c>
      <c r="AX633" s="71"/>
      <c r="AY633" s="72"/>
      <c r="AZ633" s="71">
        <v>373396.21</v>
      </c>
      <c r="BA633" s="71">
        <v>2928775.9000000008</v>
      </c>
      <c r="BB633" s="71">
        <v>109019.4</v>
      </c>
      <c r="BC633" s="71">
        <v>12904</v>
      </c>
      <c r="BD633" s="71">
        <v>0</v>
      </c>
      <c r="BE633" s="71">
        <v>278579.91600000003</v>
      </c>
      <c r="BF633" s="71"/>
      <c r="BG633" s="72"/>
      <c r="BH633" s="71">
        <v>10.166</v>
      </c>
      <c r="BI633" s="71">
        <v>0</v>
      </c>
      <c r="BJ633" s="71">
        <v>24570.335999999999</v>
      </c>
      <c r="BK633" s="71">
        <v>3292.5140000000001</v>
      </c>
      <c r="BL633" s="71">
        <v>1600.104</v>
      </c>
      <c r="BM633" s="71">
        <v>0</v>
      </c>
      <c r="BN633" s="72"/>
      <c r="BO633" s="71">
        <v>1</v>
      </c>
      <c r="BP633" s="71">
        <v>0</v>
      </c>
      <c r="BQ633" s="71">
        <v>426</v>
      </c>
      <c r="BR633" s="71">
        <v>18</v>
      </c>
      <c r="BS633" s="71">
        <v>116</v>
      </c>
      <c r="BT633" s="71">
        <v>0</v>
      </c>
      <c r="BU633"/>
      <c r="BV633" s="70">
        <v>27727.683000000001</v>
      </c>
      <c r="BW633" s="70">
        <v>284.64499999999998</v>
      </c>
      <c r="BX633" s="70">
        <v>1161.008</v>
      </c>
      <c r="BY633" s="70">
        <v>49.524000000000001</v>
      </c>
      <c r="BZ633" s="70">
        <v>192.09800000000001</v>
      </c>
      <c r="CA633" s="70">
        <v>9.7170000000000005</v>
      </c>
      <c r="CB633" s="70">
        <v>10.78</v>
      </c>
      <c r="CC633" s="70">
        <v>37.664999999999999</v>
      </c>
      <c r="CD633" s="70">
        <v>0</v>
      </c>
    </row>
    <row r="634" spans="1:82">
      <c r="A634" s="70" t="s">
        <v>2469</v>
      </c>
      <c r="B634" s="70">
        <v>527</v>
      </c>
      <c r="C634" s="70">
        <v>17</v>
      </c>
      <c r="D634" s="70">
        <v>31</v>
      </c>
      <c r="E634" s="70">
        <v>2020</v>
      </c>
      <c r="F634" s="70" t="s">
        <v>159</v>
      </c>
      <c r="G634" s="1064" t="s">
        <v>2452</v>
      </c>
      <c r="H634" s="70" t="s">
        <v>2453</v>
      </c>
      <c r="I634" s="148"/>
      <c r="J634" s="71">
        <v>18210.397628992228</v>
      </c>
      <c r="K634" s="71">
        <v>183.3216260687561</v>
      </c>
      <c r="L634" s="71">
        <v>650.42324603581085</v>
      </c>
      <c r="M634" s="71">
        <v>3731.7866321055067</v>
      </c>
      <c r="N634" s="71">
        <v>3881.7260375809524</v>
      </c>
      <c r="O634" s="71">
        <v>2876.7947786506484</v>
      </c>
      <c r="P634" s="71">
        <v>2384.7708835235976</v>
      </c>
      <c r="Q634" s="71">
        <v>171.43879829112399</v>
      </c>
      <c r="R634" s="71">
        <v>169.49860980231807</v>
      </c>
      <c r="S634" s="71">
        <v>400.37869294227443</v>
      </c>
      <c r="T634" s="72"/>
      <c r="U634" s="71">
        <v>1217731045</v>
      </c>
      <c r="V634" s="71">
        <v>84446</v>
      </c>
      <c r="W634" s="71">
        <v>13156</v>
      </c>
      <c r="X634" s="71">
        <v>958720</v>
      </c>
      <c r="Y634" s="71">
        <v>1272765</v>
      </c>
      <c r="Z634" s="71">
        <v>2055680</v>
      </c>
      <c r="AA634" s="71">
        <v>526328</v>
      </c>
      <c r="AB634" s="71">
        <v>2907678</v>
      </c>
      <c r="AC634" s="71">
        <v>30046979</v>
      </c>
      <c r="AD634" s="71">
        <v>400.37869294227443</v>
      </c>
      <c r="AE634" s="72"/>
      <c r="AF634" s="71">
        <v>13077747978.923449</v>
      </c>
      <c r="AG634" s="71">
        <v>130949103.04322559</v>
      </c>
      <c r="AH634" s="71">
        <v>117755812.1152471</v>
      </c>
      <c r="AI634" s="71">
        <v>6236361372.7711172</v>
      </c>
      <c r="AJ634" s="71">
        <v>6023794136.9741192</v>
      </c>
      <c r="AK634" s="71">
        <v>0</v>
      </c>
      <c r="AL634" s="71">
        <v>0</v>
      </c>
      <c r="AM634" s="71">
        <v>379484283.9763664</v>
      </c>
      <c r="AN634" s="71">
        <v>0</v>
      </c>
      <c r="AO634" s="71">
        <v>0</v>
      </c>
      <c r="AP634" s="71">
        <v>25966092687.803524</v>
      </c>
      <c r="AQ634" s="72"/>
      <c r="AR634" s="71">
        <v>90169</v>
      </c>
      <c r="AS634" s="71">
        <v>34649</v>
      </c>
      <c r="AT634" s="71">
        <v>22</v>
      </c>
      <c r="AU634" s="71">
        <v>10</v>
      </c>
      <c r="AV634" s="71">
        <v>0</v>
      </c>
      <c r="AW634" s="71">
        <v>21</v>
      </c>
      <c r="AX634" s="71"/>
      <c r="AY634" s="72"/>
      <c r="AZ634" s="71">
        <v>400534.9</v>
      </c>
      <c r="BA634" s="71">
        <v>3323496.9999999991</v>
      </c>
      <c r="BB634" s="71">
        <v>109019.4</v>
      </c>
      <c r="BC634" s="71">
        <v>12904</v>
      </c>
      <c r="BD634" s="71">
        <v>0</v>
      </c>
      <c r="BE634" s="71">
        <v>285620.94799999997</v>
      </c>
      <c r="BF634" s="71"/>
      <c r="BG634" s="72"/>
      <c r="BH634" s="71">
        <v>8.8770000000000007</v>
      </c>
      <c r="BI634" s="71">
        <v>0</v>
      </c>
      <c r="BJ634" s="71">
        <v>19336.310000000001</v>
      </c>
      <c r="BK634" s="71">
        <v>3002.5439999999999</v>
      </c>
      <c r="BL634" s="71">
        <v>1376.3710000000001</v>
      </c>
      <c r="BM634" s="71">
        <v>0</v>
      </c>
      <c r="BN634" s="72"/>
      <c r="BO634" s="71">
        <v>1</v>
      </c>
      <c r="BP634" s="71">
        <v>0</v>
      </c>
      <c r="BQ634" s="71">
        <v>418</v>
      </c>
      <c r="BR634" s="71">
        <v>18</v>
      </c>
      <c r="BS634" s="71">
        <v>111</v>
      </c>
      <c r="BT634" s="71">
        <v>0</v>
      </c>
      <c r="BU634"/>
      <c r="BV634" s="70">
        <v>22354.491000000002</v>
      </c>
      <c r="BW634" s="70">
        <v>221.297</v>
      </c>
      <c r="BX634" s="70">
        <v>870.101</v>
      </c>
      <c r="BY634" s="70">
        <v>47.753999999999998</v>
      </c>
      <c r="BZ634" s="70">
        <v>151.74799999999999</v>
      </c>
      <c r="CA634" s="70">
        <v>11.11</v>
      </c>
      <c r="CB634" s="70">
        <v>39.457999999999998</v>
      </c>
      <c r="CC634" s="70">
        <v>28.143000000000001</v>
      </c>
      <c r="CD634" s="70">
        <v>0</v>
      </c>
    </row>
    <row r="635" spans="1:82">
      <c r="A635" s="70" t="s">
        <v>2470</v>
      </c>
      <c r="B635" s="70">
        <v>527</v>
      </c>
      <c r="C635" s="70">
        <v>18</v>
      </c>
      <c r="D635" s="70">
        <v>31</v>
      </c>
      <c r="E635" s="70">
        <v>2021</v>
      </c>
      <c r="F635" s="70" t="s">
        <v>160</v>
      </c>
      <c r="G635" s="1064" t="s">
        <v>2452</v>
      </c>
      <c r="H635" s="70" t="s">
        <v>2453</v>
      </c>
      <c r="I635" s="148"/>
      <c r="J635" s="71">
        <v>22621.708936809926</v>
      </c>
      <c r="K635" s="71">
        <v>195.22276090229897</v>
      </c>
      <c r="L635" s="71">
        <v>538.82934893707852</v>
      </c>
      <c r="M635" s="71">
        <v>3969.2291756938998</v>
      </c>
      <c r="N635" s="71">
        <v>4124.9045738397526</v>
      </c>
      <c r="O635" s="71">
        <v>2794.7634898479942</v>
      </c>
      <c r="P635" s="71">
        <v>2449.2187859282872</v>
      </c>
      <c r="Q635" s="71">
        <v>168.760752318079</v>
      </c>
      <c r="R635" s="71">
        <v>179.02385724023694</v>
      </c>
      <c r="S635" s="71">
        <v>389.56894853905442</v>
      </c>
      <c r="T635" s="72"/>
      <c r="U635" s="71">
        <v>1368685177</v>
      </c>
      <c r="V635" s="71">
        <v>84446</v>
      </c>
      <c r="W635" s="71">
        <v>13156</v>
      </c>
      <c r="X635" s="71">
        <v>958720</v>
      </c>
      <c r="Y635" s="71">
        <v>1281935</v>
      </c>
      <c r="Z635" s="71">
        <v>2056280</v>
      </c>
      <c r="AA635" s="71">
        <v>527098</v>
      </c>
      <c r="AB635" s="71">
        <v>2890377</v>
      </c>
      <c r="AC635" s="71">
        <v>30787174</v>
      </c>
      <c r="AD635" s="71">
        <v>389.56894853905442</v>
      </c>
      <c r="AE635" s="72"/>
      <c r="AF635" s="71">
        <v>13845186909.989679</v>
      </c>
      <c r="AG635" s="71">
        <v>138775020.33485541</v>
      </c>
      <c r="AH635" s="71">
        <v>93954895.592723027</v>
      </c>
      <c r="AI635" s="71">
        <v>6554816313.2399845</v>
      </c>
      <c r="AJ635" s="71">
        <v>6066884244.8532</v>
      </c>
      <c r="AK635" s="71">
        <v>0</v>
      </c>
      <c r="AL635" s="71">
        <v>0</v>
      </c>
      <c r="AM635" s="71">
        <v>379402122.25025421</v>
      </c>
      <c r="AN635" s="71">
        <v>0</v>
      </c>
      <c r="AO635" s="71">
        <v>0</v>
      </c>
      <c r="AP635" s="71">
        <v>27079019506.260696</v>
      </c>
      <c r="AQ635" s="72"/>
      <c r="AR635" s="71">
        <v>98039</v>
      </c>
      <c r="AS635" s="71">
        <v>36870</v>
      </c>
      <c r="AT635" s="71">
        <v>21</v>
      </c>
      <c r="AU635" s="71">
        <v>12</v>
      </c>
      <c r="AV635" s="71">
        <v>0</v>
      </c>
      <c r="AW635" s="71">
        <v>23</v>
      </c>
      <c r="AX635" s="71"/>
      <c r="AY635" s="72"/>
      <c r="AZ635" s="71">
        <v>441392.70000000088</v>
      </c>
      <c r="BA635" s="71">
        <v>3626887.2000000631</v>
      </c>
      <c r="BB635" s="71">
        <v>107819.4</v>
      </c>
      <c r="BC635" s="71">
        <v>15685.5</v>
      </c>
      <c r="BD635" s="71">
        <v>0</v>
      </c>
      <c r="BE635" s="71">
        <v>337848.87199999997</v>
      </c>
      <c r="BF635" s="71"/>
      <c r="BG635" s="72"/>
      <c r="BH635" s="71">
        <v>9.6530000000000005</v>
      </c>
      <c r="BI635" s="71">
        <v>0</v>
      </c>
      <c r="BJ635" s="71">
        <v>24255.014999999999</v>
      </c>
      <c r="BK635" s="71">
        <v>3329.8510000000001</v>
      </c>
      <c r="BL635" s="71">
        <v>1446.8339999999998</v>
      </c>
      <c r="BM635" s="71">
        <v>0</v>
      </c>
      <c r="BN635" s="72"/>
      <c r="BO635" s="71">
        <v>1</v>
      </c>
      <c r="BP635" s="71">
        <v>0</v>
      </c>
      <c r="BQ635" s="71">
        <v>426</v>
      </c>
      <c r="BR635" s="71">
        <v>18</v>
      </c>
      <c r="BS635" s="71">
        <v>110</v>
      </c>
      <c r="BT635" s="71">
        <v>0</v>
      </c>
      <c r="BU635"/>
      <c r="BV635" s="70">
        <v>27116.257000000001</v>
      </c>
      <c r="BW635" s="70">
        <v>301.91800000000001</v>
      </c>
      <c r="BX635" s="70">
        <v>1193.451</v>
      </c>
      <c r="BY635" s="70">
        <v>51.267000000000003</v>
      </c>
      <c r="BZ635" s="70">
        <v>188.364</v>
      </c>
      <c r="CA635" s="70">
        <v>15.97</v>
      </c>
      <c r="CB635" s="70">
        <v>41.415999999999997</v>
      </c>
      <c r="CC635" s="70">
        <v>132.71</v>
      </c>
      <c r="CD635" s="70">
        <v>0</v>
      </c>
    </row>
    <row r="636" spans="1:82">
      <c r="A636" s="70" t="s">
        <v>2471</v>
      </c>
      <c r="B636" s="70">
        <v>527</v>
      </c>
      <c r="C636" s="70">
        <v>19</v>
      </c>
      <c r="D636" s="70">
        <v>31</v>
      </c>
      <c r="E636" s="70">
        <v>2022</v>
      </c>
      <c r="F636" s="70" t="s">
        <v>161</v>
      </c>
      <c r="G636" s="70" t="s">
        <v>2452</v>
      </c>
      <c r="H636" s="70" t="s">
        <v>2453</v>
      </c>
      <c r="I636" s="148"/>
      <c r="J636" s="71">
        <v>21286.149864726613</v>
      </c>
      <c r="K636" s="71">
        <v>175.14882286918933</v>
      </c>
      <c r="L636" s="71">
        <v>495.6531622807197</v>
      </c>
      <c r="M636" s="71">
        <v>3815.3330588895137</v>
      </c>
      <c r="N636" s="71">
        <v>4367.8035524686011</v>
      </c>
      <c r="O636" s="71">
        <v>2950.4887448980662</v>
      </c>
      <c r="P636" s="71">
        <v>2425.3537581248129</v>
      </c>
      <c r="Q636" s="71">
        <v>169.53384341064128</v>
      </c>
      <c r="R636" s="71">
        <v>172.69095671006008</v>
      </c>
      <c r="S636" s="71">
        <v>359.18603073458848</v>
      </c>
      <c r="T636" s="72"/>
      <c r="U636" s="71">
        <v>1485957296</v>
      </c>
      <c r="V636" s="71">
        <v>84446</v>
      </c>
      <c r="W636" s="71">
        <v>13156</v>
      </c>
      <c r="X636" s="71">
        <v>958720</v>
      </c>
      <c r="Y636" s="71">
        <v>1298834</v>
      </c>
      <c r="Z636" s="71">
        <v>2062548</v>
      </c>
      <c r="AA636" s="71">
        <v>529919</v>
      </c>
      <c r="AB636" s="71">
        <v>2879808</v>
      </c>
      <c r="AC636" s="71">
        <v>30071080.999999996</v>
      </c>
      <c r="AD636" s="71">
        <v>359.18603073458848</v>
      </c>
      <c r="AE636" s="72"/>
      <c r="AF636" s="71">
        <v>13446741499.759609</v>
      </c>
      <c r="AG636" s="71">
        <v>131667427.9248247</v>
      </c>
      <c r="AH636" s="71">
        <v>102375081.57755591</v>
      </c>
      <c r="AI636" s="71">
        <v>6182461741.3643026</v>
      </c>
      <c r="AJ636" s="71">
        <v>6646038615.1442261</v>
      </c>
      <c r="AK636" s="71">
        <v>0</v>
      </c>
      <c r="AL636" s="71">
        <v>0</v>
      </c>
      <c r="AM636" s="71">
        <v>371861815.45196664</v>
      </c>
      <c r="AN636" s="71">
        <v>0</v>
      </c>
      <c r="AO636" s="71">
        <v>0</v>
      </c>
      <c r="AP636" s="71">
        <v>26881146181.222485</v>
      </c>
      <c r="AQ636" s="72"/>
      <c r="AR636" s="71">
        <v>105148</v>
      </c>
      <c r="AS636" s="71">
        <v>38443</v>
      </c>
      <c r="AT636" s="71">
        <v>22</v>
      </c>
      <c r="AU636" s="71">
        <v>14</v>
      </c>
      <c r="AV636" s="71">
        <v>0</v>
      </c>
      <c r="AW636" s="71">
        <v>25</v>
      </c>
      <c r="AX636" s="71"/>
      <c r="AY636" s="72"/>
      <c r="AZ636" s="71">
        <v>484773.0000000319</v>
      </c>
      <c r="BA636" s="71">
        <v>3873921.9000000781</v>
      </c>
      <c r="BB636" s="71">
        <v>107838.6</v>
      </c>
      <c r="BC636" s="71">
        <v>17335.5</v>
      </c>
      <c r="BD636" s="71">
        <v>0</v>
      </c>
      <c r="BE636" s="71">
        <v>339179.071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2472</v>
      </c>
      <c r="B637" s="70">
        <v>527</v>
      </c>
      <c r="C637" s="70">
        <v>20</v>
      </c>
      <c r="D637" s="70">
        <v>31</v>
      </c>
      <c r="E637" s="70">
        <v>2023</v>
      </c>
      <c r="F637" s="70" t="s">
        <v>1539</v>
      </c>
      <c r="G637" s="70" t="s">
        <v>2452</v>
      </c>
      <c r="H637" s="70" t="s">
        <v>2453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112242</v>
      </c>
      <c r="AS637" s="71">
        <v>39158</v>
      </c>
      <c r="AT637" s="71">
        <v>18</v>
      </c>
      <c r="AU637" s="71">
        <v>14</v>
      </c>
      <c r="AV637" s="71">
        <v>0</v>
      </c>
      <c r="AW637" s="71">
        <v>28</v>
      </c>
      <c r="AX637" s="71"/>
      <c r="AY637" s="72"/>
      <c r="AZ637" s="71">
        <v>527715.1000000746</v>
      </c>
      <c r="BA637" s="71">
        <v>4023094.200000077</v>
      </c>
      <c r="BB637" s="71">
        <v>107179.2</v>
      </c>
      <c r="BC637" s="71">
        <v>17335.5</v>
      </c>
      <c r="BD637" s="71">
        <v>0</v>
      </c>
      <c r="BE637" s="71">
        <v>334881.66200000007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2473</v>
      </c>
      <c r="B638" s="70">
        <v>527</v>
      </c>
      <c r="C638" s="70">
        <v>21</v>
      </c>
      <c r="D638" s="70">
        <v>31</v>
      </c>
      <c r="E638" s="70">
        <v>2024</v>
      </c>
      <c r="F638" s="70" t="s">
        <v>1554</v>
      </c>
      <c r="G638" s="70" t="s">
        <v>2452</v>
      </c>
      <c r="H638" s="70" t="s">
        <v>2453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1739</v>
      </c>
      <c r="B9" s="70">
        <v>1</v>
      </c>
      <c r="C9" s="70">
        <v>1</v>
      </c>
      <c r="D9" s="70">
        <v>1</v>
      </c>
      <c r="E9" s="70">
        <v>1990</v>
      </c>
      <c r="F9" s="70" t="s">
        <v>787</v>
      </c>
      <c r="G9" s="1073" t="s">
        <v>1740</v>
      </c>
      <c r="H9" s="70" t="s">
        <v>1741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1742</v>
      </c>
      <c r="B10" s="70">
        <v>2</v>
      </c>
      <c r="C10" s="70">
        <v>2</v>
      </c>
      <c r="D10" s="70">
        <v>1</v>
      </c>
      <c r="E10" s="70">
        <v>2005</v>
      </c>
      <c r="F10" s="70" t="s">
        <v>789</v>
      </c>
      <c r="G10" s="1073" t="s">
        <v>1740</v>
      </c>
      <c r="H10" s="70" t="s">
        <v>1741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1743</v>
      </c>
      <c r="B11" s="70">
        <v>3</v>
      </c>
      <c r="C11" s="70">
        <v>3</v>
      </c>
      <c r="D11" s="70">
        <v>1</v>
      </c>
      <c r="E11" s="70">
        <v>2006</v>
      </c>
      <c r="F11" s="70" t="s">
        <v>790</v>
      </c>
      <c r="G11" s="1073" t="s">
        <v>1740</v>
      </c>
      <c r="H11" s="70" t="s">
        <v>1741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1744</v>
      </c>
      <c r="B12" s="70">
        <v>4</v>
      </c>
      <c r="C12" s="70">
        <v>4</v>
      </c>
      <c r="D12" s="70">
        <v>1</v>
      </c>
      <c r="E12" s="70">
        <v>2007</v>
      </c>
      <c r="F12" s="70" t="s">
        <v>791</v>
      </c>
      <c r="G12" s="1073" t="s">
        <v>1740</v>
      </c>
      <c r="H12" s="70" t="s">
        <v>1741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1745</v>
      </c>
      <c r="B13" s="70">
        <v>5</v>
      </c>
      <c r="C13" s="70">
        <v>5</v>
      </c>
      <c r="D13" s="70">
        <v>1</v>
      </c>
      <c r="E13" s="70">
        <v>2008</v>
      </c>
      <c r="F13" s="70" t="s">
        <v>792</v>
      </c>
      <c r="G13" s="1073" t="s">
        <v>1740</v>
      </c>
      <c r="H13" s="70" t="s">
        <v>1741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1746</v>
      </c>
      <c r="B14" s="70">
        <v>6</v>
      </c>
      <c r="C14" s="70">
        <v>6</v>
      </c>
      <c r="D14" s="70">
        <v>1</v>
      </c>
      <c r="E14" s="70">
        <v>2009</v>
      </c>
      <c r="F14" s="70" t="s">
        <v>176</v>
      </c>
      <c r="G14" s="1073" t="s">
        <v>1740</v>
      </c>
      <c r="H14" s="70" t="s">
        <v>1741</v>
      </c>
      <c r="I14" s="1066"/>
      <c r="J14" s="73">
        <v>0</v>
      </c>
      <c r="K14" s="73">
        <v>0</v>
      </c>
      <c r="L14" s="73">
        <v>0</v>
      </c>
      <c r="M14" s="73">
        <v>0</v>
      </c>
      <c r="N14" s="73">
        <v>0</v>
      </c>
      <c r="O14" s="73">
        <v>0</v>
      </c>
      <c r="P14" s="73">
        <v>0</v>
      </c>
      <c r="Q14" s="73">
        <v>0</v>
      </c>
      <c r="R14" s="73">
        <v>10.86</v>
      </c>
      <c r="S14" s="73">
        <v>9.41</v>
      </c>
      <c r="T14" s="73">
        <v>3.79</v>
      </c>
      <c r="U14" s="73">
        <v>0</v>
      </c>
      <c r="V14" s="73">
        <v>0</v>
      </c>
      <c r="W14" s="73">
        <v>0</v>
      </c>
      <c r="X14" s="73">
        <v>0</v>
      </c>
      <c r="Y14" s="73">
        <v>3.31</v>
      </c>
      <c r="Z14" s="73">
        <v>0</v>
      </c>
      <c r="AA14" s="73">
        <v>7.0010000000000003</v>
      </c>
      <c r="AB14" s="73">
        <v>2.63</v>
      </c>
      <c r="AC14" s="73">
        <v>0</v>
      </c>
      <c r="AD14" s="73">
        <v>0</v>
      </c>
      <c r="AE14" s="73">
        <v>0</v>
      </c>
      <c r="AF14" s="73">
        <v>0</v>
      </c>
      <c r="AG14" s="73">
        <v>0</v>
      </c>
      <c r="AH14" s="73">
        <v>0</v>
      </c>
      <c r="AI14" s="73">
        <v>0</v>
      </c>
      <c r="AJ14" s="73">
        <v>36.799999999999997</v>
      </c>
      <c r="AK14" s="73">
        <v>4.33</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5.82</v>
      </c>
      <c r="CO14" s="73">
        <v>0</v>
      </c>
      <c r="CP14" s="73">
        <v>0</v>
      </c>
      <c r="CQ14" s="73">
        <v>0</v>
      </c>
      <c r="CR14" s="73">
        <v>0</v>
      </c>
      <c r="CS14" s="73">
        <v>9.7769999999999992</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10.86</v>
      </c>
      <c r="DT14" s="73">
        <v>9.41</v>
      </c>
      <c r="DU14" s="73">
        <v>3.79</v>
      </c>
      <c r="DV14" s="73">
        <v>0</v>
      </c>
      <c r="DW14" s="73">
        <v>0</v>
      </c>
      <c r="DX14" s="73">
        <v>0</v>
      </c>
      <c r="DY14" s="73">
        <v>0</v>
      </c>
      <c r="DZ14" s="73">
        <v>3.31</v>
      </c>
      <c r="EA14" s="73">
        <v>0</v>
      </c>
      <c r="EB14" s="73">
        <v>7.0010000000000003</v>
      </c>
      <c r="EC14" s="73">
        <v>2.63</v>
      </c>
      <c r="ED14" s="73">
        <v>0</v>
      </c>
      <c r="EE14" s="73">
        <v>0</v>
      </c>
      <c r="EF14" s="73">
        <v>0</v>
      </c>
      <c r="EG14" s="73">
        <v>0</v>
      </c>
      <c r="EH14" s="73">
        <v>0</v>
      </c>
      <c r="EI14" s="73">
        <v>0</v>
      </c>
      <c r="EJ14" s="73">
        <v>0</v>
      </c>
      <c r="EK14" s="73">
        <v>36.799999999999997</v>
      </c>
      <c r="EL14" s="73">
        <v>4.33</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5.82</v>
      </c>
      <c r="GP14" s="73">
        <v>0</v>
      </c>
      <c r="GQ14" s="73">
        <v>0</v>
      </c>
      <c r="GR14" s="73">
        <v>0</v>
      </c>
      <c r="GS14" s="73">
        <v>0</v>
      </c>
      <c r="GT14" s="73">
        <v>9.7769999999999992</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78.131</v>
      </c>
      <c r="HL14" s="73">
        <v>0</v>
      </c>
      <c r="HM14" s="73">
        <v>0</v>
      </c>
      <c r="HN14" s="73">
        <v>0</v>
      </c>
      <c r="HO14" s="73">
        <v>0</v>
      </c>
      <c r="HP14" s="73">
        <v>0</v>
      </c>
      <c r="HQ14" s="73">
        <v>0</v>
      </c>
      <c r="HR14" s="73">
        <v>0</v>
      </c>
      <c r="HS14" s="73">
        <v>0</v>
      </c>
      <c r="HT14" s="73">
        <v>0</v>
      </c>
      <c r="HU14" s="73">
        <v>0</v>
      </c>
      <c r="HV14" s="73">
        <v>5.82</v>
      </c>
      <c r="HW14" s="73">
        <v>0</v>
      </c>
      <c r="HX14" s="73">
        <v>9.7769999999999992</v>
      </c>
      <c r="HY14" s="73">
        <v>0</v>
      </c>
      <c r="HZ14" s="73">
        <v>0</v>
      </c>
      <c r="IA14" s="73">
        <v>0</v>
      </c>
      <c r="IB14" s="73">
        <v>0</v>
      </c>
      <c r="IC14" s="73">
        <v>0</v>
      </c>
      <c r="ID14" s="73">
        <v>0</v>
      </c>
      <c r="IE14" s="73">
        <v>0</v>
      </c>
      <c r="IF14" s="73">
        <v>78.131</v>
      </c>
      <c r="IG14" s="73">
        <v>0</v>
      </c>
      <c r="IH14" s="73">
        <v>0</v>
      </c>
      <c r="II14" s="73">
        <v>0</v>
      </c>
      <c r="IJ14" s="73">
        <v>0</v>
      </c>
      <c r="IK14" s="73">
        <v>0</v>
      </c>
      <c r="IL14" s="73">
        <v>0</v>
      </c>
      <c r="IM14" s="73">
        <v>0</v>
      </c>
      <c r="IN14" s="73">
        <v>0</v>
      </c>
      <c r="IO14" s="73">
        <v>0</v>
      </c>
      <c r="IP14" s="73">
        <v>0</v>
      </c>
      <c r="IQ14" s="73">
        <v>5.82</v>
      </c>
      <c r="IR14" s="73">
        <v>0</v>
      </c>
      <c r="IS14" s="73">
        <v>9.7769999999999992</v>
      </c>
      <c r="IT14" s="73">
        <v>0</v>
      </c>
      <c r="IU14" s="73">
        <v>0</v>
      </c>
      <c r="IV14" s="74">
        <v>0</v>
      </c>
      <c r="IW14" s="71">
        <v>0</v>
      </c>
      <c r="IX14" s="71">
        <v>0</v>
      </c>
      <c r="IY14" s="71">
        <v>0</v>
      </c>
      <c r="IZ14" s="71">
        <v>0</v>
      </c>
      <c r="JA14" s="71">
        <v>0</v>
      </c>
      <c r="JB14" s="71">
        <v>0</v>
      </c>
      <c r="JC14" s="71">
        <v>0</v>
      </c>
      <c r="JD14" s="71">
        <v>0</v>
      </c>
      <c r="JE14" s="71">
        <v>2</v>
      </c>
      <c r="JF14" s="71">
        <v>1</v>
      </c>
      <c r="JG14" s="71">
        <v>1</v>
      </c>
      <c r="JH14" s="71">
        <v>0</v>
      </c>
      <c r="JI14" s="71">
        <v>0</v>
      </c>
      <c r="JJ14" s="71">
        <v>0</v>
      </c>
      <c r="JK14" s="71">
        <v>0</v>
      </c>
      <c r="JL14" s="71">
        <v>1</v>
      </c>
      <c r="JM14" s="71">
        <v>0</v>
      </c>
      <c r="JN14" s="71">
        <v>1</v>
      </c>
      <c r="JO14" s="71">
        <v>1</v>
      </c>
      <c r="JP14" s="71">
        <v>0</v>
      </c>
      <c r="JQ14" s="71">
        <v>0</v>
      </c>
      <c r="JR14" s="71">
        <v>0</v>
      </c>
      <c r="JS14" s="71">
        <v>0</v>
      </c>
      <c r="JT14" s="71">
        <v>0</v>
      </c>
      <c r="JU14" s="71">
        <v>0</v>
      </c>
      <c r="JV14" s="71">
        <v>0</v>
      </c>
      <c r="JW14" s="71">
        <v>1</v>
      </c>
      <c r="JX14" s="71">
        <v>1</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2</v>
      </c>
      <c r="NG14" s="71">
        <v>1</v>
      </c>
      <c r="NH14" s="71">
        <v>1</v>
      </c>
      <c r="NI14" s="71">
        <v>0</v>
      </c>
      <c r="NJ14" s="71">
        <v>0</v>
      </c>
      <c r="NK14" s="71">
        <v>0</v>
      </c>
      <c r="NL14" s="71">
        <v>0</v>
      </c>
      <c r="NM14" s="71">
        <v>1</v>
      </c>
      <c r="NN14" s="71">
        <v>0</v>
      </c>
      <c r="NO14" s="71">
        <v>1</v>
      </c>
      <c r="NP14" s="71">
        <v>1</v>
      </c>
      <c r="NQ14" s="71">
        <v>0</v>
      </c>
      <c r="NR14" s="71">
        <v>0</v>
      </c>
      <c r="NS14" s="71">
        <v>0</v>
      </c>
      <c r="NT14" s="71">
        <v>0</v>
      </c>
      <c r="NU14" s="71">
        <v>0</v>
      </c>
      <c r="NV14" s="71">
        <v>0</v>
      </c>
      <c r="NW14" s="71">
        <v>0</v>
      </c>
      <c r="NX14" s="71">
        <v>1</v>
      </c>
      <c r="NY14" s="71">
        <v>1</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9</v>
      </c>
      <c r="QY14" s="71">
        <v>0</v>
      </c>
      <c r="QZ14" s="71">
        <v>0</v>
      </c>
      <c r="RA14" s="71">
        <v>0</v>
      </c>
      <c r="RB14" s="71">
        <v>0</v>
      </c>
      <c r="RC14" s="71">
        <v>0</v>
      </c>
      <c r="RD14" s="71">
        <v>0</v>
      </c>
      <c r="RE14" s="71">
        <v>0</v>
      </c>
      <c r="RF14" s="71">
        <v>0</v>
      </c>
      <c r="RG14" s="71">
        <v>0</v>
      </c>
      <c r="RH14" s="71">
        <v>0</v>
      </c>
      <c r="RI14" s="71">
        <v>1</v>
      </c>
      <c r="RJ14" s="71">
        <v>0</v>
      </c>
      <c r="RK14" s="71">
        <v>1</v>
      </c>
      <c r="RL14" s="71">
        <v>0</v>
      </c>
      <c r="RM14" s="71">
        <v>0</v>
      </c>
      <c r="RN14" s="71">
        <v>0</v>
      </c>
      <c r="RO14" s="71">
        <v>0</v>
      </c>
      <c r="RP14" s="71">
        <v>0</v>
      </c>
      <c r="RQ14" s="71">
        <v>0</v>
      </c>
      <c r="RR14" s="71">
        <v>0</v>
      </c>
      <c r="RS14" s="71">
        <v>9</v>
      </c>
      <c r="RT14" s="71">
        <v>0</v>
      </c>
      <c r="RU14" s="71">
        <v>0</v>
      </c>
      <c r="RV14" s="71">
        <v>0</v>
      </c>
      <c r="RW14" s="71">
        <v>0</v>
      </c>
      <c r="RX14" s="71">
        <v>0</v>
      </c>
      <c r="RY14" s="71">
        <v>0</v>
      </c>
      <c r="RZ14" s="71">
        <v>0</v>
      </c>
      <c r="SA14" s="71">
        <v>0</v>
      </c>
      <c r="SB14" s="71">
        <v>0</v>
      </c>
      <c r="SC14" s="71">
        <v>0</v>
      </c>
      <c r="SD14" s="71">
        <v>1</v>
      </c>
      <c r="SE14" s="71">
        <v>0</v>
      </c>
      <c r="SF14" s="71">
        <v>1</v>
      </c>
      <c r="SG14" s="71">
        <v>0</v>
      </c>
      <c r="SH14" s="71">
        <v>0</v>
      </c>
    </row>
    <row r="15" spans="1:503">
      <c r="A15" s="16" t="s">
        <v>1747</v>
      </c>
      <c r="B15" s="70">
        <v>7</v>
      </c>
      <c r="C15" s="70">
        <v>7</v>
      </c>
      <c r="D15" s="70">
        <v>1</v>
      </c>
      <c r="E15" s="70">
        <v>2010</v>
      </c>
      <c r="F15" s="70" t="s">
        <v>177</v>
      </c>
      <c r="G15" s="1073" t="s">
        <v>1740</v>
      </c>
      <c r="H15" s="70" t="s">
        <v>1741</v>
      </c>
      <c r="I15" s="1066"/>
      <c r="J15" s="73">
        <v>0</v>
      </c>
      <c r="K15" s="73">
        <v>0</v>
      </c>
      <c r="L15" s="73">
        <v>0</v>
      </c>
      <c r="M15" s="73">
        <v>0</v>
      </c>
      <c r="N15" s="73">
        <v>0</v>
      </c>
      <c r="O15" s="73">
        <v>0</v>
      </c>
      <c r="P15" s="73">
        <v>0</v>
      </c>
      <c r="Q15" s="73">
        <v>0</v>
      </c>
      <c r="R15" s="73">
        <v>10.222</v>
      </c>
      <c r="S15" s="73">
        <v>6.968</v>
      </c>
      <c r="T15" s="73">
        <v>3.5430000000000001</v>
      </c>
      <c r="U15" s="73">
        <v>0</v>
      </c>
      <c r="V15" s="73">
        <v>0</v>
      </c>
      <c r="W15" s="73">
        <v>0</v>
      </c>
      <c r="X15" s="73">
        <v>0</v>
      </c>
      <c r="Y15" s="73">
        <v>2.536</v>
      </c>
      <c r="Z15" s="73">
        <v>0</v>
      </c>
      <c r="AA15" s="73">
        <v>6.8369999999999997</v>
      </c>
      <c r="AB15" s="73">
        <v>2.6659999999999999</v>
      </c>
      <c r="AC15" s="73">
        <v>0</v>
      </c>
      <c r="AD15" s="73">
        <v>0</v>
      </c>
      <c r="AE15" s="73">
        <v>0</v>
      </c>
      <c r="AF15" s="73">
        <v>0</v>
      </c>
      <c r="AG15" s="73">
        <v>0</v>
      </c>
      <c r="AH15" s="73">
        <v>0</v>
      </c>
      <c r="AI15" s="73">
        <v>0</v>
      </c>
      <c r="AJ15" s="73">
        <v>34.140999999999998</v>
      </c>
      <c r="AK15" s="73">
        <v>4.3899999999999997</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5.6840000000000002</v>
      </c>
      <c r="CO15" s="73">
        <v>0</v>
      </c>
      <c r="CP15" s="73">
        <v>0</v>
      </c>
      <c r="CQ15" s="73">
        <v>0</v>
      </c>
      <c r="CR15" s="73">
        <v>0</v>
      </c>
      <c r="CS15" s="73">
        <v>11</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10.222</v>
      </c>
      <c r="DT15" s="73">
        <v>6.968</v>
      </c>
      <c r="DU15" s="73">
        <v>3.5430000000000001</v>
      </c>
      <c r="DV15" s="73">
        <v>0</v>
      </c>
      <c r="DW15" s="73">
        <v>0</v>
      </c>
      <c r="DX15" s="73">
        <v>0</v>
      </c>
      <c r="DY15" s="73">
        <v>0</v>
      </c>
      <c r="DZ15" s="73">
        <v>2.536</v>
      </c>
      <c r="EA15" s="73">
        <v>0</v>
      </c>
      <c r="EB15" s="73">
        <v>6.8369999999999997</v>
      </c>
      <c r="EC15" s="73">
        <v>2.6659999999999999</v>
      </c>
      <c r="ED15" s="73">
        <v>0</v>
      </c>
      <c r="EE15" s="73">
        <v>0</v>
      </c>
      <c r="EF15" s="73">
        <v>0</v>
      </c>
      <c r="EG15" s="73">
        <v>0</v>
      </c>
      <c r="EH15" s="73">
        <v>0</v>
      </c>
      <c r="EI15" s="73">
        <v>0</v>
      </c>
      <c r="EJ15" s="73">
        <v>0</v>
      </c>
      <c r="EK15" s="73">
        <v>34.140999999999998</v>
      </c>
      <c r="EL15" s="73">
        <v>4.3899999999999997</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5.6840000000000002</v>
      </c>
      <c r="GP15" s="73">
        <v>0</v>
      </c>
      <c r="GQ15" s="73">
        <v>0</v>
      </c>
      <c r="GR15" s="73">
        <v>0</v>
      </c>
      <c r="GS15" s="73">
        <v>0</v>
      </c>
      <c r="GT15" s="73">
        <v>11</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71.302999999999997</v>
      </c>
      <c r="HL15" s="73">
        <v>0</v>
      </c>
      <c r="HM15" s="73">
        <v>0</v>
      </c>
      <c r="HN15" s="73">
        <v>0</v>
      </c>
      <c r="HO15" s="73">
        <v>0</v>
      </c>
      <c r="HP15" s="73">
        <v>0</v>
      </c>
      <c r="HQ15" s="73">
        <v>0</v>
      </c>
      <c r="HR15" s="73">
        <v>0</v>
      </c>
      <c r="HS15" s="73">
        <v>0</v>
      </c>
      <c r="HT15" s="73">
        <v>0</v>
      </c>
      <c r="HU15" s="73">
        <v>0</v>
      </c>
      <c r="HV15" s="73">
        <v>5.6840000000000002</v>
      </c>
      <c r="HW15" s="73">
        <v>0</v>
      </c>
      <c r="HX15" s="73">
        <v>11</v>
      </c>
      <c r="HY15" s="73">
        <v>0</v>
      </c>
      <c r="HZ15" s="73">
        <v>0</v>
      </c>
      <c r="IA15" s="73">
        <v>0</v>
      </c>
      <c r="IB15" s="73">
        <v>0</v>
      </c>
      <c r="IC15" s="73">
        <v>0</v>
      </c>
      <c r="ID15" s="73">
        <v>0</v>
      </c>
      <c r="IE15" s="73">
        <v>0</v>
      </c>
      <c r="IF15" s="73">
        <v>71.302999999999997</v>
      </c>
      <c r="IG15" s="73">
        <v>0</v>
      </c>
      <c r="IH15" s="73">
        <v>0</v>
      </c>
      <c r="II15" s="73">
        <v>0</v>
      </c>
      <c r="IJ15" s="73">
        <v>0</v>
      </c>
      <c r="IK15" s="73">
        <v>0</v>
      </c>
      <c r="IL15" s="73">
        <v>0</v>
      </c>
      <c r="IM15" s="73">
        <v>0</v>
      </c>
      <c r="IN15" s="73">
        <v>0</v>
      </c>
      <c r="IO15" s="73">
        <v>0</v>
      </c>
      <c r="IP15" s="73">
        <v>0</v>
      </c>
      <c r="IQ15" s="73">
        <v>5.6840000000000002</v>
      </c>
      <c r="IR15" s="73">
        <v>0</v>
      </c>
      <c r="IS15" s="73">
        <v>11</v>
      </c>
      <c r="IT15" s="73">
        <v>0</v>
      </c>
      <c r="IU15" s="73">
        <v>0</v>
      </c>
      <c r="IV15" s="74">
        <v>0</v>
      </c>
      <c r="IW15" s="71">
        <v>0</v>
      </c>
      <c r="IX15" s="71">
        <v>0</v>
      </c>
      <c r="IY15" s="71">
        <v>0</v>
      </c>
      <c r="IZ15" s="71">
        <v>0</v>
      </c>
      <c r="JA15" s="71">
        <v>0</v>
      </c>
      <c r="JB15" s="71">
        <v>0</v>
      </c>
      <c r="JC15" s="71">
        <v>0</v>
      </c>
      <c r="JD15" s="71">
        <v>0</v>
      </c>
      <c r="JE15" s="71">
        <v>2</v>
      </c>
      <c r="JF15" s="71">
        <v>1</v>
      </c>
      <c r="JG15" s="71">
        <v>1</v>
      </c>
      <c r="JH15" s="71">
        <v>0</v>
      </c>
      <c r="JI15" s="71">
        <v>0</v>
      </c>
      <c r="JJ15" s="71">
        <v>0</v>
      </c>
      <c r="JK15" s="71">
        <v>0</v>
      </c>
      <c r="JL15" s="71">
        <v>1</v>
      </c>
      <c r="JM15" s="71">
        <v>0</v>
      </c>
      <c r="JN15" s="71">
        <v>1</v>
      </c>
      <c r="JO15" s="71">
        <v>1</v>
      </c>
      <c r="JP15" s="71">
        <v>0</v>
      </c>
      <c r="JQ15" s="71">
        <v>0</v>
      </c>
      <c r="JR15" s="71">
        <v>0</v>
      </c>
      <c r="JS15" s="71">
        <v>0</v>
      </c>
      <c r="JT15" s="71">
        <v>0</v>
      </c>
      <c r="JU15" s="71">
        <v>0</v>
      </c>
      <c r="JV15" s="71">
        <v>0</v>
      </c>
      <c r="JW15" s="71">
        <v>1</v>
      </c>
      <c r="JX15" s="71">
        <v>1</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2</v>
      </c>
      <c r="NG15" s="71">
        <v>1</v>
      </c>
      <c r="NH15" s="71">
        <v>1</v>
      </c>
      <c r="NI15" s="71">
        <v>0</v>
      </c>
      <c r="NJ15" s="71">
        <v>0</v>
      </c>
      <c r="NK15" s="71">
        <v>0</v>
      </c>
      <c r="NL15" s="71">
        <v>0</v>
      </c>
      <c r="NM15" s="71">
        <v>1</v>
      </c>
      <c r="NN15" s="71">
        <v>0</v>
      </c>
      <c r="NO15" s="71">
        <v>1</v>
      </c>
      <c r="NP15" s="71">
        <v>1</v>
      </c>
      <c r="NQ15" s="71">
        <v>0</v>
      </c>
      <c r="NR15" s="71">
        <v>0</v>
      </c>
      <c r="NS15" s="71">
        <v>0</v>
      </c>
      <c r="NT15" s="71">
        <v>0</v>
      </c>
      <c r="NU15" s="71">
        <v>0</v>
      </c>
      <c r="NV15" s="71">
        <v>0</v>
      </c>
      <c r="NW15" s="71">
        <v>0</v>
      </c>
      <c r="NX15" s="71">
        <v>1</v>
      </c>
      <c r="NY15" s="71">
        <v>1</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9</v>
      </c>
      <c r="QY15" s="71">
        <v>0</v>
      </c>
      <c r="QZ15" s="71">
        <v>0</v>
      </c>
      <c r="RA15" s="71">
        <v>0</v>
      </c>
      <c r="RB15" s="71">
        <v>0</v>
      </c>
      <c r="RC15" s="71">
        <v>0</v>
      </c>
      <c r="RD15" s="71">
        <v>0</v>
      </c>
      <c r="RE15" s="71">
        <v>0</v>
      </c>
      <c r="RF15" s="71">
        <v>0</v>
      </c>
      <c r="RG15" s="71">
        <v>0</v>
      </c>
      <c r="RH15" s="71">
        <v>0</v>
      </c>
      <c r="RI15" s="71">
        <v>1</v>
      </c>
      <c r="RJ15" s="71">
        <v>0</v>
      </c>
      <c r="RK15" s="71">
        <v>1</v>
      </c>
      <c r="RL15" s="71">
        <v>0</v>
      </c>
      <c r="RM15" s="71">
        <v>0</v>
      </c>
      <c r="RN15" s="71">
        <v>0</v>
      </c>
      <c r="RO15" s="71">
        <v>0</v>
      </c>
      <c r="RP15" s="71">
        <v>0</v>
      </c>
      <c r="RQ15" s="71">
        <v>0</v>
      </c>
      <c r="RR15" s="71">
        <v>0</v>
      </c>
      <c r="RS15" s="71">
        <v>9</v>
      </c>
      <c r="RT15" s="71">
        <v>0</v>
      </c>
      <c r="RU15" s="71">
        <v>0</v>
      </c>
      <c r="RV15" s="71">
        <v>0</v>
      </c>
      <c r="RW15" s="71">
        <v>0</v>
      </c>
      <c r="RX15" s="71">
        <v>0</v>
      </c>
      <c r="RY15" s="71">
        <v>0</v>
      </c>
      <c r="RZ15" s="71">
        <v>0</v>
      </c>
      <c r="SA15" s="71">
        <v>0</v>
      </c>
      <c r="SB15" s="71">
        <v>0</v>
      </c>
      <c r="SC15" s="71">
        <v>0</v>
      </c>
      <c r="SD15" s="71">
        <v>1</v>
      </c>
      <c r="SE15" s="71">
        <v>0</v>
      </c>
      <c r="SF15" s="71">
        <v>1</v>
      </c>
      <c r="SG15" s="71">
        <v>0</v>
      </c>
      <c r="SH15" s="71">
        <v>0</v>
      </c>
    </row>
    <row r="16" spans="1:503">
      <c r="A16" s="16" t="s">
        <v>1748</v>
      </c>
      <c r="B16" s="70">
        <v>8</v>
      </c>
      <c r="C16" s="70">
        <v>8</v>
      </c>
      <c r="D16" s="70">
        <v>1</v>
      </c>
      <c r="E16" s="70">
        <v>2011</v>
      </c>
      <c r="F16" s="70" t="s">
        <v>178</v>
      </c>
      <c r="G16" s="1073" t="s">
        <v>1740</v>
      </c>
      <c r="H16" s="70" t="s">
        <v>1741</v>
      </c>
      <c r="I16" s="1066"/>
      <c r="J16" s="73">
        <v>0</v>
      </c>
      <c r="K16" s="73">
        <v>0</v>
      </c>
      <c r="L16" s="73">
        <v>0</v>
      </c>
      <c r="M16" s="73">
        <v>0</v>
      </c>
      <c r="N16" s="73">
        <v>0</v>
      </c>
      <c r="O16" s="73">
        <v>0</v>
      </c>
      <c r="P16" s="73">
        <v>0</v>
      </c>
      <c r="Q16" s="73">
        <v>0</v>
      </c>
      <c r="R16" s="73">
        <v>10.071999999999999</v>
      </c>
      <c r="S16" s="73">
        <v>6.2969999999999997</v>
      </c>
      <c r="T16" s="73">
        <v>3.645</v>
      </c>
      <c r="U16" s="73">
        <v>0</v>
      </c>
      <c r="V16" s="73">
        <v>0</v>
      </c>
      <c r="W16" s="73">
        <v>0</v>
      </c>
      <c r="X16" s="73">
        <v>0</v>
      </c>
      <c r="Y16" s="73">
        <v>3.266</v>
      </c>
      <c r="Z16" s="73">
        <v>0</v>
      </c>
      <c r="AA16" s="73">
        <v>7.1989999999999998</v>
      </c>
      <c r="AB16" s="73">
        <v>2.4249999999999998</v>
      </c>
      <c r="AC16" s="73">
        <v>0</v>
      </c>
      <c r="AD16" s="73">
        <v>0</v>
      </c>
      <c r="AE16" s="73">
        <v>0</v>
      </c>
      <c r="AF16" s="73">
        <v>0</v>
      </c>
      <c r="AG16" s="73">
        <v>0</v>
      </c>
      <c r="AH16" s="73">
        <v>0</v>
      </c>
      <c r="AI16" s="73">
        <v>0</v>
      </c>
      <c r="AJ16" s="73">
        <v>27.210999999999999</v>
      </c>
      <c r="AK16" s="73">
        <v>3.726</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5.7809999999999997</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10.071999999999999</v>
      </c>
      <c r="DT16" s="73">
        <v>6.2969999999999997</v>
      </c>
      <c r="DU16" s="73">
        <v>3.645</v>
      </c>
      <c r="DV16" s="73">
        <v>0</v>
      </c>
      <c r="DW16" s="73">
        <v>0</v>
      </c>
      <c r="DX16" s="73">
        <v>0</v>
      </c>
      <c r="DY16" s="73">
        <v>0</v>
      </c>
      <c r="DZ16" s="73">
        <v>3.266</v>
      </c>
      <c r="EA16" s="73">
        <v>0</v>
      </c>
      <c r="EB16" s="73">
        <v>7.1989999999999998</v>
      </c>
      <c r="EC16" s="73">
        <v>2.4249999999999998</v>
      </c>
      <c r="ED16" s="73">
        <v>0</v>
      </c>
      <c r="EE16" s="73">
        <v>0</v>
      </c>
      <c r="EF16" s="73">
        <v>0</v>
      </c>
      <c r="EG16" s="73">
        <v>0</v>
      </c>
      <c r="EH16" s="73">
        <v>0</v>
      </c>
      <c r="EI16" s="73">
        <v>0</v>
      </c>
      <c r="EJ16" s="73">
        <v>0</v>
      </c>
      <c r="EK16" s="73">
        <v>27.210999999999999</v>
      </c>
      <c r="EL16" s="73">
        <v>3.726</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5.7809999999999997</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63.841000000000001</v>
      </c>
      <c r="HL16" s="73">
        <v>0</v>
      </c>
      <c r="HM16" s="73">
        <v>0</v>
      </c>
      <c r="HN16" s="73">
        <v>0</v>
      </c>
      <c r="HO16" s="73">
        <v>0</v>
      </c>
      <c r="HP16" s="73">
        <v>0</v>
      </c>
      <c r="HQ16" s="73">
        <v>0</v>
      </c>
      <c r="HR16" s="73">
        <v>0</v>
      </c>
      <c r="HS16" s="73">
        <v>0</v>
      </c>
      <c r="HT16" s="73">
        <v>0</v>
      </c>
      <c r="HU16" s="73">
        <v>0</v>
      </c>
      <c r="HV16" s="73">
        <v>5.7809999999999997</v>
      </c>
      <c r="HW16" s="73">
        <v>0</v>
      </c>
      <c r="HX16" s="73">
        <v>0</v>
      </c>
      <c r="HY16" s="73">
        <v>0</v>
      </c>
      <c r="HZ16" s="73">
        <v>0</v>
      </c>
      <c r="IA16" s="73">
        <v>0</v>
      </c>
      <c r="IB16" s="73">
        <v>0</v>
      </c>
      <c r="IC16" s="73">
        <v>0</v>
      </c>
      <c r="ID16" s="73">
        <v>0</v>
      </c>
      <c r="IE16" s="73">
        <v>0</v>
      </c>
      <c r="IF16" s="73">
        <v>63.841000000000001</v>
      </c>
      <c r="IG16" s="73">
        <v>0</v>
      </c>
      <c r="IH16" s="73">
        <v>0</v>
      </c>
      <c r="II16" s="73">
        <v>0</v>
      </c>
      <c r="IJ16" s="73">
        <v>0</v>
      </c>
      <c r="IK16" s="73">
        <v>0</v>
      </c>
      <c r="IL16" s="73">
        <v>0</v>
      </c>
      <c r="IM16" s="73">
        <v>0</v>
      </c>
      <c r="IN16" s="73">
        <v>0</v>
      </c>
      <c r="IO16" s="73">
        <v>0</v>
      </c>
      <c r="IP16" s="73">
        <v>0</v>
      </c>
      <c r="IQ16" s="73">
        <v>5.7809999999999997</v>
      </c>
      <c r="IR16" s="73">
        <v>0</v>
      </c>
      <c r="IS16" s="73">
        <v>0</v>
      </c>
      <c r="IT16" s="73">
        <v>0</v>
      </c>
      <c r="IU16" s="73">
        <v>0</v>
      </c>
      <c r="IV16" s="74">
        <v>0</v>
      </c>
      <c r="IW16" s="71">
        <v>0</v>
      </c>
      <c r="IX16" s="71">
        <v>0</v>
      </c>
      <c r="IY16" s="71">
        <v>0</v>
      </c>
      <c r="IZ16" s="71">
        <v>0</v>
      </c>
      <c r="JA16" s="71">
        <v>0</v>
      </c>
      <c r="JB16" s="71">
        <v>0</v>
      </c>
      <c r="JC16" s="71">
        <v>0</v>
      </c>
      <c r="JD16" s="71">
        <v>0</v>
      </c>
      <c r="JE16" s="71">
        <v>2</v>
      </c>
      <c r="JF16" s="71">
        <v>1</v>
      </c>
      <c r="JG16" s="71">
        <v>1</v>
      </c>
      <c r="JH16" s="71">
        <v>0</v>
      </c>
      <c r="JI16" s="71">
        <v>0</v>
      </c>
      <c r="JJ16" s="71">
        <v>0</v>
      </c>
      <c r="JK16" s="71">
        <v>0</v>
      </c>
      <c r="JL16" s="71">
        <v>1</v>
      </c>
      <c r="JM16" s="71">
        <v>0</v>
      </c>
      <c r="JN16" s="71">
        <v>1</v>
      </c>
      <c r="JO16" s="71">
        <v>1</v>
      </c>
      <c r="JP16" s="71">
        <v>0</v>
      </c>
      <c r="JQ16" s="71">
        <v>0</v>
      </c>
      <c r="JR16" s="71">
        <v>0</v>
      </c>
      <c r="JS16" s="71">
        <v>0</v>
      </c>
      <c r="JT16" s="71">
        <v>0</v>
      </c>
      <c r="JU16" s="71">
        <v>0</v>
      </c>
      <c r="JV16" s="71">
        <v>0</v>
      </c>
      <c r="JW16" s="71">
        <v>1</v>
      </c>
      <c r="JX16" s="71">
        <v>1</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2</v>
      </c>
      <c r="NG16" s="71">
        <v>1</v>
      </c>
      <c r="NH16" s="71">
        <v>1</v>
      </c>
      <c r="NI16" s="71">
        <v>0</v>
      </c>
      <c r="NJ16" s="71">
        <v>0</v>
      </c>
      <c r="NK16" s="71">
        <v>0</v>
      </c>
      <c r="NL16" s="71">
        <v>0</v>
      </c>
      <c r="NM16" s="71">
        <v>1</v>
      </c>
      <c r="NN16" s="71">
        <v>0</v>
      </c>
      <c r="NO16" s="71">
        <v>1</v>
      </c>
      <c r="NP16" s="71">
        <v>1</v>
      </c>
      <c r="NQ16" s="71">
        <v>0</v>
      </c>
      <c r="NR16" s="71">
        <v>0</v>
      </c>
      <c r="NS16" s="71">
        <v>0</v>
      </c>
      <c r="NT16" s="71">
        <v>0</v>
      </c>
      <c r="NU16" s="71">
        <v>0</v>
      </c>
      <c r="NV16" s="71">
        <v>0</v>
      </c>
      <c r="NW16" s="71">
        <v>0</v>
      </c>
      <c r="NX16" s="71">
        <v>1</v>
      </c>
      <c r="NY16" s="71">
        <v>1</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9</v>
      </c>
      <c r="QY16" s="71">
        <v>0</v>
      </c>
      <c r="QZ16" s="71">
        <v>0</v>
      </c>
      <c r="RA16" s="71">
        <v>0</v>
      </c>
      <c r="RB16" s="71">
        <v>0</v>
      </c>
      <c r="RC16" s="71">
        <v>0</v>
      </c>
      <c r="RD16" s="71">
        <v>0</v>
      </c>
      <c r="RE16" s="71">
        <v>0</v>
      </c>
      <c r="RF16" s="71">
        <v>0</v>
      </c>
      <c r="RG16" s="71">
        <v>0</v>
      </c>
      <c r="RH16" s="71">
        <v>0</v>
      </c>
      <c r="RI16" s="71">
        <v>1</v>
      </c>
      <c r="RJ16" s="71">
        <v>0</v>
      </c>
      <c r="RK16" s="71">
        <v>0</v>
      </c>
      <c r="RL16" s="71">
        <v>0</v>
      </c>
      <c r="RM16" s="71">
        <v>0</v>
      </c>
      <c r="RN16" s="71">
        <v>0</v>
      </c>
      <c r="RO16" s="71">
        <v>0</v>
      </c>
      <c r="RP16" s="71">
        <v>0</v>
      </c>
      <c r="RQ16" s="71">
        <v>0</v>
      </c>
      <c r="RR16" s="71">
        <v>0</v>
      </c>
      <c r="RS16" s="71">
        <v>9</v>
      </c>
      <c r="RT16" s="71">
        <v>0</v>
      </c>
      <c r="RU16" s="71">
        <v>0</v>
      </c>
      <c r="RV16" s="71">
        <v>0</v>
      </c>
      <c r="RW16" s="71">
        <v>0</v>
      </c>
      <c r="RX16" s="71">
        <v>0</v>
      </c>
      <c r="RY16" s="71">
        <v>0</v>
      </c>
      <c r="RZ16" s="71">
        <v>0</v>
      </c>
      <c r="SA16" s="71">
        <v>0</v>
      </c>
      <c r="SB16" s="71">
        <v>0</v>
      </c>
      <c r="SC16" s="71">
        <v>0</v>
      </c>
      <c r="SD16" s="71">
        <v>1</v>
      </c>
      <c r="SE16" s="71">
        <v>0</v>
      </c>
      <c r="SF16" s="71">
        <v>0</v>
      </c>
      <c r="SG16" s="71">
        <v>0</v>
      </c>
      <c r="SH16" s="71">
        <v>0</v>
      </c>
    </row>
    <row r="17" spans="1:502">
      <c r="A17" s="16" t="s">
        <v>1749</v>
      </c>
      <c r="B17" s="70">
        <v>9</v>
      </c>
      <c r="C17" s="70">
        <v>9</v>
      </c>
      <c r="D17" s="70">
        <v>1</v>
      </c>
      <c r="E17" s="70">
        <v>2012</v>
      </c>
      <c r="F17" s="70" t="s">
        <v>179</v>
      </c>
      <c r="G17" s="1073" t="s">
        <v>1740</v>
      </c>
      <c r="H17" s="70" t="s">
        <v>1741</v>
      </c>
      <c r="I17" s="1066"/>
      <c r="J17" s="73">
        <v>0</v>
      </c>
      <c r="K17" s="73">
        <v>0</v>
      </c>
      <c r="L17" s="73">
        <v>0</v>
      </c>
      <c r="M17" s="73">
        <v>0</v>
      </c>
      <c r="N17" s="73">
        <v>0</v>
      </c>
      <c r="O17" s="73">
        <v>0</v>
      </c>
      <c r="P17" s="73">
        <v>0</v>
      </c>
      <c r="Q17" s="73">
        <v>0</v>
      </c>
      <c r="R17" s="73">
        <v>11.672000000000001</v>
      </c>
      <c r="S17" s="73">
        <v>8.3719999999999999</v>
      </c>
      <c r="T17" s="73">
        <v>4.327</v>
      </c>
      <c r="U17" s="73">
        <v>0</v>
      </c>
      <c r="V17" s="73">
        <v>0</v>
      </c>
      <c r="W17" s="73">
        <v>0</v>
      </c>
      <c r="X17" s="73">
        <v>0</v>
      </c>
      <c r="Y17" s="73">
        <v>3.7770000000000001</v>
      </c>
      <c r="Z17" s="73">
        <v>0</v>
      </c>
      <c r="AA17" s="73">
        <v>9.4890000000000008</v>
      </c>
      <c r="AB17" s="73">
        <v>2.6389999999999998</v>
      </c>
      <c r="AC17" s="73">
        <v>0</v>
      </c>
      <c r="AD17" s="73">
        <v>0</v>
      </c>
      <c r="AE17" s="73">
        <v>0</v>
      </c>
      <c r="AF17" s="73">
        <v>0</v>
      </c>
      <c r="AG17" s="73">
        <v>0</v>
      </c>
      <c r="AH17" s="73">
        <v>0</v>
      </c>
      <c r="AI17" s="73">
        <v>0</v>
      </c>
      <c r="AJ17" s="73">
        <v>23.553000000000001</v>
      </c>
      <c r="AK17" s="73">
        <v>4.548</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6.8029999999999999</v>
      </c>
      <c r="CO17" s="73">
        <v>0</v>
      </c>
      <c r="CP17" s="73">
        <v>0</v>
      </c>
      <c r="CQ17" s="73">
        <v>0</v>
      </c>
      <c r="CR17" s="73">
        <v>0</v>
      </c>
      <c r="CS17" s="73">
        <v>58.542999999999999</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11.672000000000001</v>
      </c>
      <c r="DT17" s="73">
        <v>8.3719999999999999</v>
      </c>
      <c r="DU17" s="73">
        <v>4.327</v>
      </c>
      <c r="DV17" s="73">
        <v>0</v>
      </c>
      <c r="DW17" s="73">
        <v>0</v>
      </c>
      <c r="DX17" s="73">
        <v>0</v>
      </c>
      <c r="DY17" s="73">
        <v>0</v>
      </c>
      <c r="DZ17" s="73">
        <v>3.7770000000000001</v>
      </c>
      <c r="EA17" s="73">
        <v>0</v>
      </c>
      <c r="EB17" s="73">
        <v>9.4890000000000008</v>
      </c>
      <c r="EC17" s="73">
        <v>2.6389999999999998</v>
      </c>
      <c r="ED17" s="73">
        <v>0</v>
      </c>
      <c r="EE17" s="73">
        <v>0</v>
      </c>
      <c r="EF17" s="73">
        <v>0</v>
      </c>
      <c r="EG17" s="73">
        <v>0</v>
      </c>
      <c r="EH17" s="73">
        <v>0</v>
      </c>
      <c r="EI17" s="73">
        <v>0</v>
      </c>
      <c r="EJ17" s="73">
        <v>0</v>
      </c>
      <c r="EK17" s="73">
        <v>23.553000000000001</v>
      </c>
      <c r="EL17" s="73">
        <v>4.548</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6.8029999999999999</v>
      </c>
      <c r="GP17" s="73">
        <v>0</v>
      </c>
      <c r="GQ17" s="73">
        <v>0</v>
      </c>
      <c r="GR17" s="73">
        <v>0</v>
      </c>
      <c r="GS17" s="73">
        <v>0</v>
      </c>
      <c r="GT17" s="73">
        <v>58.542999999999999</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68.376999999999995</v>
      </c>
      <c r="HL17" s="73">
        <v>0</v>
      </c>
      <c r="HM17" s="73">
        <v>0</v>
      </c>
      <c r="HN17" s="73">
        <v>0</v>
      </c>
      <c r="HO17" s="73">
        <v>0</v>
      </c>
      <c r="HP17" s="73">
        <v>0</v>
      </c>
      <c r="HQ17" s="73">
        <v>0</v>
      </c>
      <c r="HR17" s="73">
        <v>0</v>
      </c>
      <c r="HS17" s="73">
        <v>0</v>
      </c>
      <c r="HT17" s="73">
        <v>0</v>
      </c>
      <c r="HU17" s="73">
        <v>0</v>
      </c>
      <c r="HV17" s="73">
        <v>6.8029999999999999</v>
      </c>
      <c r="HW17" s="73">
        <v>0</v>
      </c>
      <c r="HX17" s="73">
        <v>58.542999999999999</v>
      </c>
      <c r="HY17" s="73">
        <v>0</v>
      </c>
      <c r="HZ17" s="73">
        <v>0</v>
      </c>
      <c r="IA17" s="73">
        <v>0</v>
      </c>
      <c r="IB17" s="73">
        <v>0</v>
      </c>
      <c r="IC17" s="73">
        <v>0</v>
      </c>
      <c r="ID17" s="73">
        <v>0</v>
      </c>
      <c r="IE17" s="73">
        <v>0</v>
      </c>
      <c r="IF17" s="73">
        <v>68.376999999999995</v>
      </c>
      <c r="IG17" s="73">
        <v>0</v>
      </c>
      <c r="IH17" s="73">
        <v>0</v>
      </c>
      <c r="II17" s="73">
        <v>0</v>
      </c>
      <c r="IJ17" s="73">
        <v>0</v>
      </c>
      <c r="IK17" s="73">
        <v>0</v>
      </c>
      <c r="IL17" s="73">
        <v>0</v>
      </c>
      <c r="IM17" s="73">
        <v>0</v>
      </c>
      <c r="IN17" s="73">
        <v>0</v>
      </c>
      <c r="IO17" s="73">
        <v>0</v>
      </c>
      <c r="IP17" s="73">
        <v>0</v>
      </c>
      <c r="IQ17" s="73">
        <v>6.8029999999999999</v>
      </c>
      <c r="IR17" s="73">
        <v>0</v>
      </c>
      <c r="IS17" s="73">
        <v>58.542999999999999</v>
      </c>
      <c r="IT17" s="73">
        <v>0</v>
      </c>
      <c r="IU17" s="73">
        <v>0</v>
      </c>
      <c r="IV17" s="74">
        <v>0</v>
      </c>
      <c r="IW17" s="71">
        <v>0</v>
      </c>
      <c r="IX17" s="71">
        <v>0</v>
      </c>
      <c r="IY17" s="71">
        <v>0</v>
      </c>
      <c r="IZ17" s="71">
        <v>0</v>
      </c>
      <c r="JA17" s="71">
        <v>0</v>
      </c>
      <c r="JB17" s="71">
        <v>0</v>
      </c>
      <c r="JC17" s="71">
        <v>0</v>
      </c>
      <c r="JD17" s="71">
        <v>0</v>
      </c>
      <c r="JE17" s="71">
        <v>2</v>
      </c>
      <c r="JF17" s="71">
        <v>1</v>
      </c>
      <c r="JG17" s="71">
        <v>1</v>
      </c>
      <c r="JH17" s="71">
        <v>0</v>
      </c>
      <c r="JI17" s="71">
        <v>0</v>
      </c>
      <c r="JJ17" s="71">
        <v>0</v>
      </c>
      <c r="JK17" s="71">
        <v>0</v>
      </c>
      <c r="JL17" s="71">
        <v>1</v>
      </c>
      <c r="JM17" s="71">
        <v>0</v>
      </c>
      <c r="JN17" s="71">
        <v>1</v>
      </c>
      <c r="JO17" s="71">
        <v>1</v>
      </c>
      <c r="JP17" s="71">
        <v>0</v>
      </c>
      <c r="JQ17" s="71">
        <v>0</v>
      </c>
      <c r="JR17" s="71">
        <v>0</v>
      </c>
      <c r="JS17" s="71">
        <v>0</v>
      </c>
      <c r="JT17" s="71">
        <v>0</v>
      </c>
      <c r="JU17" s="71">
        <v>0</v>
      </c>
      <c r="JV17" s="71">
        <v>0</v>
      </c>
      <c r="JW17" s="71">
        <v>1</v>
      </c>
      <c r="JX17" s="71">
        <v>1</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2</v>
      </c>
      <c r="NG17" s="71">
        <v>1</v>
      </c>
      <c r="NH17" s="71">
        <v>1</v>
      </c>
      <c r="NI17" s="71">
        <v>0</v>
      </c>
      <c r="NJ17" s="71">
        <v>0</v>
      </c>
      <c r="NK17" s="71">
        <v>0</v>
      </c>
      <c r="NL17" s="71">
        <v>0</v>
      </c>
      <c r="NM17" s="71">
        <v>1</v>
      </c>
      <c r="NN17" s="71">
        <v>0</v>
      </c>
      <c r="NO17" s="71">
        <v>1</v>
      </c>
      <c r="NP17" s="71">
        <v>1</v>
      </c>
      <c r="NQ17" s="71">
        <v>0</v>
      </c>
      <c r="NR17" s="71">
        <v>0</v>
      </c>
      <c r="NS17" s="71">
        <v>0</v>
      </c>
      <c r="NT17" s="71">
        <v>0</v>
      </c>
      <c r="NU17" s="71">
        <v>0</v>
      </c>
      <c r="NV17" s="71">
        <v>0</v>
      </c>
      <c r="NW17" s="71">
        <v>0</v>
      </c>
      <c r="NX17" s="71">
        <v>1</v>
      </c>
      <c r="NY17" s="71">
        <v>1</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9</v>
      </c>
      <c r="QY17" s="71">
        <v>0</v>
      </c>
      <c r="QZ17" s="71">
        <v>0</v>
      </c>
      <c r="RA17" s="71">
        <v>0</v>
      </c>
      <c r="RB17" s="71">
        <v>0</v>
      </c>
      <c r="RC17" s="71">
        <v>0</v>
      </c>
      <c r="RD17" s="71">
        <v>0</v>
      </c>
      <c r="RE17" s="71">
        <v>0</v>
      </c>
      <c r="RF17" s="71">
        <v>0</v>
      </c>
      <c r="RG17" s="71">
        <v>0</v>
      </c>
      <c r="RH17" s="71">
        <v>0</v>
      </c>
      <c r="RI17" s="71">
        <v>1</v>
      </c>
      <c r="RJ17" s="71">
        <v>0</v>
      </c>
      <c r="RK17" s="71">
        <v>1</v>
      </c>
      <c r="RL17" s="71">
        <v>0</v>
      </c>
      <c r="RM17" s="71">
        <v>0</v>
      </c>
      <c r="RN17" s="71">
        <v>0</v>
      </c>
      <c r="RO17" s="71">
        <v>0</v>
      </c>
      <c r="RP17" s="71">
        <v>0</v>
      </c>
      <c r="RQ17" s="71">
        <v>0</v>
      </c>
      <c r="RR17" s="71">
        <v>0</v>
      </c>
      <c r="RS17" s="71">
        <v>9</v>
      </c>
      <c r="RT17" s="71">
        <v>0</v>
      </c>
      <c r="RU17" s="71">
        <v>0</v>
      </c>
      <c r="RV17" s="71">
        <v>0</v>
      </c>
      <c r="RW17" s="71">
        <v>0</v>
      </c>
      <c r="RX17" s="71">
        <v>0</v>
      </c>
      <c r="RY17" s="71">
        <v>0</v>
      </c>
      <c r="RZ17" s="71">
        <v>0</v>
      </c>
      <c r="SA17" s="71">
        <v>0</v>
      </c>
      <c r="SB17" s="71">
        <v>0</v>
      </c>
      <c r="SC17" s="71">
        <v>0</v>
      </c>
      <c r="SD17" s="71">
        <v>1</v>
      </c>
      <c r="SE17" s="71">
        <v>0</v>
      </c>
      <c r="SF17" s="71">
        <v>1</v>
      </c>
      <c r="SG17" s="71">
        <v>0</v>
      </c>
      <c r="SH17" s="71">
        <v>0</v>
      </c>
    </row>
    <row r="18" spans="1:502">
      <c r="A18" s="16" t="s">
        <v>1750</v>
      </c>
      <c r="B18" s="70">
        <v>10</v>
      </c>
      <c r="C18" s="70">
        <v>10</v>
      </c>
      <c r="D18" s="70">
        <v>1</v>
      </c>
      <c r="E18" s="70">
        <v>2013</v>
      </c>
      <c r="F18" s="70" t="s">
        <v>180</v>
      </c>
      <c r="G18" s="1073" t="s">
        <v>1740</v>
      </c>
      <c r="H18" s="70" t="s">
        <v>1741</v>
      </c>
      <c r="I18" s="1066"/>
      <c r="J18" s="73">
        <v>0</v>
      </c>
      <c r="K18" s="73">
        <v>0</v>
      </c>
      <c r="L18" s="73">
        <v>0</v>
      </c>
      <c r="M18" s="73">
        <v>0</v>
      </c>
      <c r="N18" s="73">
        <v>0</v>
      </c>
      <c r="O18" s="73">
        <v>0</v>
      </c>
      <c r="P18" s="73">
        <v>0</v>
      </c>
      <c r="Q18" s="73">
        <v>0</v>
      </c>
      <c r="R18" s="73">
        <v>13.103999999999999</v>
      </c>
      <c r="S18" s="73">
        <v>6.8220000000000001</v>
      </c>
      <c r="T18" s="73">
        <v>4.8940000000000001</v>
      </c>
      <c r="U18" s="73">
        <v>0</v>
      </c>
      <c r="V18" s="73">
        <v>0</v>
      </c>
      <c r="W18" s="73">
        <v>0</v>
      </c>
      <c r="X18" s="73">
        <v>0</v>
      </c>
      <c r="Y18" s="73">
        <v>4.1340000000000003</v>
      </c>
      <c r="Z18" s="73">
        <v>0</v>
      </c>
      <c r="AA18" s="73">
        <v>11.036</v>
      </c>
      <c r="AB18" s="73">
        <v>2.7879999999999998</v>
      </c>
      <c r="AC18" s="73">
        <v>0</v>
      </c>
      <c r="AD18" s="73">
        <v>6.5259999999999998</v>
      </c>
      <c r="AE18" s="73">
        <v>0</v>
      </c>
      <c r="AF18" s="73">
        <v>0</v>
      </c>
      <c r="AG18" s="73">
        <v>0</v>
      </c>
      <c r="AH18" s="73">
        <v>0</v>
      </c>
      <c r="AI18" s="73">
        <v>0</v>
      </c>
      <c r="AJ18" s="73">
        <v>25.713999999999999</v>
      </c>
      <c r="AK18" s="73">
        <v>4.3819999999999997</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7.4359999999999999</v>
      </c>
      <c r="CO18" s="73">
        <v>0</v>
      </c>
      <c r="CP18" s="73">
        <v>0</v>
      </c>
      <c r="CQ18" s="73">
        <v>0</v>
      </c>
      <c r="CR18" s="73">
        <v>0</v>
      </c>
      <c r="CS18" s="73">
        <v>59.814999999999998</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13.103999999999999</v>
      </c>
      <c r="DT18" s="73">
        <v>6.8220000000000001</v>
      </c>
      <c r="DU18" s="73">
        <v>4.8940000000000001</v>
      </c>
      <c r="DV18" s="73">
        <v>0</v>
      </c>
      <c r="DW18" s="73">
        <v>0</v>
      </c>
      <c r="DX18" s="73">
        <v>0</v>
      </c>
      <c r="DY18" s="73">
        <v>0</v>
      </c>
      <c r="DZ18" s="73">
        <v>4.1340000000000003</v>
      </c>
      <c r="EA18" s="73">
        <v>0</v>
      </c>
      <c r="EB18" s="73">
        <v>11.036</v>
      </c>
      <c r="EC18" s="73">
        <v>2.7879999999999998</v>
      </c>
      <c r="ED18" s="73">
        <v>0</v>
      </c>
      <c r="EE18" s="73">
        <v>6.5259999999999998</v>
      </c>
      <c r="EF18" s="73">
        <v>0</v>
      </c>
      <c r="EG18" s="73">
        <v>0</v>
      </c>
      <c r="EH18" s="73">
        <v>0</v>
      </c>
      <c r="EI18" s="73">
        <v>0</v>
      </c>
      <c r="EJ18" s="73">
        <v>0</v>
      </c>
      <c r="EK18" s="73">
        <v>25.713999999999999</v>
      </c>
      <c r="EL18" s="73">
        <v>4.3819999999999997</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7.4359999999999999</v>
      </c>
      <c r="GP18" s="73">
        <v>0</v>
      </c>
      <c r="GQ18" s="73">
        <v>0</v>
      </c>
      <c r="GR18" s="73">
        <v>0</v>
      </c>
      <c r="GS18" s="73">
        <v>0</v>
      </c>
      <c r="GT18" s="73">
        <v>59.814999999999998</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79.400000000000006</v>
      </c>
      <c r="HL18" s="73">
        <v>0</v>
      </c>
      <c r="HM18" s="73">
        <v>0</v>
      </c>
      <c r="HN18" s="73">
        <v>0</v>
      </c>
      <c r="HO18" s="73">
        <v>0</v>
      </c>
      <c r="HP18" s="73">
        <v>0</v>
      </c>
      <c r="HQ18" s="73">
        <v>0</v>
      </c>
      <c r="HR18" s="73">
        <v>0</v>
      </c>
      <c r="HS18" s="73">
        <v>0</v>
      </c>
      <c r="HT18" s="73">
        <v>0</v>
      </c>
      <c r="HU18" s="73">
        <v>0</v>
      </c>
      <c r="HV18" s="73">
        <v>7.4359999999999999</v>
      </c>
      <c r="HW18" s="73">
        <v>0</v>
      </c>
      <c r="HX18" s="73">
        <v>59.814999999999998</v>
      </c>
      <c r="HY18" s="73">
        <v>0</v>
      </c>
      <c r="HZ18" s="73">
        <v>0</v>
      </c>
      <c r="IA18" s="73">
        <v>0</v>
      </c>
      <c r="IB18" s="73">
        <v>0</v>
      </c>
      <c r="IC18" s="73">
        <v>0</v>
      </c>
      <c r="ID18" s="73">
        <v>0</v>
      </c>
      <c r="IE18" s="73">
        <v>0</v>
      </c>
      <c r="IF18" s="73">
        <v>79.400000000000006</v>
      </c>
      <c r="IG18" s="73">
        <v>0</v>
      </c>
      <c r="IH18" s="73">
        <v>0</v>
      </c>
      <c r="II18" s="73">
        <v>0</v>
      </c>
      <c r="IJ18" s="73">
        <v>0</v>
      </c>
      <c r="IK18" s="73">
        <v>0</v>
      </c>
      <c r="IL18" s="73">
        <v>0</v>
      </c>
      <c r="IM18" s="73">
        <v>0</v>
      </c>
      <c r="IN18" s="73">
        <v>0</v>
      </c>
      <c r="IO18" s="73">
        <v>0</v>
      </c>
      <c r="IP18" s="73">
        <v>0</v>
      </c>
      <c r="IQ18" s="73">
        <v>7.4359999999999999</v>
      </c>
      <c r="IR18" s="73">
        <v>0</v>
      </c>
      <c r="IS18" s="73">
        <v>59.814999999999998</v>
      </c>
      <c r="IT18" s="73">
        <v>0</v>
      </c>
      <c r="IU18" s="73">
        <v>0</v>
      </c>
      <c r="IV18" s="74">
        <v>0</v>
      </c>
      <c r="IW18" s="71">
        <v>0</v>
      </c>
      <c r="IX18" s="71">
        <v>0</v>
      </c>
      <c r="IY18" s="71">
        <v>0</v>
      </c>
      <c r="IZ18" s="71">
        <v>0</v>
      </c>
      <c r="JA18" s="71">
        <v>0</v>
      </c>
      <c r="JB18" s="71">
        <v>0</v>
      </c>
      <c r="JC18" s="71">
        <v>0</v>
      </c>
      <c r="JD18" s="71">
        <v>0</v>
      </c>
      <c r="JE18" s="71">
        <v>2</v>
      </c>
      <c r="JF18" s="71">
        <v>1</v>
      </c>
      <c r="JG18" s="71">
        <v>1</v>
      </c>
      <c r="JH18" s="71">
        <v>0</v>
      </c>
      <c r="JI18" s="71">
        <v>0</v>
      </c>
      <c r="JJ18" s="71">
        <v>0</v>
      </c>
      <c r="JK18" s="71">
        <v>0</v>
      </c>
      <c r="JL18" s="71">
        <v>1</v>
      </c>
      <c r="JM18" s="71">
        <v>0</v>
      </c>
      <c r="JN18" s="71">
        <v>1</v>
      </c>
      <c r="JO18" s="71">
        <v>1</v>
      </c>
      <c r="JP18" s="71">
        <v>0</v>
      </c>
      <c r="JQ18" s="71">
        <v>1</v>
      </c>
      <c r="JR18" s="71">
        <v>0</v>
      </c>
      <c r="JS18" s="71">
        <v>0</v>
      </c>
      <c r="JT18" s="71">
        <v>0</v>
      </c>
      <c r="JU18" s="71">
        <v>0</v>
      </c>
      <c r="JV18" s="71">
        <v>0</v>
      </c>
      <c r="JW18" s="71">
        <v>1</v>
      </c>
      <c r="JX18" s="71">
        <v>1</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2</v>
      </c>
      <c r="NG18" s="71">
        <v>1</v>
      </c>
      <c r="NH18" s="71">
        <v>1</v>
      </c>
      <c r="NI18" s="71">
        <v>0</v>
      </c>
      <c r="NJ18" s="71">
        <v>0</v>
      </c>
      <c r="NK18" s="71">
        <v>0</v>
      </c>
      <c r="NL18" s="71">
        <v>0</v>
      </c>
      <c r="NM18" s="71">
        <v>1</v>
      </c>
      <c r="NN18" s="71">
        <v>0</v>
      </c>
      <c r="NO18" s="71">
        <v>1</v>
      </c>
      <c r="NP18" s="71">
        <v>1</v>
      </c>
      <c r="NQ18" s="71">
        <v>0</v>
      </c>
      <c r="NR18" s="71">
        <v>1</v>
      </c>
      <c r="NS18" s="71">
        <v>0</v>
      </c>
      <c r="NT18" s="71">
        <v>0</v>
      </c>
      <c r="NU18" s="71">
        <v>0</v>
      </c>
      <c r="NV18" s="71">
        <v>0</v>
      </c>
      <c r="NW18" s="71">
        <v>0</v>
      </c>
      <c r="NX18" s="71">
        <v>1</v>
      </c>
      <c r="NY18" s="71">
        <v>1</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10</v>
      </c>
      <c r="QY18" s="71">
        <v>0</v>
      </c>
      <c r="QZ18" s="71">
        <v>0</v>
      </c>
      <c r="RA18" s="71">
        <v>0</v>
      </c>
      <c r="RB18" s="71">
        <v>0</v>
      </c>
      <c r="RC18" s="71">
        <v>0</v>
      </c>
      <c r="RD18" s="71">
        <v>0</v>
      </c>
      <c r="RE18" s="71">
        <v>0</v>
      </c>
      <c r="RF18" s="71">
        <v>0</v>
      </c>
      <c r="RG18" s="71">
        <v>0</v>
      </c>
      <c r="RH18" s="71">
        <v>0</v>
      </c>
      <c r="RI18" s="71">
        <v>1</v>
      </c>
      <c r="RJ18" s="71">
        <v>0</v>
      </c>
      <c r="RK18" s="71">
        <v>1</v>
      </c>
      <c r="RL18" s="71">
        <v>0</v>
      </c>
      <c r="RM18" s="71">
        <v>0</v>
      </c>
      <c r="RN18" s="71">
        <v>0</v>
      </c>
      <c r="RO18" s="71">
        <v>0</v>
      </c>
      <c r="RP18" s="71">
        <v>0</v>
      </c>
      <c r="RQ18" s="71">
        <v>0</v>
      </c>
      <c r="RR18" s="71">
        <v>0</v>
      </c>
      <c r="RS18" s="71">
        <v>10</v>
      </c>
      <c r="RT18" s="71">
        <v>0</v>
      </c>
      <c r="RU18" s="71">
        <v>0</v>
      </c>
      <c r="RV18" s="71">
        <v>0</v>
      </c>
      <c r="RW18" s="71">
        <v>0</v>
      </c>
      <c r="RX18" s="71">
        <v>0</v>
      </c>
      <c r="RY18" s="71">
        <v>0</v>
      </c>
      <c r="RZ18" s="71">
        <v>0</v>
      </c>
      <c r="SA18" s="71">
        <v>0</v>
      </c>
      <c r="SB18" s="71">
        <v>0</v>
      </c>
      <c r="SC18" s="71">
        <v>0</v>
      </c>
      <c r="SD18" s="71">
        <v>1</v>
      </c>
      <c r="SE18" s="71">
        <v>0</v>
      </c>
      <c r="SF18" s="71">
        <v>1</v>
      </c>
      <c r="SG18" s="71">
        <v>0</v>
      </c>
      <c r="SH18" s="71">
        <v>0</v>
      </c>
    </row>
    <row r="19" spans="1:502">
      <c r="A19" s="16" t="s">
        <v>1751</v>
      </c>
      <c r="B19" s="70">
        <v>11</v>
      </c>
      <c r="C19" s="70">
        <v>11</v>
      </c>
      <c r="D19" s="70">
        <v>1</v>
      </c>
      <c r="E19" s="70">
        <v>2014</v>
      </c>
      <c r="F19" s="70" t="s">
        <v>181</v>
      </c>
      <c r="G19" s="1073" t="s">
        <v>1740</v>
      </c>
      <c r="H19" s="70" t="s">
        <v>1741</v>
      </c>
      <c r="I19" s="1066"/>
      <c r="J19" s="73">
        <v>0</v>
      </c>
      <c r="K19" s="73">
        <v>0</v>
      </c>
      <c r="L19" s="73">
        <v>0</v>
      </c>
      <c r="M19" s="73">
        <v>0</v>
      </c>
      <c r="N19" s="73">
        <v>0</v>
      </c>
      <c r="O19" s="73">
        <v>0</v>
      </c>
      <c r="P19" s="73">
        <v>0</v>
      </c>
      <c r="Q19" s="73">
        <v>0</v>
      </c>
      <c r="R19" s="73">
        <v>13.672000000000001</v>
      </c>
      <c r="S19" s="73">
        <v>6.4089999999999998</v>
      </c>
      <c r="T19" s="73">
        <v>5.0659999999999998</v>
      </c>
      <c r="U19" s="73">
        <v>0</v>
      </c>
      <c r="V19" s="73">
        <v>0</v>
      </c>
      <c r="W19" s="73">
        <v>0</v>
      </c>
      <c r="X19" s="73">
        <v>0</v>
      </c>
      <c r="Y19" s="73">
        <v>4.2889999999999997</v>
      </c>
      <c r="Z19" s="73">
        <v>0</v>
      </c>
      <c r="AA19" s="73">
        <v>11.608000000000001</v>
      </c>
      <c r="AB19" s="73">
        <v>2.742</v>
      </c>
      <c r="AC19" s="73">
        <v>0</v>
      </c>
      <c r="AD19" s="73">
        <v>6.3419999999999996</v>
      </c>
      <c r="AE19" s="73">
        <v>0</v>
      </c>
      <c r="AF19" s="73">
        <v>0</v>
      </c>
      <c r="AG19" s="73">
        <v>0</v>
      </c>
      <c r="AH19" s="73">
        <v>0</v>
      </c>
      <c r="AI19" s="73">
        <v>0</v>
      </c>
      <c r="AJ19" s="73">
        <v>24.460999999999999</v>
      </c>
      <c r="AK19" s="73">
        <v>4.67</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7.4269999999999996</v>
      </c>
      <c r="CO19" s="73">
        <v>0</v>
      </c>
      <c r="CP19" s="73">
        <v>0</v>
      </c>
      <c r="CQ19" s="73">
        <v>0</v>
      </c>
      <c r="CR19" s="73">
        <v>0</v>
      </c>
      <c r="CS19" s="73">
        <v>67.858000000000004</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13.672000000000001</v>
      </c>
      <c r="DT19" s="73">
        <v>6.4089999999999998</v>
      </c>
      <c r="DU19" s="73">
        <v>5.0659999999999998</v>
      </c>
      <c r="DV19" s="73">
        <v>0</v>
      </c>
      <c r="DW19" s="73">
        <v>0</v>
      </c>
      <c r="DX19" s="73">
        <v>0</v>
      </c>
      <c r="DY19" s="73">
        <v>0</v>
      </c>
      <c r="DZ19" s="73">
        <v>4.2889999999999997</v>
      </c>
      <c r="EA19" s="73">
        <v>0</v>
      </c>
      <c r="EB19" s="73">
        <v>11.608000000000001</v>
      </c>
      <c r="EC19" s="73">
        <v>2.742</v>
      </c>
      <c r="ED19" s="73">
        <v>0</v>
      </c>
      <c r="EE19" s="73">
        <v>6.3419999999999996</v>
      </c>
      <c r="EF19" s="73">
        <v>0</v>
      </c>
      <c r="EG19" s="73">
        <v>0</v>
      </c>
      <c r="EH19" s="73">
        <v>0</v>
      </c>
      <c r="EI19" s="73">
        <v>0</v>
      </c>
      <c r="EJ19" s="73">
        <v>0</v>
      </c>
      <c r="EK19" s="73">
        <v>24.460999999999999</v>
      </c>
      <c r="EL19" s="73">
        <v>4.67</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7.4269999999999996</v>
      </c>
      <c r="GP19" s="73">
        <v>0</v>
      </c>
      <c r="GQ19" s="73">
        <v>0</v>
      </c>
      <c r="GR19" s="73">
        <v>0</v>
      </c>
      <c r="GS19" s="73">
        <v>0</v>
      </c>
      <c r="GT19" s="73">
        <v>67.858000000000004</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79.259</v>
      </c>
      <c r="HL19" s="73">
        <v>0</v>
      </c>
      <c r="HM19" s="73">
        <v>0</v>
      </c>
      <c r="HN19" s="73">
        <v>0</v>
      </c>
      <c r="HO19" s="73">
        <v>0</v>
      </c>
      <c r="HP19" s="73">
        <v>0</v>
      </c>
      <c r="HQ19" s="73">
        <v>0</v>
      </c>
      <c r="HR19" s="73">
        <v>0</v>
      </c>
      <c r="HS19" s="73">
        <v>0</v>
      </c>
      <c r="HT19" s="73">
        <v>0</v>
      </c>
      <c r="HU19" s="73">
        <v>0</v>
      </c>
      <c r="HV19" s="73">
        <v>7.4269999999999996</v>
      </c>
      <c r="HW19" s="73">
        <v>0</v>
      </c>
      <c r="HX19" s="73">
        <v>67.858000000000004</v>
      </c>
      <c r="HY19" s="73">
        <v>0</v>
      </c>
      <c r="HZ19" s="73">
        <v>0</v>
      </c>
      <c r="IA19" s="73">
        <v>0</v>
      </c>
      <c r="IB19" s="73">
        <v>0</v>
      </c>
      <c r="IC19" s="73">
        <v>0</v>
      </c>
      <c r="ID19" s="73">
        <v>0</v>
      </c>
      <c r="IE19" s="73">
        <v>0</v>
      </c>
      <c r="IF19" s="73">
        <v>79.259</v>
      </c>
      <c r="IG19" s="73">
        <v>0</v>
      </c>
      <c r="IH19" s="73">
        <v>0</v>
      </c>
      <c r="II19" s="73">
        <v>0</v>
      </c>
      <c r="IJ19" s="73">
        <v>0</v>
      </c>
      <c r="IK19" s="73">
        <v>0</v>
      </c>
      <c r="IL19" s="73">
        <v>0</v>
      </c>
      <c r="IM19" s="73">
        <v>0</v>
      </c>
      <c r="IN19" s="73">
        <v>0</v>
      </c>
      <c r="IO19" s="73">
        <v>0</v>
      </c>
      <c r="IP19" s="73">
        <v>0</v>
      </c>
      <c r="IQ19" s="73">
        <v>7.4269999999999996</v>
      </c>
      <c r="IR19" s="73">
        <v>0</v>
      </c>
      <c r="IS19" s="73">
        <v>67.858000000000004</v>
      </c>
      <c r="IT19" s="73">
        <v>0</v>
      </c>
      <c r="IU19" s="73">
        <v>0</v>
      </c>
      <c r="IV19" s="74">
        <v>0</v>
      </c>
      <c r="IW19" s="71">
        <v>0</v>
      </c>
      <c r="IX19" s="71">
        <v>0</v>
      </c>
      <c r="IY19" s="71">
        <v>0</v>
      </c>
      <c r="IZ19" s="71">
        <v>0</v>
      </c>
      <c r="JA19" s="71">
        <v>0</v>
      </c>
      <c r="JB19" s="71">
        <v>0</v>
      </c>
      <c r="JC19" s="71">
        <v>0</v>
      </c>
      <c r="JD19" s="71">
        <v>0</v>
      </c>
      <c r="JE19" s="71">
        <v>2</v>
      </c>
      <c r="JF19" s="71">
        <v>1</v>
      </c>
      <c r="JG19" s="71">
        <v>1</v>
      </c>
      <c r="JH19" s="71">
        <v>0</v>
      </c>
      <c r="JI19" s="71">
        <v>0</v>
      </c>
      <c r="JJ19" s="71">
        <v>0</v>
      </c>
      <c r="JK19" s="71">
        <v>0</v>
      </c>
      <c r="JL19" s="71">
        <v>1</v>
      </c>
      <c r="JM19" s="71">
        <v>0</v>
      </c>
      <c r="JN19" s="71">
        <v>1</v>
      </c>
      <c r="JO19" s="71">
        <v>1</v>
      </c>
      <c r="JP19" s="71">
        <v>0</v>
      </c>
      <c r="JQ19" s="71">
        <v>1</v>
      </c>
      <c r="JR19" s="71">
        <v>0</v>
      </c>
      <c r="JS19" s="71">
        <v>0</v>
      </c>
      <c r="JT19" s="71">
        <v>0</v>
      </c>
      <c r="JU19" s="71">
        <v>0</v>
      </c>
      <c r="JV19" s="71">
        <v>0</v>
      </c>
      <c r="JW19" s="71">
        <v>1</v>
      </c>
      <c r="JX19" s="71">
        <v>1</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2</v>
      </c>
      <c r="NG19" s="71">
        <v>1</v>
      </c>
      <c r="NH19" s="71">
        <v>1</v>
      </c>
      <c r="NI19" s="71">
        <v>0</v>
      </c>
      <c r="NJ19" s="71">
        <v>0</v>
      </c>
      <c r="NK19" s="71">
        <v>0</v>
      </c>
      <c r="NL19" s="71">
        <v>0</v>
      </c>
      <c r="NM19" s="71">
        <v>1</v>
      </c>
      <c r="NN19" s="71">
        <v>0</v>
      </c>
      <c r="NO19" s="71">
        <v>1</v>
      </c>
      <c r="NP19" s="71">
        <v>1</v>
      </c>
      <c r="NQ19" s="71">
        <v>0</v>
      </c>
      <c r="NR19" s="71">
        <v>1</v>
      </c>
      <c r="NS19" s="71">
        <v>0</v>
      </c>
      <c r="NT19" s="71">
        <v>0</v>
      </c>
      <c r="NU19" s="71">
        <v>0</v>
      </c>
      <c r="NV19" s="71">
        <v>0</v>
      </c>
      <c r="NW19" s="71">
        <v>0</v>
      </c>
      <c r="NX19" s="71">
        <v>1</v>
      </c>
      <c r="NY19" s="71">
        <v>1</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10</v>
      </c>
      <c r="QY19" s="71">
        <v>0</v>
      </c>
      <c r="QZ19" s="71">
        <v>0</v>
      </c>
      <c r="RA19" s="71">
        <v>0</v>
      </c>
      <c r="RB19" s="71">
        <v>0</v>
      </c>
      <c r="RC19" s="71">
        <v>0</v>
      </c>
      <c r="RD19" s="71">
        <v>0</v>
      </c>
      <c r="RE19" s="71">
        <v>0</v>
      </c>
      <c r="RF19" s="71">
        <v>0</v>
      </c>
      <c r="RG19" s="71">
        <v>0</v>
      </c>
      <c r="RH19" s="71">
        <v>0</v>
      </c>
      <c r="RI19" s="71">
        <v>1</v>
      </c>
      <c r="RJ19" s="71">
        <v>0</v>
      </c>
      <c r="RK19" s="71">
        <v>1</v>
      </c>
      <c r="RL19" s="71">
        <v>0</v>
      </c>
      <c r="RM19" s="71">
        <v>0</v>
      </c>
      <c r="RN19" s="71">
        <v>0</v>
      </c>
      <c r="RO19" s="71">
        <v>0</v>
      </c>
      <c r="RP19" s="71">
        <v>0</v>
      </c>
      <c r="RQ19" s="71">
        <v>0</v>
      </c>
      <c r="RR19" s="71">
        <v>0</v>
      </c>
      <c r="RS19" s="71">
        <v>10</v>
      </c>
      <c r="RT19" s="71">
        <v>0</v>
      </c>
      <c r="RU19" s="71">
        <v>0</v>
      </c>
      <c r="RV19" s="71">
        <v>0</v>
      </c>
      <c r="RW19" s="71">
        <v>0</v>
      </c>
      <c r="RX19" s="71">
        <v>0</v>
      </c>
      <c r="RY19" s="71">
        <v>0</v>
      </c>
      <c r="RZ19" s="71">
        <v>0</v>
      </c>
      <c r="SA19" s="71">
        <v>0</v>
      </c>
      <c r="SB19" s="71">
        <v>0</v>
      </c>
      <c r="SC19" s="71">
        <v>0</v>
      </c>
      <c r="SD19" s="71">
        <v>1</v>
      </c>
      <c r="SE19" s="71">
        <v>0</v>
      </c>
      <c r="SF19" s="71">
        <v>1</v>
      </c>
      <c r="SG19" s="71">
        <v>0</v>
      </c>
      <c r="SH19" s="71">
        <v>0</v>
      </c>
    </row>
    <row r="20" spans="1:502">
      <c r="A20" s="16" t="s">
        <v>1752</v>
      </c>
      <c r="B20" s="70">
        <v>12</v>
      </c>
      <c r="C20" s="70">
        <v>12</v>
      </c>
      <c r="D20" s="70">
        <v>1</v>
      </c>
      <c r="E20" s="70">
        <v>2015</v>
      </c>
      <c r="F20" s="70" t="s">
        <v>182</v>
      </c>
      <c r="G20" s="1073" t="s">
        <v>1740</v>
      </c>
      <c r="H20" s="70" t="s">
        <v>1741</v>
      </c>
      <c r="I20" s="1066"/>
      <c r="J20" s="73">
        <v>0</v>
      </c>
      <c r="K20" s="73">
        <v>0</v>
      </c>
      <c r="L20" s="73">
        <v>0</v>
      </c>
      <c r="M20" s="73">
        <v>0</v>
      </c>
      <c r="N20" s="73">
        <v>0</v>
      </c>
      <c r="O20" s="73">
        <v>0</v>
      </c>
      <c r="P20" s="73">
        <v>0</v>
      </c>
      <c r="Q20" s="73">
        <v>0</v>
      </c>
      <c r="R20" s="73">
        <v>13.667999999999999</v>
      </c>
      <c r="S20" s="73">
        <v>6.1920000000000002</v>
      </c>
      <c r="T20" s="73">
        <v>4.8419999999999996</v>
      </c>
      <c r="U20" s="73">
        <v>0</v>
      </c>
      <c r="V20" s="73">
        <v>0</v>
      </c>
      <c r="W20" s="73">
        <v>0</v>
      </c>
      <c r="X20" s="73">
        <v>0</v>
      </c>
      <c r="Y20" s="73">
        <v>4.1630000000000003</v>
      </c>
      <c r="Z20" s="73">
        <v>0</v>
      </c>
      <c r="AA20" s="73">
        <v>11.938000000000001</v>
      </c>
      <c r="AB20" s="73">
        <v>0</v>
      </c>
      <c r="AC20" s="73">
        <v>0</v>
      </c>
      <c r="AD20" s="73">
        <v>6.6779999999999999</v>
      </c>
      <c r="AE20" s="73">
        <v>0</v>
      </c>
      <c r="AF20" s="73">
        <v>0</v>
      </c>
      <c r="AG20" s="73">
        <v>0</v>
      </c>
      <c r="AH20" s="73">
        <v>0</v>
      </c>
      <c r="AI20" s="73">
        <v>0</v>
      </c>
      <c r="AJ20" s="73">
        <v>22.292999999999999</v>
      </c>
      <c r="AK20" s="73">
        <v>4.0990000000000002</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7.3109999999999999</v>
      </c>
      <c r="CO20" s="73">
        <v>0</v>
      </c>
      <c r="CP20" s="73">
        <v>0</v>
      </c>
      <c r="CQ20" s="73">
        <v>0</v>
      </c>
      <c r="CR20" s="73">
        <v>0</v>
      </c>
      <c r="CS20" s="73">
        <v>62.917000000000002</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13.667999999999999</v>
      </c>
      <c r="DT20" s="73">
        <v>6.1920000000000002</v>
      </c>
      <c r="DU20" s="73">
        <v>4.8419999999999996</v>
      </c>
      <c r="DV20" s="73">
        <v>0</v>
      </c>
      <c r="DW20" s="73">
        <v>0</v>
      </c>
      <c r="DX20" s="73">
        <v>0</v>
      </c>
      <c r="DY20" s="73">
        <v>0</v>
      </c>
      <c r="DZ20" s="73">
        <v>4.1630000000000003</v>
      </c>
      <c r="EA20" s="73">
        <v>0</v>
      </c>
      <c r="EB20" s="73">
        <v>11.938000000000001</v>
      </c>
      <c r="EC20" s="73">
        <v>0</v>
      </c>
      <c r="ED20" s="73">
        <v>0</v>
      </c>
      <c r="EE20" s="73">
        <v>6.6779999999999999</v>
      </c>
      <c r="EF20" s="73">
        <v>0</v>
      </c>
      <c r="EG20" s="73">
        <v>0</v>
      </c>
      <c r="EH20" s="73">
        <v>0</v>
      </c>
      <c r="EI20" s="73">
        <v>0</v>
      </c>
      <c r="EJ20" s="73">
        <v>0</v>
      </c>
      <c r="EK20" s="73">
        <v>22.292999999999999</v>
      </c>
      <c r="EL20" s="73">
        <v>4.0990000000000002</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7.3109999999999999</v>
      </c>
      <c r="GP20" s="73">
        <v>0</v>
      </c>
      <c r="GQ20" s="73">
        <v>0</v>
      </c>
      <c r="GR20" s="73">
        <v>0</v>
      </c>
      <c r="GS20" s="73">
        <v>0</v>
      </c>
      <c r="GT20" s="73">
        <v>62.917000000000002</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73.873000000000005</v>
      </c>
      <c r="HL20" s="73">
        <v>0</v>
      </c>
      <c r="HM20" s="73">
        <v>0</v>
      </c>
      <c r="HN20" s="73">
        <v>0</v>
      </c>
      <c r="HO20" s="73">
        <v>0</v>
      </c>
      <c r="HP20" s="73">
        <v>0</v>
      </c>
      <c r="HQ20" s="73">
        <v>0</v>
      </c>
      <c r="HR20" s="73">
        <v>0</v>
      </c>
      <c r="HS20" s="73">
        <v>0</v>
      </c>
      <c r="HT20" s="73">
        <v>0</v>
      </c>
      <c r="HU20" s="73">
        <v>0</v>
      </c>
      <c r="HV20" s="73">
        <v>7.3109999999999999</v>
      </c>
      <c r="HW20" s="73">
        <v>0</v>
      </c>
      <c r="HX20" s="73">
        <v>62.917000000000002</v>
      </c>
      <c r="HY20" s="73">
        <v>0</v>
      </c>
      <c r="HZ20" s="73">
        <v>0</v>
      </c>
      <c r="IA20" s="73">
        <v>0</v>
      </c>
      <c r="IB20" s="73">
        <v>0</v>
      </c>
      <c r="IC20" s="73">
        <v>0</v>
      </c>
      <c r="ID20" s="73">
        <v>0</v>
      </c>
      <c r="IE20" s="73">
        <v>0</v>
      </c>
      <c r="IF20" s="73">
        <v>73.873000000000005</v>
      </c>
      <c r="IG20" s="73">
        <v>0</v>
      </c>
      <c r="IH20" s="73">
        <v>0</v>
      </c>
      <c r="II20" s="73">
        <v>0</v>
      </c>
      <c r="IJ20" s="73">
        <v>0</v>
      </c>
      <c r="IK20" s="73">
        <v>0</v>
      </c>
      <c r="IL20" s="73">
        <v>0</v>
      </c>
      <c r="IM20" s="73">
        <v>0</v>
      </c>
      <c r="IN20" s="73">
        <v>0</v>
      </c>
      <c r="IO20" s="73">
        <v>0</v>
      </c>
      <c r="IP20" s="73">
        <v>0</v>
      </c>
      <c r="IQ20" s="73">
        <v>7.3109999999999999</v>
      </c>
      <c r="IR20" s="73">
        <v>0</v>
      </c>
      <c r="IS20" s="73">
        <v>62.917000000000002</v>
      </c>
      <c r="IT20" s="73">
        <v>0</v>
      </c>
      <c r="IU20" s="73">
        <v>0</v>
      </c>
      <c r="IV20" s="74">
        <v>0</v>
      </c>
      <c r="IW20" s="71">
        <v>0</v>
      </c>
      <c r="IX20" s="71">
        <v>0</v>
      </c>
      <c r="IY20" s="71">
        <v>0</v>
      </c>
      <c r="IZ20" s="71">
        <v>0</v>
      </c>
      <c r="JA20" s="71">
        <v>0</v>
      </c>
      <c r="JB20" s="71">
        <v>0</v>
      </c>
      <c r="JC20" s="71">
        <v>0</v>
      </c>
      <c r="JD20" s="71">
        <v>0</v>
      </c>
      <c r="JE20" s="71">
        <v>2</v>
      </c>
      <c r="JF20" s="71">
        <v>1</v>
      </c>
      <c r="JG20" s="71">
        <v>1</v>
      </c>
      <c r="JH20" s="71">
        <v>0</v>
      </c>
      <c r="JI20" s="71">
        <v>0</v>
      </c>
      <c r="JJ20" s="71">
        <v>0</v>
      </c>
      <c r="JK20" s="71">
        <v>0</v>
      </c>
      <c r="JL20" s="71">
        <v>1</v>
      </c>
      <c r="JM20" s="71">
        <v>0</v>
      </c>
      <c r="JN20" s="71">
        <v>1</v>
      </c>
      <c r="JO20" s="71">
        <v>0</v>
      </c>
      <c r="JP20" s="71">
        <v>0</v>
      </c>
      <c r="JQ20" s="71">
        <v>1</v>
      </c>
      <c r="JR20" s="71">
        <v>0</v>
      </c>
      <c r="JS20" s="71">
        <v>0</v>
      </c>
      <c r="JT20" s="71">
        <v>0</v>
      </c>
      <c r="JU20" s="71">
        <v>0</v>
      </c>
      <c r="JV20" s="71">
        <v>0</v>
      </c>
      <c r="JW20" s="71">
        <v>1</v>
      </c>
      <c r="JX20" s="71">
        <v>1</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2</v>
      </c>
      <c r="NG20" s="71">
        <v>1</v>
      </c>
      <c r="NH20" s="71">
        <v>1</v>
      </c>
      <c r="NI20" s="71">
        <v>0</v>
      </c>
      <c r="NJ20" s="71">
        <v>0</v>
      </c>
      <c r="NK20" s="71">
        <v>0</v>
      </c>
      <c r="NL20" s="71">
        <v>0</v>
      </c>
      <c r="NM20" s="71">
        <v>1</v>
      </c>
      <c r="NN20" s="71">
        <v>0</v>
      </c>
      <c r="NO20" s="71">
        <v>1</v>
      </c>
      <c r="NP20" s="71">
        <v>0</v>
      </c>
      <c r="NQ20" s="71">
        <v>0</v>
      </c>
      <c r="NR20" s="71">
        <v>1</v>
      </c>
      <c r="NS20" s="71">
        <v>0</v>
      </c>
      <c r="NT20" s="71">
        <v>0</v>
      </c>
      <c r="NU20" s="71">
        <v>0</v>
      </c>
      <c r="NV20" s="71">
        <v>0</v>
      </c>
      <c r="NW20" s="71">
        <v>0</v>
      </c>
      <c r="NX20" s="71">
        <v>1</v>
      </c>
      <c r="NY20" s="71">
        <v>1</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9</v>
      </c>
      <c r="QY20" s="71">
        <v>0</v>
      </c>
      <c r="QZ20" s="71">
        <v>0</v>
      </c>
      <c r="RA20" s="71">
        <v>0</v>
      </c>
      <c r="RB20" s="71">
        <v>0</v>
      </c>
      <c r="RC20" s="71">
        <v>0</v>
      </c>
      <c r="RD20" s="71">
        <v>0</v>
      </c>
      <c r="RE20" s="71">
        <v>0</v>
      </c>
      <c r="RF20" s="71">
        <v>0</v>
      </c>
      <c r="RG20" s="71">
        <v>0</v>
      </c>
      <c r="RH20" s="71">
        <v>0</v>
      </c>
      <c r="RI20" s="71">
        <v>1</v>
      </c>
      <c r="RJ20" s="71">
        <v>0</v>
      </c>
      <c r="RK20" s="71">
        <v>1</v>
      </c>
      <c r="RL20" s="71">
        <v>0</v>
      </c>
      <c r="RM20" s="71">
        <v>0</v>
      </c>
      <c r="RN20" s="71">
        <v>0</v>
      </c>
      <c r="RO20" s="71">
        <v>0</v>
      </c>
      <c r="RP20" s="71">
        <v>0</v>
      </c>
      <c r="RQ20" s="71">
        <v>0</v>
      </c>
      <c r="RR20" s="71">
        <v>0</v>
      </c>
      <c r="RS20" s="71">
        <v>9</v>
      </c>
      <c r="RT20" s="71">
        <v>0</v>
      </c>
      <c r="RU20" s="71">
        <v>0</v>
      </c>
      <c r="RV20" s="71">
        <v>0</v>
      </c>
      <c r="RW20" s="71">
        <v>0</v>
      </c>
      <c r="RX20" s="71">
        <v>0</v>
      </c>
      <c r="RY20" s="71">
        <v>0</v>
      </c>
      <c r="RZ20" s="71">
        <v>0</v>
      </c>
      <c r="SA20" s="71">
        <v>0</v>
      </c>
      <c r="SB20" s="71">
        <v>0</v>
      </c>
      <c r="SC20" s="71">
        <v>0</v>
      </c>
      <c r="SD20" s="71">
        <v>1</v>
      </c>
      <c r="SE20" s="71">
        <v>0</v>
      </c>
      <c r="SF20" s="71">
        <v>1</v>
      </c>
      <c r="SG20" s="71">
        <v>0</v>
      </c>
      <c r="SH20" s="71">
        <v>0</v>
      </c>
    </row>
    <row r="21" spans="1:502">
      <c r="A21" s="16" t="s">
        <v>1753</v>
      </c>
      <c r="B21" s="70">
        <v>13</v>
      </c>
      <c r="C21" s="70">
        <v>13</v>
      </c>
      <c r="D21" s="70">
        <v>1</v>
      </c>
      <c r="E21" s="70">
        <v>2016</v>
      </c>
      <c r="F21" s="70" t="s">
        <v>155</v>
      </c>
      <c r="G21" s="1073" t="s">
        <v>1740</v>
      </c>
      <c r="H21" s="70" t="s">
        <v>1741</v>
      </c>
      <c r="I21" s="1066"/>
      <c r="J21" s="73">
        <v>0</v>
      </c>
      <c r="K21" s="73">
        <v>0</v>
      </c>
      <c r="L21" s="73">
        <v>0</v>
      </c>
      <c r="M21" s="73">
        <v>0</v>
      </c>
      <c r="N21" s="73">
        <v>0</v>
      </c>
      <c r="O21" s="73">
        <v>0</v>
      </c>
      <c r="P21" s="73">
        <v>0</v>
      </c>
      <c r="Q21" s="73">
        <v>0</v>
      </c>
      <c r="R21" s="73">
        <v>14.401</v>
      </c>
      <c r="S21" s="73">
        <v>9.1300000000000008</v>
      </c>
      <c r="T21" s="73">
        <v>4.7080000000000002</v>
      </c>
      <c r="U21" s="73">
        <v>0</v>
      </c>
      <c r="V21" s="73">
        <v>0</v>
      </c>
      <c r="W21" s="73">
        <v>0</v>
      </c>
      <c r="X21" s="73">
        <v>0</v>
      </c>
      <c r="Y21" s="73">
        <v>4.2149999999999999</v>
      </c>
      <c r="Z21" s="73">
        <v>0</v>
      </c>
      <c r="AA21" s="73">
        <v>12.606</v>
      </c>
      <c r="AB21" s="73">
        <v>0</v>
      </c>
      <c r="AC21" s="73">
        <v>0</v>
      </c>
      <c r="AD21" s="73">
        <v>5.9960000000000004</v>
      </c>
      <c r="AE21" s="73">
        <v>0</v>
      </c>
      <c r="AF21" s="73">
        <v>0</v>
      </c>
      <c r="AG21" s="73">
        <v>0</v>
      </c>
      <c r="AH21" s="73">
        <v>0</v>
      </c>
      <c r="AI21" s="73">
        <v>0</v>
      </c>
      <c r="AJ21" s="73">
        <v>22.834</v>
      </c>
      <c r="AK21" s="73">
        <v>3.7160000000000002</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7.3769999999999998</v>
      </c>
      <c r="CO21" s="73">
        <v>0</v>
      </c>
      <c r="CP21" s="73">
        <v>0</v>
      </c>
      <c r="CQ21" s="73">
        <v>0</v>
      </c>
      <c r="CR21" s="73">
        <v>0</v>
      </c>
      <c r="CS21" s="73">
        <v>64.049000000000007</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14.401</v>
      </c>
      <c r="DT21" s="73">
        <v>9.1300000000000008</v>
      </c>
      <c r="DU21" s="73">
        <v>4.7080000000000002</v>
      </c>
      <c r="DV21" s="73">
        <v>0</v>
      </c>
      <c r="DW21" s="73">
        <v>0</v>
      </c>
      <c r="DX21" s="73">
        <v>0</v>
      </c>
      <c r="DY21" s="73">
        <v>0</v>
      </c>
      <c r="DZ21" s="73">
        <v>4.2149999999999999</v>
      </c>
      <c r="EA21" s="73">
        <v>0</v>
      </c>
      <c r="EB21" s="73">
        <v>12.606</v>
      </c>
      <c r="EC21" s="73">
        <v>0</v>
      </c>
      <c r="ED21" s="73">
        <v>0</v>
      </c>
      <c r="EE21" s="73">
        <v>5.9960000000000004</v>
      </c>
      <c r="EF21" s="73">
        <v>0</v>
      </c>
      <c r="EG21" s="73">
        <v>0</v>
      </c>
      <c r="EH21" s="73">
        <v>0</v>
      </c>
      <c r="EI21" s="73">
        <v>0</v>
      </c>
      <c r="EJ21" s="73">
        <v>0</v>
      </c>
      <c r="EK21" s="73">
        <v>22.834</v>
      </c>
      <c r="EL21" s="73">
        <v>3.7160000000000002</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7.3769999999999998</v>
      </c>
      <c r="GP21" s="73">
        <v>0</v>
      </c>
      <c r="GQ21" s="73">
        <v>0</v>
      </c>
      <c r="GR21" s="73">
        <v>0</v>
      </c>
      <c r="GS21" s="73">
        <v>0</v>
      </c>
      <c r="GT21" s="73">
        <v>64.049000000000007</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77.605999999999995</v>
      </c>
      <c r="HL21" s="73">
        <v>0</v>
      </c>
      <c r="HM21" s="73">
        <v>0</v>
      </c>
      <c r="HN21" s="73">
        <v>0</v>
      </c>
      <c r="HO21" s="73">
        <v>0</v>
      </c>
      <c r="HP21" s="73">
        <v>0</v>
      </c>
      <c r="HQ21" s="73">
        <v>0</v>
      </c>
      <c r="HR21" s="73">
        <v>0</v>
      </c>
      <c r="HS21" s="73">
        <v>0</v>
      </c>
      <c r="HT21" s="73">
        <v>0</v>
      </c>
      <c r="HU21" s="73">
        <v>0</v>
      </c>
      <c r="HV21" s="73">
        <v>7.3769999999999998</v>
      </c>
      <c r="HW21" s="73">
        <v>0</v>
      </c>
      <c r="HX21" s="73">
        <v>64.049000000000007</v>
      </c>
      <c r="HY21" s="73">
        <v>0</v>
      </c>
      <c r="HZ21" s="73">
        <v>0</v>
      </c>
      <c r="IA21" s="73">
        <v>0</v>
      </c>
      <c r="IB21" s="73">
        <v>0</v>
      </c>
      <c r="IC21" s="73">
        <v>0</v>
      </c>
      <c r="ID21" s="73">
        <v>0</v>
      </c>
      <c r="IE21" s="73">
        <v>0</v>
      </c>
      <c r="IF21" s="73">
        <v>77.605999999999995</v>
      </c>
      <c r="IG21" s="73">
        <v>0</v>
      </c>
      <c r="IH21" s="73">
        <v>0</v>
      </c>
      <c r="II21" s="73">
        <v>0</v>
      </c>
      <c r="IJ21" s="73">
        <v>0</v>
      </c>
      <c r="IK21" s="73">
        <v>0</v>
      </c>
      <c r="IL21" s="73">
        <v>0</v>
      </c>
      <c r="IM21" s="73">
        <v>0</v>
      </c>
      <c r="IN21" s="73">
        <v>0</v>
      </c>
      <c r="IO21" s="73">
        <v>0</v>
      </c>
      <c r="IP21" s="73">
        <v>0</v>
      </c>
      <c r="IQ21" s="73">
        <v>7.3769999999999998</v>
      </c>
      <c r="IR21" s="73">
        <v>0</v>
      </c>
      <c r="IS21" s="73">
        <v>64.049000000000007</v>
      </c>
      <c r="IT21" s="73">
        <v>0</v>
      </c>
      <c r="IU21" s="73">
        <v>0</v>
      </c>
      <c r="IV21" s="74">
        <v>0</v>
      </c>
      <c r="IW21" s="71">
        <v>0</v>
      </c>
      <c r="IX21" s="71">
        <v>0</v>
      </c>
      <c r="IY21" s="71">
        <v>0</v>
      </c>
      <c r="IZ21" s="71">
        <v>0</v>
      </c>
      <c r="JA21" s="71">
        <v>0</v>
      </c>
      <c r="JB21" s="71">
        <v>0</v>
      </c>
      <c r="JC21" s="71">
        <v>0</v>
      </c>
      <c r="JD21" s="71">
        <v>0</v>
      </c>
      <c r="JE21" s="71">
        <v>2</v>
      </c>
      <c r="JF21" s="71">
        <v>1</v>
      </c>
      <c r="JG21" s="71">
        <v>1</v>
      </c>
      <c r="JH21" s="71">
        <v>0</v>
      </c>
      <c r="JI21" s="71">
        <v>0</v>
      </c>
      <c r="JJ21" s="71">
        <v>0</v>
      </c>
      <c r="JK21" s="71">
        <v>0</v>
      </c>
      <c r="JL21" s="71">
        <v>1</v>
      </c>
      <c r="JM21" s="71">
        <v>0</v>
      </c>
      <c r="JN21" s="71">
        <v>1</v>
      </c>
      <c r="JO21" s="71">
        <v>0</v>
      </c>
      <c r="JP21" s="71">
        <v>0</v>
      </c>
      <c r="JQ21" s="71">
        <v>1</v>
      </c>
      <c r="JR21" s="71">
        <v>0</v>
      </c>
      <c r="JS21" s="71">
        <v>0</v>
      </c>
      <c r="JT21" s="71">
        <v>0</v>
      </c>
      <c r="JU21" s="71">
        <v>0</v>
      </c>
      <c r="JV21" s="71">
        <v>0</v>
      </c>
      <c r="JW21" s="71">
        <v>1</v>
      </c>
      <c r="JX21" s="71">
        <v>1</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2</v>
      </c>
      <c r="NG21" s="71">
        <v>1</v>
      </c>
      <c r="NH21" s="71">
        <v>1</v>
      </c>
      <c r="NI21" s="71">
        <v>0</v>
      </c>
      <c r="NJ21" s="71">
        <v>0</v>
      </c>
      <c r="NK21" s="71">
        <v>0</v>
      </c>
      <c r="NL21" s="71">
        <v>0</v>
      </c>
      <c r="NM21" s="71">
        <v>1</v>
      </c>
      <c r="NN21" s="71">
        <v>0</v>
      </c>
      <c r="NO21" s="71">
        <v>1</v>
      </c>
      <c r="NP21" s="71">
        <v>0</v>
      </c>
      <c r="NQ21" s="71">
        <v>0</v>
      </c>
      <c r="NR21" s="71">
        <v>1</v>
      </c>
      <c r="NS21" s="71">
        <v>0</v>
      </c>
      <c r="NT21" s="71">
        <v>0</v>
      </c>
      <c r="NU21" s="71">
        <v>0</v>
      </c>
      <c r="NV21" s="71">
        <v>0</v>
      </c>
      <c r="NW21" s="71">
        <v>0</v>
      </c>
      <c r="NX21" s="71">
        <v>1</v>
      </c>
      <c r="NY21" s="71">
        <v>1</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9</v>
      </c>
      <c r="QY21" s="71">
        <v>0</v>
      </c>
      <c r="QZ21" s="71">
        <v>0</v>
      </c>
      <c r="RA21" s="71">
        <v>0</v>
      </c>
      <c r="RB21" s="71">
        <v>0</v>
      </c>
      <c r="RC21" s="71">
        <v>0</v>
      </c>
      <c r="RD21" s="71">
        <v>0</v>
      </c>
      <c r="RE21" s="71">
        <v>0</v>
      </c>
      <c r="RF21" s="71">
        <v>0</v>
      </c>
      <c r="RG21" s="71">
        <v>0</v>
      </c>
      <c r="RH21" s="71">
        <v>0</v>
      </c>
      <c r="RI21" s="71">
        <v>1</v>
      </c>
      <c r="RJ21" s="71">
        <v>0</v>
      </c>
      <c r="RK21" s="71">
        <v>1</v>
      </c>
      <c r="RL21" s="71">
        <v>0</v>
      </c>
      <c r="RM21" s="71">
        <v>0</v>
      </c>
      <c r="RN21" s="71">
        <v>0</v>
      </c>
      <c r="RO21" s="71">
        <v>0</v>
      </c>
      <c r="RP21" s="71">
        <v>0</v>
      </c>
      <c r="RQ21" s="71">
        <v>0</v>
      </c>
      <c r="RR21" s="71">
        <v>0</v>
      </c>
      <c r="RS21" s="71">
        <v>9</v>
      </c>
      <c r="RT21" s="71">
        <v>0</v>
      </c>
      <c r="RU21" s="71">
        <v>0</v>
      </c>
      <c r="RV21" s="71">
        <v>0</v>
      </c>
      <c r="RW21" s="71">
        <v>0</v>
      </c>
      <c r="RX21" s="71">
        <v>0</v>
      </c>
      <c r="RY21" s="71">
        <v>0</v>
      </c>
      <c r="RZ21" s="71">
        <v>0</v>
      </c>
      <c r="SA21" s="71">
        <v>0</v>
      </c>
      <c r="SB21" s="71">
        <v>0</v>
      </c>
      <c r="SC21" s="71">
        <v>0</v>
      </c>
      <c r="SD21" s="71">
        <v>1</v>
      </c>
      <c r="SE21" s="71">
        <v>0</v>
      </c>
      <c r="SF21" s="71">
        <v>1</v>
      </c>
      <c r="SG21" s="71">
        <v>0</v>
      </c>
      <c r="SH21" s="71">
        <v>0</v>
      </c>
    </row>
    <row r="22" spans="1:502">
      <c r="A22" s="16" t="s">
        <v>1754</v>
      </c>
      <c r="B22" s="70">
        <v>14</v>
      </c>
      <c r="C22" s="70">
        <v>14</v>
      </c>
      <c r="D22" s="70">
        <v>1</v>
      </c>
      <c r="E22" s="70">
        <v>2017</v>
      </c>
      <c r="F22" s="70" t="s">
        <v>156</v>
      </c>
      <c r="G22" s="1073" t="s">
        <v>1740</v>
      </c>
      <c r="H22" s="70" t="s">
        <v>1741</v>
      </c>
      <c r="I22" s="1066"/>
      <c r="J22" s="73">
        <v>0</v>
      </c>
      <c r="K22" s="73">
        <v>0</v>
      </c>
      <c r="L22" s="73">
        <v>0</v>
      </c>
      <c r="M22" s="73">
        <v>0</v>
      </c>
      <c r="N22" s="73">
        <v>0</v>
      </c>
      <c r="O22" s="73">
        <v>0</v>
      </c>
      <c r="P22" s="73">
        <v>0</v>
      </c>
      <c r="Q22" s="73">
        <v>0</v>
      </c>
      <c r="R22" s="73">
        <v>14.456</v>
      </c>
      <c r="S22" s="73">
        <v>8.0410000000000004</v>
      </c>
      <c r="T22" s="73">
        <v>4.782</v>
      </c>
      <c r="U22" s="73">
        <v>0</v>
      </c>
      <c r="V22" s="73">
        <v>0</v>
      </c>
      <c r="W22" s="73">
        <v>0</v>
      </c>
      <c r="X22" s="73">
        <v>0</v>
      </c>
      <c r="Y22" s="73">
        <v>4.2240000000000002</v>
      </c>
      <c r="Z22" s="73">
        <v>0</v>
      </c>
      <c r="AA22" s="73">
        <v>12.587999999999999</v>
      </c>
      <c r="AB22" s="73">
        <v>0</v>
      </c>
      <c r="AC22" s="73">
        <v>0</v>
      </c>
      <c r="AD22" s="73">
        <v>5.4160000000000004</v>
      </c>
      <c r="AE22" s="73">
        <v>0</v>
      </c>
      <c r="AF22" s="73">
        <v>3.5459999999999998</v>
      </c>
      <c r="AG22" s="73">
        <v>0</v>
      </c>
      <c r="AH22" s="73">
        <v>0</v>
      </c>
      <c r="AI22" s="73">
        <v>0</v>
      </c>
      <c r="AJ22" s="73">
        <v>24.803000000000001</v>
      </c>
      <c r="AK22" s="73">
        <v>3.5750000000000002</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7.242</v>
      </c>
      <c r="CO22" s="73">
        <v>0</v>
      </c>
      <c r="CP22" s="73">
        <v>0</v>
      </c>
      <c r="CQ22" s="73">
        <v>0</v>
      </c>
      <c r="CR22" s="73">
        <v>0</v>
      </c>
      <c r="CS22" s="73">
        <v>72.885999999999996</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14.456</v>
      </c>
      <c r="DT22" s="73">
        <v>8.0410000000000004</v>
      </c>
      <c r="DU22" s="73">
        <v>4.782</v>
      </c>
      <c r="DV22" s="73">
        <v>0</v>
      </c>
      <c r="DW22" s="73">
        <v>0</v>
      </c>
      <c r="DX22" s="73">
        <v>0</v>
      </c>
      <c r="DY22" s="73">
        <v>0</v>
      </c>
      <c r="DZ22" s="73">
        <v>4.2240000000000002</v>
      </c>
      <c r="EA22" s="73">
        <v>0</v>
      </c>
      <c r="EB22" s="73">
        <v>12.587999999999999</v>
      </c>
      <c r="EC22" s="73">
        <v>0</v>
      </c>
      <c r="ED22" s="73">
        <v>0</v>
      </c>
      <c r="EE22" s="73">
        <v>5.4160000000000004</v>
      </c>
      <c r="EF22" s="73">
        <v>0</v>
      </c>
      <c r="EG22" s="73">
        <v>3.5459999999999998</v>
      </c>
      <c r="EH22" s="73">
        <v>0</v>
      </c>
      <c r="EI22" s="73">
        <v>0</v>
      </c>
      <c r="EJ22" s="73">
        <v>0</v>
      </c>
      <c r="EK22" s="73">
        <v>24.803000000000001</v>
      </c>
      <c r="EL22" s="73">
        <v>3.5750000000000002</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7.242</v>
      </c>
      <c r="GP22" s="73">
        <v>0</v>
      </c>
      <c r="GQ22" s="73">
        <v>0</v>
      </c>
      <c r="GR22" s="73">
        <v>0</v>
      </c>
      <c r="GS22" s="73">
        <v>0</v>
      </c>
      <c r="GT22" s="73">
        <v>72.885999999999996</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81.430999999999997</v>
      </c>
      <c r="HL22" s="73">
        <v>0</v>
      </c>
      <c r="HM22" s="73">
        <v>0</v>
      </c>
      <c r="HN22" s="73">
        <v>0</v>
      </c>
      <c r="HO22" s="73">
        <v>0</v>
      </c>
      <c r="HP22" s="73">
        <v>0</v>
      </c>
      <c r="HQ22" s="73">
        <v>0</v>
      </c>
      <c r="HR22" s="73">
        <v>0</v>
      </c>
      <c r="HS22" s="73">
        <v>0</v>
      </c>
      <c r="HT22" s="73">
        <v>0</v>
      </c>
      <c r="HU22" s="73">
        <v>0</v>
      </c>
      <c r="HV22" s="73">
        <v>7.242</v>
      </c>
      <c r="HW22" s="73">
        <v>0</v>
      </c>
      <c r="HX22" s="73">
        <v>72.885999999999996</v>
      </c>
      <c r="HY22" s="73">
        <v>0</v>
      </c>
      <c r="HZ22" s="73">
        <v>0</v>
      </c>
      <c r="IA22" s="73">
        <v>0</v>
      </c>
      <c r="IB22" s="73">
        <v>0</v>
      </c>
      <c r="IC22" s="73">
        <v>0</v>
      </c>
      <c r="ID22" s="73">
        <v>0</v>
      </c>
      <c r="IE22" s="73">
        <v>0</v>
      </c>
      <c r="IF22" s="73">
        <v>81.430999999999997</v>
      </c>
      <c r="IG22" s="73">
        <v>0</v>
      </c>
      <c r="IH22" s="73">
        <v>0</v>
      </c>
      <c r="II22" s="73">
        <v>0</v>
      </c>
      <c r="IJ22" s="73">
        <v>0</v>
      </c>
      <c r="IK22" s="73">
        <v>0</v>
      </c>
      <c r="IL22" s="73">
        <v>0</v>
      </c>
      <c r="IM22" s="73">
        <v>0</v>
      </c>
      <c r="IN22" s="73">
        <v>0</v>
      </c>
      <c r="IO22" s="73">
        <v>0</v>
      </c>
      <c r="IP22" s="73">
        <v>0</v>
      </c>
      <c r="IQ22" s="73">
        <v>7.242</v>
      </c>
      <c r="IR22" s="73">
        <v>0</v>
      </c>
      <c r="IS22" s="73">
        <v>72.885999999999996</v>
      </c>
      <c r="IT22" s="73">
        <v>0</v>
      </c>
      <c r="IU22" s="73">
        <v>0</v>
      </c>
      <c r="IV22" s="74">
        <v>0</v>
      </c>
      <c r="IW22" s="71">
        <v>0</v>
      </c>
      <c r="IX22" s="71">
        <v>0</v>
      </c>
      <c r="IY22" s="71">
        <v>0</v>
      </c>
      <c r="IZ22" s="71">
        <v>0</v>
      </c>
      <c r="JA22" s="71">
        <v>0</v>
      </c>
      <c r="JB22" s="71">
        <v>0</v>
      </c>
      <c r="JC22" s="71">
        <v>0</v>
      </c>
      <c r="JD22" s="71">
        <v>0</v>
      </c>
      <c r="JE22" s="71">
        <v>2</v>
      </c>
      <c r="JF22" s="71">
        <v>1</v>
      </c>
      <c r="JG22" s="71">
        <v>1</v>
      </c>
      <c r="JH22" s="71">
        <v>0</v>
      </c>
      <c r="JI22" s="71">
        <v>0</v>
      </c>
      <c r="JJ22" s="71">
        <v>0</v>
      </c>
      <c r="JK22" s="71">
        <v>0</v>
      </c>
      <c r="JL22" s="71">
        <v>1</v>
      </c>
      <c r="JM22" s="71">
        <v>0</v>
      </c>
      <c r="JN22" s="71">
        <v>1</v>
      </c>
      <c r="JO22" s="71">
        <v>0</v>
      </c>
      <c r="JP22" s="71">
        <v>0</v>
      </c>
      <c r="JQ22" s="71">
        <v>1</v>
      </c>
      <c r="JR22" s="71">
        <v>0</v>
      </c>
      <c r="JS22" s="71">
        <v>1</v>
      </c>
      <c r="JT22" s="71">
        <v>0</v>
      </c>
      <c r="JU22" s="71">
        <v>0</v>
      </c>
      <c r="JV22" s="71">
        <v>0</v>
      </c>
      <c r="JW22" s="71">
        <v>1</v>
      </c>
      <c r="JX22" s="71">
        <v>1</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2</v>
      </c>
      <c r="NG22" s="71">
        <v>1</v>
      </c>
      <c r="NH22" s="71">
        <v>1</v>
      </c>
      <c r="NI22" s="71">
        <v>0</v>
      </c>
      <c r="NJ22" s="71">
        <v>0</v>
      </c>
      <c r="NK22" s="71">
        <v>0</v>
      </c>
      <c r="NL22" s="71">
        <v>0</v>
      </c>
      <c r="NM22" s="71">
        <v>1</v>
      </c>
      <c r="NN22" s="71">
        <v>0</v>
      </c>
      <c r="NO22" s="71">
        <v>1</v>
      </c>
      <c r="NP22" s="71">
        <v>0</v>
      </c>
      <c r="NQ22" s="71">
        <v>0</v>
      </c>
      <c r="NR22" s="71">
        <v>1</v>
      </c>
      <c r="NS22" s="71">
        <v>0</v>
      </c>
      <c r="NT22" s="71">
        <v>1</v>
      </c>
      <c r="NU22" s="71">
        <v>0</v>
      </c>
      <c r="NV22" s="71">
        <v>0</v>
      </c>
      <c r="NW22" s="71">
        <v>0</v>
      </c>
      <c r="NX22" s="71">
        <v>1</v>
      </c>
      <c r="NY22" s="71">
        <v>1</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10</v>
      </c>
      <c r="QY22" s="71">
        <v>0</v>
      </c>
      <c r="QZ22" s="71">
        <v>0</v>
      </c>
      <c r="RA22" s="71">
        <v>0</v>
      </c>
      <c r="RB22" s="71">
        <v>0</v>
      </c>
      <c r="RC22" s="71">
        <v>0</v>
      </c>
      <c r="RD22" s="71">
        <v>0</v>
      </c>
      <c r="RE22" s="71">
        <v>0</v>
      </c>
      <c r="RF22" s="71">
        <v>0</v>
      </c>
      <c r="RG22" s="71">
        <v>0</v>
      </c>
      <c r="RH22" s="71">
        <v>0</v>
      </c>
      <c r="RI22" s="71">
        <v>1</v>
      </c>
      <c r="RJ22" s="71">
        <v>0</v>
      </c>
      <c r="RK22" s="71">
        <v>1</v>
      </c>
      <c r="RL22" s="71">
        <v>0</v>
      </c>
      <c r="RM22" s="71">
        <v>0</v>
      </c>
      <c r="RN22" s="71">
        <v>0</v>
      </c>
      <c r="RO22" s="71">
        <v>0</v>
      </c>
      <c r="RP22" s="71">
        <v>0</v>
      </c>
      <c r="RQ22" s="71">
        <v>0</v>
      </c>
      <c r="RR22" s="71">
        <v>0</v>
      </c>
      <c r="RS22" s="71">
        <v>10</v>
      </c>
      <c r="RT22" s="71">
        <v>0</v>
      </c>
      <c r="RU22" s="71">
        <v>0</v>
      </c>
      <c r="RV22" s="71">
        <v>0</v>
      </c>
      <c r="RW22" s="71">
        <v>0</v>
      </c>
      <c r="RX22" s="71">
        <v>0</v>
      </c>
      <c r="RY22" s="71">
        <v>0</v>
      </c>
      <c r="RZ22" s="71">
        <v>0</v>
      </c>
      <c r="SA22" s="71">
        <v>0</v>
      </c>
      <c r="SB22" s="71">
        <v>0</v>
      </c>
      <c r="SC22" s="71">
        <v>0</v>
      </c>
      <c r="SD22" s="71">
        <v>1</v>
      </c>
      <c r="SE22" s="71">
        <v>0</v>
      </c>
      <c r="SF22" s="71">
        <v>1</v>
      </c>
      <c r="SG22" s="71">
        <v>0</v>
      </c>
      <c r="SH22" s="71">
        <v>0</v>
      </c>
    </row>
    <row r="23" spans="1:502">
      <c r="A23" s="16" t="s">
        <v>1755</v>
      </c>
      <c r="B23" s="70">
        <v>15</v>
      </c>
      <c r="C23" s="70">
        <v>15</v>
      </c>
      <c r="D23" s="70">
        <v>1</v>
      </c>
      <c r="E23" s="70">
        <v>2018</v>
      </c>
      <c r="F23" s="70" t="s">
        <v>183</v>
      </c>
      <c r="G23" s="1073" t="s">
        <v>1740</v>
      </c>
      <c r="H23" s="70" t="s">
        <v>1741</v>
      </c>
      <c r="I23" s="1066"/>
      <c r="J23" s="73">
        <v>0</v>
      </c>
      <c r="K23" s="73">
        <v>0</v>
      </c>
      <c r="L23" s="73">
        <v>0</v>
      </c>
      <c r="M23" s="73">
        <v>0</v>
      </c>
      <c r="N23" s="73">
        <v>0</v>
      </c>
      <c r="O23" s="73">
        <v>0</v>
      </c>
      <c r="P23" s="73">
        <v>0</v>
      </c>
      <c r="Q23" s="73">
        <v>0</v>
      </c>
      <c r="R23" s="73">
        <v>14.247</v>
      </c>
      <c r="S23" s="73">
        <v>7.1239999999999997</v>
      </c>
      <c r="T23" s="73">
        <v>4.6989999999999998</v>
      </c>
      <c r="U23" s="73">
        <v>0</v>
      </c>
      <c r="V23" s="73">
        <v>0</v>
      </c>
      <c r="W23" s="73">
        <v>0</v>
      </c>
      <c r="X23" s="73">
        <v>0</v>
      </c>
      <c r="Y23" s="73">
        <v>4.0940000000000003</v>
      </c>
      <c r="Z23" s="73">
        <v>0</v>
      </c>
      <c r="AA23" s="73">
        <v>17.242000000000001</v>
      </c>
      <c r="AB23" s="73">
        <v>0</v>
      </c>
      <c r="AC23" s="73">
        <v>0</v>
      </c>
      <c r="AD23" s="73">
        <v>5.3310000000000004</v>
      </c>
      <c r="AE23" s="73">
        <v>0</v>
      </c>
      <c r="AF23" s="73">
        <v>3.7519999999999998</v>
      </c>
      <c r="AG23" s="73">
        <v>0</v>
      </c>
      <c r="AH23" s="73">
        <v>0</v>
      </c>
      <c r="AI23" s="73">
        <v>0</v>
      </c>
      <c r="AJ23" s="73">
        <v>30.686</v>
      </c>
      <c r="AK23" s="73">
        <v>3.6480000000000001</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6.1269999999999998</v>
      </c>
      <c r="CO23" s="73">
        <v>0</v>
      </c>
      <c r="CP23" s="73">
        <v>0</v>
      </c>
      <c r="CQ23" s="73">
        <v>0</v>
      </c>
      <c r="CR23" s="73">
        <v>0</v>
      </c>
      <c r="CS23" s="73">
        <v>79.677000000000007</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14.247</v>
      </c>
      <c r="DT23" s="73">
        <v>7.1239999999999997</v>
      </c>
      <c r="DU23" s="73">
        <v>4.6989999999999998</v>
      </c>
      <c r="DV23" s="73">
        <v>0</v>
      </c>
      <c r="DW23" s="73">
        <v>0</v>
      </c>
      <c r="DX23" s="73">
        <v>0</v>
      </c>
      <c r="DY23" s="73">
        <v>0</v>
      </c>
      <c r="DZ23" s="73">
        <v>4.0940000000000003</v>
      </c>
      <c r="EA23" s="73">
        <v>0</v>
      </c>
      <c r="EB23" s="73">
        <v>17.242000000000001</v>
      </c>
      <c r="EC23" s="73">
        <v>0</v>
      </c>
      <c r="ED23" s="73">
        <v>0</v>
      </c>
      <c r="EE23" s="73">
        <v>5.3310000000000004</v>
      </c>
      <c r="EF23" s="73">
        <v>0</v>
      </c>
      <c r="EG23" s="73">
        <v>3.7519999999999998</v>
      </c>
      <c r="EH23" s="73">
        <v>0</v>
      </c>
      <c r="EI23" s="73">
        <v>0</v>
      </c>
      <c r="EJ23" s="73">
        <v>0</v>
      </c>
      <c r="EK23" s="73">
        <v>30.686</v>
      </c>
      <c r="EL23" s="73">
        <v>3.6480000000000001</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6.1269999999999998</v>
      </c>
      <c r="GP23" s="73">
        <v>0</v>
      </c>
      <c r="GQ23" s="73">
        <v>0</v>
      </c>
      <c r="GR23" s="73">
        <v>0</v>
      </c>
      <c r="GS23" s="73">
        <v>0</v>
      </c>
      <c r="GT23" s="73">
        <v>79.677000000000007</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90.822999999999993</v>
      </c>
      <c r="HL23" s="73">
        <v>0</v>
      </c>
      <c r="HM23" s="73">
        <v>0</v>
      </c>
      <c r="HN23" s="73">
        <v>0</v>
      </c>
      <c r="HO23" s="73">
        <v>0</v>
      </c>
      <c r="HP23" s="73">
        <v>0</v>
      </c>
      <c r="HQ23" s="73">
        <v>0</v>
      </c>
      <c r="HR23" s="73">
        <v>0</v>
      </c>
      <c r="HS23" s="73">
        <v>0</v>
      </c>
      <c r="HT23" s="73">
        <v>0</v>
      </c>
      <c r="HU23" s="73">
        <v>0</v>
      </c>
      <c r="HV23" s="73">
        <v>6.1269999999999998</v>
      </c>
      <c r="HW23" s="73">
        <v>0</v>
      </c>
      <c r="HX23" s="73">
        <v>79.677000000000007</v>
      </c>
      <c r="HY23" s="73">
        <v>0</v>
      </c>
      <c r="HZ23" s="73">
        <v>0</v>
      </c>
      <c r="IA23" s="73">
        <v>0</v>
      </c>
      <c r="IB23" s="73">
        <v>0</v>
      </c>
      <c r="IC23" s="73">
        <v>0</v>
      </c>
      <c r="ID23" s="73">
        <v>0</v>
      </c>
      <c r="IE23" s="73">
        <v>0</v>
      </c>
      <c r="IF23" s="73">
        <v>90.822999999999993</v>
      </c>
      <c r="IG23" s="73">
        <v>0</v>
      </c>
      <c r="IH23" s="73">
        <v>0</v>
      </c>
      <c r="II23" s="73">
        <v>0</v>
      </c>
      <c r="IJ23" s="73">
        <v>0</v>
      </c>
      <c r="IK23" s="73">
        <v>0</v>
      </c>
      <c r="IL23" s="73">
        <v>0</v>
      </c>
      <c r="IM23" s="73">
        <v>0</v>
      </c>
      <c r="IN23" s="73">
        <v>0</v>
      </c>
      <c r="IO23" s="73">
        <v>0</v>
      </c>
      <c r="IP23" s="73">
        <v>0</v>
      </c>
      <c r="IQ23" s="73">
        <v>6.1269999999999998</v>
      </c>
      <c r="IR23" s="73">
        <v>0</v>
      </c>
      <c r="IS23" s="73">
        <v>79.677000000000007</v>
      </c>
      <c r="IT23" s="73">
        <v>0</v>
      </c>
      <c r="IU23" s="73">
        <v>0</v>
      </c>
      <c r="IV23" s="74">
        <v>0</v>
      </c>
      <c r="IW23" s="71">
        <v>0</v>
      </c>
      <c r="IX23" s="71">
        <v>0</v>
      </c>
      <c r="IY23" s="71">
        <v>0</v>
      </c>
      <c r="IZ23" s="71">
        <v>0</v>
      </c>
      <c r="JA23" s="71">
        <v>0</v>
      </c>
      <c r="JB23" s="71">
        <v>0</v>
      </c>
      <c r="JC23" s="71">
        <v>0</v>
      </c>
      <c r="JD23" s="71">
        <v>0</v>
      </c>
      <c r="JE23" s="71">
        <v>2</v>
      </c>
      <c r="JF23" s="71">
        <v>1</v>
      </c>
      <c r="JG23" s="71">
        <v>1</v>
      </c>
      <c r="JH23" s="71">
        <v>0</v>
      </c>
      <c r="JI23" s="71">
        <v>0</v>
      </c>
      <c r="JJ23" s="71">
        <v>0</v>
      </c>
      <c r="JK23" s="71">
        <v>0</v>
      </c>
      <c r="JL23" s="71">
        <v>1</v>
      </c>
      <c r="JM23" s="71">
        <v>0</v>
      </c>
      <c r="JN23" s="71">
        <v>2</v>
      </c>
      <c r="JO23" s="71">
        <v>0</v>
      </c>
      <c r="JP23" s="71">
        <v>0</v>
      </c>
      <c r="JQ23" s="71">
        <v>1</v>
      </c>
      <c r="JR23" s="71">
        <v>0</v>
      </c>
      <c r="JS23" s="71">
        <v>1</v>
      </c>
      <c r="JT23" s="71">
        <v>0</v>
      </c>
      <c r="JU23" s="71">
        <v>0</v>
      </c>
      <c r="JV23" s="71">
        <v>0</v>
      </c>
      <c r="JW23" s="71">
        <v>1</v>
      </c>
      <c r="JX23" s="71">
        <v>1</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1</v>
      </c>
      <c r="NH23" s="71">
        <v>1</v>
      </c>
      <c r="NI23" s="71">
        <v>0</v>
      </c>
      <c r="NJ23" s="71">
        <v>0</v>
      </c>
      <c r="NK23" s="71">
        <v>0</v>
      </c>
      <c r="NL23" s="71">
        <v>0</v>
      </c>
      <c r="NM23" s="71">
        <v>1</v>
      </c>
      <c r="NN23" s="71">
        <v>0</v>
      </c>
      <c r="NO23" s="71">
        <v>2</v>
      </c>
      <c r="NP23" s="71">
        <v>0</v>
      </c>
      <c r="NQ23" s="71">
        <v>0</v>
      </c>
      <c r="NR23" s="71">
        <v>1</v>
      </c>
      <c r="NS23" s="71">
        <v>0</v>
      </c>
      <c r="NT23" s="71">
        <v>1</v>
      </c>
      <c r="NU23" s="71">
        <v>0</v>
      </c>
      <c r="NV23" s="71">
        <v>0</v>
      </c>
      <c r="NW23" s="71">
        <v>0</v>
      </c>
      <c r="NX23" s="71">
        <v>1</v>
      </c>
      <c r="NY23" s="71">
        <v>1</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11</v>
      </c>
      <c r="QY23" s="71">
        <v>0</v>
      </c>
      <c r="QZ23" s="71">
        <v>0</v>
      </c>
      <c r="RA23" s="71">
        <v>0</v>
      </c>
      <c r="RB23" s="71">
        <v>0</v>
      </c>
      <c r="RC23" s="71">
        <v>0</v>
      </c>
      <c r="RD23" s="71">
        <v>0</v>
      </c>
      <c r="RE23" s="71">
        <v>0</v>
      </c>
      <c r="RF23" s="71">
        <v>0</v>
      </c>
      <c r="RG23" s="71">
        <v>0</v>
      </c>
      <c r="RH23" s="71">
        <v>0</v>
      </c>
      <c r="RI23" s="71">
        <v>1</v>
      </c>
      <c r="RJ23" s="71">
        <v>0</v>
      </c>
      <c r="RK23" s="71">
        <v>1</v>
      </c>
      <c r="RL23" s="71">
        <v>0</v>
      </c>
      <c r="RM23" s="71">
        <v>0</v>
      </c>
      <c r="RN23" s="71">
        <v>0</v>
      </c>
      <c r="RO23" s="71">
        <v>0</v>
      </c>
      <c r="RP23" s="71">
        <v>0</v>
      </c>
      <c r="RQ23" s="71">
        <v>0</v>
      </c>
      <c r="RR23" s="71">
        <v>0</v>
      </c>
      <c r="RS23" s="71">
        <v>11</v>
      </c>
      <c r="RT23" s="71">
        <v>0</v>
      </c>
      <c r="RU23" s="71">
        <v>0</v>
      </c>
      <c r="RV23" s="71">
        <v>0</v>
      </c>
      <c r="RW23" s="71">
        <v>0</v>
      </c>
      <c r="RX23" s="71">
        <v>0</v>
      </c>
      <c r="RY23" s="71">
        <v>0</v>
      </c>
      <c r="RZ23" s="71">
        <v>0</v>
      </c>
      <c r="SA23" s="71">
        <v>0</v>
      </c>
      <c r="SB23" s="71">
        <v>0</v>
      </c>
      <c r="SC23" s="71">
        <v>0</v>
      </c>
      <c r="SD23" s="71">
        <v>1</v>
      </c>
      <c r="SE23" s="71">
        <v>0</v>
      </c>
      <c r="SF23" s="71">
        <v>1</v>
      </c>
      <c r="SG23" s="71">
        <v>0</v>
      </c>
      <c r="SH23" s="71">
        <v>0</v>
      </c>
    </row>
    <row r="24" spans="1:502">
      <c r="A24" s="16" t="s">
        <v>1756</v>
      </c>
      <c r="B24" s="70">
        <v>16</v>
      </c>
      <c r="C24" s="70">
        <v>16</v>
      </c>
      <c r="D24" s="70">
        <v>1</v>
      </c>
      <c r="E24" s="70">
        <v>2019</v>
      </c>
      <c r="F24" s="70" t="s">
        <v>158</v>
      </c>
      <c r="G24" s="1073" t="s">
        <v>1740</v>
      </c>
      <c r="H24" s="70" t="s">
        <v>1741</v>
      </c>
      <c r="I24" s="1066"/>
      <c r="J24" s="73">
        <v>0</v>
      </c>
      <c r="K24" s="73">
        <v>0</v>
      </c>
      <c r="L24" s="73">
        <v>0</v>
      </c>
      <c r="M24" s="73">
        <v>0</v>
      </c>
      <c r="N24" s="73">
        <v>0</v>
      </c>
      <c r="O24" s="73">
        <v>0</v>
      </c>
      <c r="P24" s="73">
        <v>0</v>
      </c>
      <c r="Q24" s="73">
        <v>0</v>
      </c>
      <c r="R24" s="73">
        <v>14.377000000000001</v>
      </c>
      <c r="S24" s="73">
        <v>7.2789999999999999</v>
      </c>
      <c r="T24" s="73">
        <v>4.407</v>
      </c>
      <c r="U24" s="73">
        <v>0</v>
      </c>
      <c r="V24" s="73">
        <v>0</v>
      </c>
      <c r="W24" s="73">
        <v>0</v>
      </c>
      <c r="X24" s="73">
        <v>0</v>
      </c>
      <c r="Y24" s="73">
        <v>3.5950000000000002</v>
      </c>
      <c r="Z24" s="73">
        <v>0</v>
      </c>
      <c r="AA24" s="73">
        <v>16.73</v>
      </c>
      <c r="AB24" s="73">
        <v>0</v>
      </c>
      <c r="AC24" s="73">
        <v>0</v>
      </c>
      <c r="AD24" s="73">
        <v>4.8099999999999996</v>
      </c>
      <c r="AE24" s="73">
        <v>0</v>
      </c>
      <c r="AF24" s="73">
        <v>3.734</v>
      </c>
      <c r="AG24" s="73">
        <v>0</v>
      </c>
      <c r="AH24" s="73">
        <v>0</v>
      </c>
      <c r="AI24" s="73">
        <v>0</v>
      </c>
      <c r="AJ24" s="73">
        <v>27.076000000000001</v>
      </c>
      <c r="AK24" s="73">
        <v>3.403</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2.109</v>
      </c>
      <c r="CO24" s="73">
        <v>0</v>
      </c>
      <c r="CP24" s="73">
        <v>0</v>
      </c>
      <c r="CQ24" s="73">
        <v>0</v>
      </c>
      <c r="CR24" s="73">
        <v>0</v>
      </c>
      <c r="CS24" s="73">
        <v>74.415000000000006</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14.377000000000001</v>
      </c>
      <c r="DT24" s="73">
        <v>7.2789999999999999</v>
      </c>
      <c r="DU24" s="73">
        <v>4.407</v>
      </c>
      <c r="DV24" s="73">
        <v>0</v>
      </c>
      <c r="DW24" s="73">
        <v>0</v>
      </c>
      <c r="DX24" s="73">
        <v>0</v>
      </c>
      <c r="DY24" s="73">
        <v>0</v>
      </c>
      <c r="DZ24" s="73">
        <v>3.5950000000000002</v>
      </c>
      <c r="EA24" s="73">
        <v>0</v>
      </c>
      <c r="EB24" s="73">
        <v>16.73</v>
      </c>
      <c r="EC24" s="73">
        <v>0</v>
      </c>
      <c r="ED24" s="73">
        <v>0</v>
      </c>
      <c r="EE24" s="73">
        <v>4.8099999999999996</v>
      </c>
      <c r="EF24" s="73">
        <v>0</v>
      </c>
      <c r="EG24" s="73">
        <v>3.734</v>
      </c>
      <c r="EH24" s="73">
        <v>0</v>
      </c>
      <c r="EI24" s="73">
        <v>0</v>
      </c>
      <c r="EJ24" s="73">
        <v>0</v>
      </c>
      <c r="EK24" s="73">
        <v>27.076000000000001</v>
      </c>
      <c r="EL24" s="73">
        <v>3.403</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2.109</v>
      </c>
      <c r="GP24" s="73">
        <v>0</v>
      </c>
      <c r="GQ24" s="73">
        <v>0</v>
      </c>
      <c r="GR24" s="73">
        <v>0</v>
      </c>
      <c r="GS24" s="73">
        <v>0</v>
      </c>
      <c r="GT24" s="73">
        <v>74.415000000000006</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85.411000000000001</v>
      </c>
      <c r="HL24" s="73">
        <v>0</v>
      </c>
      <c r="HM24" s="73">
        <v>0</v>
      </c>
      <c r="HN24" s="73">
        <v>0</v>
      </c>
      <c r="HO24" s="73">
        <v>0</v>
      </c>
      <c r="HP24" s="73">
        <v>0</v>
      </c>
      <c r="HQ24" s="73">
        <v>0</v>
      </c>
      <c r="HR24" s="73">
        <v>0</v>
      </c>
      <c r="HS24" s="73">
        <v>0</v>
      </c>
      <c r="HT24" s="73">
        <v>0</v>
      </c>
      <c r="HU24" s="73">
        <v>0</v>
      </c>
      <c r="HV24" s="73">
        <v>2.109</v>
      </c>
      <c r="HW24" s="73">
        <v>0</v>
      </c>
      <c r="HX24" s="73">
        <v>74.415000000000006</v>
      </c>
      <c r="HY24" s="73">
        <v>0</v>
      </c>
      <c r="HZ24" s="73">
        <v>0</v>
      </c>
      <c r="IA24" s="73">
        <v>0</v>
      </c>
      <c r="IB24" s="73">
        <v>0</v>
      </c>
      <c r="IC24" s="73">
        <v>0</v>
      </c>
      <c r="ID24" s="73">
        <v>0</v>
      </c>
      <c r="IE24" s="73">
        <v>0</v>
      </c>
      <c r="IF24" s="73">
        <v>85.411000000000001</v>
      </c>
      <c r="IG24" s="73">
        <v>0</v>
      </c>
      <c r="IH24" s="73">
        <v>0</v>
      </c>
      <c r="II24" s="73">
        <v>0</v>
      </c>
      <c r="IJ24" s="73">
        <v>0</v>
      </c>
      <c r="IK24" s="73">
        <v>0</v>
      </c>
      <c r="IL24" s="73">
        <v>0</v>
      </c>
      <c r="IM24" s="73">
        <v>0</v>
      </c>
      <c r="IN24" s="73">
        <v>0</v>
      </c>
      <c r="IO24" s="73">
        <v>0</v>
      </c>
      <c r="IP24" s="73">
        <v>0</v>
      </c>
      <c r="IQ24" s="73">
        <v>2.109</v>
      </c>
      <c r="IR24" s="73">
        <v>0</v>
      </c>
      <c r="IS24" s="73">
        <v>74.415000000000006</v>
      </c>
      <c r="IT24" s="73">
        <v>0</v>
      </c>
      <c r="IU24" s="73">
        <v>0</v>
      </c>
      <c r="IV24" s="74">
        <v>0</v>
      </c>
      <c r="IW24" s="71">
        <v>0</v>
      </c>
      <c r="IX24" s="71">
        <v>0</v>
      </c>
      <c r="IY24" s="71">
        <v>0</v>
      </c>
      <c r="IZ24" s="71">
        <v>0</v>
      </c>
      <c r="JA24" s="71">
        <v>0</v>
      </c>
      <c r="JB24" s="71">
        <v>0</v>
      </c>
      <c r="JC24" s="71">
        <v>0</v>
      </c>
      <c r="JD24" s="71">
        <v>0</v>
      </c>
      <c r="JE24" s="71">
        <v>2</v>
      </c>
      <c r="JF24" s="71">
        <v>1</v>
      </c>
      <c r="JG24" s="71">
        <v>1</v>
      </c>
      <c r="JH24" s="71">
        <v>0</v>
      </c>
      <c r="JI24" s="71">
        <v>0</v>
      </c>
      <c r="JJ24" s="71">
        <v>0</v>
      </c>
      <c r="JK24" s="71">
        <v>0</v>
      </c>
      <c r="JL24" s="71">
        <v>1</v>
      </c>
      <c r="JM24" s="71">
        <v>0</v>
      </c>
      <c r="JN24" s="71">
        <v>2</v>
      </c>
      <c r="JO24" s="71">
        <v>0</v>
      </c>
      <c r="JP24" s="71">
        <v>0</v>
      </c>
      <c r="JQ24" s="71">
        <v>1</v>
      </c>
      <c r="JR24" s="71">
        <v>0</v>
      </c>
      <c r="JS24" s="71">
        <v>1</v>
      </c>
      <c r="JT24" s="71">
        <v>0</v>
      </c>
      <c r="JU24" s="71">
        <v>0</v>
      </c>
      <c r="JV24" s="71">
        <v>0</v>
      </c>
      <c r="JW24" s="71">
        <v>1</v>
      </c>
      <c r="JX24" s="71">
        <v>1</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1</v>
      </c>
      <c r="NH24" s="71">
        <v>1</v>
      </c>
      <c r="NI24" s="71">
        <v>0</v>
      </c>
      <c r="NJ24" s="71">
        <v>0</v>
      </c>
      <c r="NK24" s="71">
        <v>0</v>
      </c>
      <c r="NL24" s="71">
        <v>0</v>
      </c>
      <c r="NM24" s="71">
        <v>1</v>
      </c>
      <c r="NN24" s="71">
        <v>0</v>
      </c>
      <c r="NO24" s="71">
        <v>2</v>
      </c>
      <c r="NP24" s="71">
        <v>0</v>
      </c>
      <c r="NQ24" s="71">
        <v>0</v>
      </c>
      <c r="NR24" s="71">
        <v>1</v>
      </c>
      <c r="NS24" s="71">
        <v>0</v>
      </c>
      <c r="NT24" s="71">
        <v>1</v>
      </c>
      <c r="NU24" s="71">
        <v>0</v>
      </c>
      <c r="NV24" s="71">
        <v>0</v>
      </c>
      <c r="NW24" s="71">
        <v>0</v>
      </c>
      <c r="NX24" s="71">
        <v>1</v>
      </c>
      <c r="NY24" s="71">
        <v>1</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11</v>
      </c>
      <c r="QY24" s="71">
        <v>0</v>
      </c>
      <c r="QZ24" s="71">
        <v>0</v>
      </c>
      <c r="RA24" s="71">
        <v>0</v>
      </c>
      <c r="RB24" s="71">
        <v>0</v>
      </c>
      <c r="RC24" s="71">
        <v>0</v>
      </c>
      <c r="RD24" s="71">
        <v>0</v>
      </c>
      <c r="RE24" s="71">
        <v>0</v>
      </c>
      <c r="RF24" s="71">
        <v>0</v>
      </c>
      <c r="RG24" s="71">
        <v>0</v>
      </c>
      <c r="RH24" s="71">
        <v>0</v>
      </c>
      <c r="RI24" s="71">
        <v>1</v>
      </c>
      <c r="RJ24" s="71">
        <v>0</v>
      </c>
      <c r="RK24" s="71">
        <v>1</v>
      </c>
      <c r="RL24" s="71">
        <v>0</v>
      </c>
      <c r="RM24" s="71">
        <v>0</v>
      </c>
      <c r="RN24" s="71">
        <v>0</v>
      </c>
      <c r="RO24" s="71">
        <v>0</v>
      </c>
      <c r="RP24" s="71">
        <v>0</v>
      </c>
      <c r="RQ24" s="71">
        <v>0</v>
      </c>
      <c r="RR24" s="71">
        <v>0</v>
      </c>
      <c r="RS24" s="71">
        <v>11</v>
      </c>
      <c r="RT24" s="71">
        <v>0</v>
      </c>
      <c r="RU24" s="71">
        <v>0</v>
      </c>
      <c r="RV24" s="71">
        <v>0</v>
      </c>
      <c r="RW24" s="71">
        <v>0</v>
      </c>
      <c r="RX24" s="71">
        <v>0</v>
      </c>
      <c r="RY24" s="71">
        <v>0</v>
      </c>
      <c r="RZ24" s="71">
        <v>0</v>
      </c>
      <c r="SA24" s="71">
        <v>0</v>
      </c>
      <c r="SB24" s="71">
        <v>0</v>
      </c>
      <c r="SC24" s="71">
        <v>0</v>
      </c>
      <c r="SD24" s="71">
        <v>1</v>
      </c>
      <c r="SE24" s="71">
        <v>0</v>
      </c>
      <c r="SF24" s="71">
        <v>1</v>
      </c>
      <c r="SG24" s="71">
        <v>0</v>
      </c>
      <c r="SH24" s="71">
        <v>0</v>
      </c>
    </row>
    <row r="25" spans="1:502">
      <c r="A25" s="16" t="s">
        <v>1757</v>
      </c>
      <c r="B25" s="70">
        <v>17</v>
      </c>
      <c r="C25" s="70">
        <v>17</v>
      </c>
      <c r="D25" s="70">
        <v>1</v>
      </c>
      <c r="E25" s="70">
        <v>2020</v>
      </c>
      <c r="F25" s="70" t="s">
        <v>159</v>
      </c>
      <c r="G25" s="1073" t="s">
        <v>1740</v>
      </c>
      <c r="H25" s="70" t="s">
        <v>1741</v>
      </c>
      <c r="I25" s="1066"/>
      <c r="J25" s="73">
        <v>0</v>
      </c>
      <c r="K25" s="73">
        <v>0</v>
      </c>
      <c r="L25" s="73">
        <v>0</v>
      </c>
      <c r="M25" s="73">
        <v>0</v>
      </c>
      <c r="N25" s="73">
        <v>0</v>
      </c>
      <c r="O25" s="73">
        <v>0</v>
      </c>
      <c r="P25" s="73">
        <v>0</v>
      </c>
      <c r="Q25" s="73">
        <v>0</v>
      </c>
      <c r="R25" s="73">
        <v>14.021000000000001</v>
      </c>
      <c r="S25" s="73">
        <v>6.4329999999999998</v>
      </c>
      <c r="T25" s="73">
        <v>4.2489999999999997</v>
      </c>
      <c r="U25" s="73">
        <v>0</v>
      </c>
      <c r="V25" s="73">
        <v>0</v>
      </c>
      <c r="W25" s="73">
        <v>0</v>
      </c>
      <c r="X25" s="73">
        <v>0</v>
      </c>
      <c r="Y25" s="73">
        <v>3.3559999999999999</v>
      </c>
      <c r="Z25" s="73">
        <v>0</v>
      </c>
      <c r="AA25" s="73">
        <v>19.829000000000001</v>
      </c>
      <c r="AB25" s="73">
        <v>0</v>
      </c>
      <c r="AC25" s="73">
        <v>0</v>
      </c>
      <c r="AD25" s="73">
        <v>4.7530000000000001</v>
      </c>
      <c r="AE25" s="73">
        <v>0</v>
      </c>
      <c r="AF25" s="73">
        <v>3.5510000000000002</v>
      </c>
      <c r="AG25" s="73">
        <v>0</v>
      </c>
      <c r="AH25" s="73">
        <v>0</v>
      </c>
      <c r="AI25" s="73">
        <v>0</v>
      </c>
      <c r="AJ25" s="73">
        <v>24.9</v>
      </c>
      <c r="AK25" s="73">
        <v>3.14</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2.7589999999999999</v>
      </c>
      <c r="CO25" s="73">
        <v>0</v>
      </c>
      <c r="CP25" s="73">
        <v>0</v>
      </c>
      <c r="CQ25" s="73">
        <v>0</v>
      </c>
      <c r="CR25" s="73">
        <v>0</v>
      </c>
      <c r="CS25" s="73">
        <v>6.0019999999999998</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14.021000000000001</v>
      </c>
      <c r="DT25" s="73">
        <v>6.4329999999999998</v>
      </c>
      <c r="DU25" s="73">
        <v>4.2489999999999997</v>
      </c>
      <c r="DV25" s="73">
        <v>0</v>
      </c>
      <c r="DW25" s="73">
        <v>0</v>
      </c>
      <c r="DX25" s="73">
        <v>0</v>
      </c>
      <c r="DY25" s="73">
        <v>0</v>
      </c>
      <c r="DZ25" s="73">
        <v>3.3559999999999999</v>
      </c>
      <c r="EA25" s="73">
        <v>0</v>
      </c>
      <c r="EB25" s="73">
        <v>19.829000000000001</v>
      </c>
      <c r="EC25" s="73">
        <v>0</v>
      </c>
      <c r="ED25" s="73">
        <v>0</v>
      </c>
      <c r="EE25" s="73">
        <v>4.7530000000000001</v>
      </c>
      <c r="EF25" s="73">
        <v>0</v>
      </c>
      <c r="EG25" s="73">
        <v>3.5510000000000002</v>
      </c>
      <c r="EH25" s="73">
        <v>0</v>
      </c>
      <c r="EI25" s="73">
        <v>0</v>
      </c>
      <c r="EJ25" s="73">
        <v>0</v>
      </c>
      <c r="EK25" s="73">
        <v>24.9</v>
      </c>
      <c r="EL25" s="73">
        <v>3.14</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2.7589999999999999</v>
      </c>
      <c r="GP25" s="73">
        <v>0</v>
      </c>
      <c r="GQ25" s="73">
        <v>0</v>
      </c>
      <c r="GR25" s="73">
        <v>0</v>
      </c>
      <c r="GS25" s="73">
        <v>0</v>
      </c>
      <c r="GT25" s="73">
        <v>6.0019999999999998</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84.231999999999999</v>
      </c>
      <c r="HL25" s="73">
        <v>0</v>
      </c>
      <c r="HM25" s="73">
        <v>0</v>
      </c>
      <c r="HN25" s="73">
        <v>0</v>
      </c>
      <c r="HO25" s="73">
        <v>0</v>
      </c>
      <c r="HP25" s="73">
        <v>0</v>
      </c>
      <c r="HQ25" s="73">
        <v>0</v>
      </c>
      <c r="HR25" s="73">
        <v>0</v>
      </c>
      <c r="HS25" s="73">
        <v>0</v>
      </c>
      <c r="HT25" s="73">
        <v>0</v>
      </c>
      <c r="HU25" s="73">
        <v>0</v>
      </c>
      <c r="HV25" s="73">
        <v>2.7589999999999999</v>
      </c>
      <c r="HW25" s="73">
        <v>0</v>
      </c>
      <c r="HX25" s="73">
        <v>6.0019999999999998</v>
      </c>
      <c r="HY25" s="73">
        <v>0</v>
      </c>
      <c r="HZ25" s="73">
        <v>0</v>
      </c>
      <c r="IA25" s="73">
        <v>0</v>
      </c>
      <c r="IB25" s="73">
        <v>0</v>
      </c>
      <c r="IC25" s="73">
        <v>0</v>
      </c>
      <c r="ID25" s="73">
        <v>0</v>
      </c>
      <c r="IE25" s="73">
        <v>0</v>
      </c>
      <c r="IF25" s="73">
        <v>84.231999999999999</v>
      </c>
      <c r="IG25" s="73">
        <v>0</v>
      </c>
      <c r="IH25" s="73">
        <v>0</v>
      </c>
      <c r="II25" s="73">
        <v>0</v>
      </c>
      <c r="IJ25" s="73">
        <v>0</v>
      </c>
      <c r="IK25" s="73">
        <v>0</v>
      </c>
      <c r="IL25" s="73">
        <v>0</v>
      </c>
      <c r="IM25" s="73">
        <v>0</v>
      </c>
      <c r="IN25" s="73">
        <v>0</v>
      </c>
      <c r="IO25" s="73">
        <v>0</v>
      </c>
      <c r="IP25" s="73">
        <v>0</v>
      </c>
      <c r="IQ25" s="73">
        <v>2.7589999999999999</v>
      </c>
      <c r="IR25" s="73">
        <v>0</v>
      </c>
      <c r="IS25" s="73">
        <v>6.0019999999999998</v>
      </c>
      <c r="IT25" s="73">
        <v>0</v>
      </c>
      <c r="IU25" s="73">
        <v>0</v>
      </c>
      <c r="IV25" s="74">
        <v>0</v>
      </c>
      <c r="IW25" s="71">
        <v>0</v>
      </c>
      <c r="IX25" s="71">
        <v>0</v>
      </c>
      <c r="IY25" s="71">
        <v>0</v>
      </c>
      <c r="IZ25" s="71">
        <v>0</v>
      </c>
      <c r="JA25" s="71">
        <v>0</v>
      </c>
      <c r="JB25" s="71">
        <v>0</v>
      </c>
      <c r="JC25" s="71">
        <v>0</v>
      </c>
      <c r="JD25" s="71">
        <v>0</v>
      </c>
      <c r="JE25" s="71">
        <v>2</v>
      </c>
      <c r="JF25" s="71">
        <v>1</v>
      </c>
      <c r="JG25" s="71">
        <v>1</v>
      </c>
      <c r="JH25" s="71">
        <v>0</v>
      </c>
      <c r="JI25" s="71">
        <v>0</v>
      </c>
      <c r="JJ25" s="71">
        <v>0</v>
      </c>
      <c r="JK25" s="71">
        <v>0</v>
      </c>
      <c r="JL25" s="71">
        <v>1</v>
      </c>
      <c r="JM25" s="71">
        <v>0</v>
      </c>
      <c r="JN25" s="71">
        <v>3</v>
      </c>
      <c r="JO25" s="71">
        <v>0</v>
      </c>
      <c r="JP25" s="71">
        <v>0</v>
      </c>
      <c r="JQ25" s="71">
        <v>1</v>
      </c>
      <c r="JR25" s="71">
        <v>0</v>
      </c>
      <c r="JS25" s="71">
        <v>1</v>
      </c>
      <c r="JT25" s="71">
        <v>0</v>
      </c>
      <c r="JU25" s="71">
        <v>0</v>
      </c>
      <c r="JV25" s="71">
        <v>0</v>
      </c>
      <c r="JW25" s="71">
        <v>1</v>
      </c>
      <c r="JX25" s="71">
        <v>1</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1</v>
      </c>
      <c r="NH25" s="71">
        <v>1</v>
      </c>
      <c r="NI25" s="71">
        <v>0</v>
      </c>
      <c r="NJ25" s="71">
        <v>0</v>
      </c>
      <c r="NK25" s="71">
        <v>0</v>
      </c>
      <c r="NL25" s="71">
        <v>0</v>
      </c>
      <c r="NM25" s="71">
        <v>1</v>
      </c>
      <c r="NN25" s="71">
        <v>0</v>
      </c>
      <c r="NO25" s="71">
        <v>3</v>
      </c>
      <c r="NP25" s="71">
        <v>0</v>
      </c>
      <c r="NQ25" s="71">
        <v>0</v>
      </c>
      <c r="NR25" s="71">
        <v>1</v>
      </c>
      <c r="NS25" s="71">
        <v>0</v>
      </c>
      <c r="NT25" s="71">
        <v>1</v>
      </c>
      <c r="NU25" s="71">
        <v>0</v>
      </c>
      <c r="NV25" s="71">
        <v>0</v>
      </c>
      <c r="NW25" s="71">
        <v>0</v>
      </c>
      <c r="NX25" s="71">
        <v>1</v>
      </c>
      <c r="NY25" s="71">
        <v>1</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12</v>
      </c>
      <c r="QY25" s="71">
        <v>0</v>
      </c>
      <c r="QZ25" s="71">
        <v>0</v>
      </c>
      <c r="RA25" s="71">
        <v>0</v>
      </c>
      <c r="RB25" s="71">
        <v>0</v>
      </c>
      <c r="RC25" s="71">
        <v>0</v>
      </c>
      <c r="RD25" s="71">
        <v>0</v>
      </c>
      <c r="RE25" s="71">
        <v>0</v>
      </c>
      <c r="RF25" s="71">
        <v>0</v>
      </c>
      <c r="RG25" s="71">
        <v>0</v>
      </c>
      <c r="RH25" s="71">
        <v>0</v>
      </c>
      <c r="RI25" s="71">
        <v>1</v>
      </c>
      <c r="RJ25" s="71">
        <v>0</v>
      </c>
      <c r="RK25" s="71">
        <v>1</v>
      </c>
      <c r="RL25" s="71">
        <v>0</v>
      </c>
      <c r="RM25" s="71">
        <v>0</v>
      </c>
      <c r="RN25" s="71">
        <v>0</v>
      </c>
      <c r="RO25" s="71">
        <v>0</v>
      </c>
      <c r="RP25" s="71">
        <v>0</v>
      </c>
      <c r="RQ25" s="71">
        <v>0</v>
      </c>
      <c r="RR25" s="71">
        <v>0</v>
      </c>
      <c r="RS25" s="71">
        <v>12</v>
      </c>
      <c r="RT25" s="71">
        <v>0</v>
      </c>
      <c r="RU25" s="71">
        <v>0</v>
      </c>
      <c r="RV25" s="71">
        <v>0</v>
      </c>
      <c r="RW25" s="71">
        <v>0</v>
      </c>
      <c r="RX25" s="71">
        <v>0</v>
      </c>
      <c r="RY25" s="71">
        <v>0</v>
      </c>
      <c r="RZ25" s="71">
        <v>0</v>
      </c>
      <c r="SA25" s="71">
        <v>0</v>
      </c>
      <c r="SB25" s="71">
        <v>0</v>
      </c>
      <c r="SC25" s="71">
        <v>0</v>
      </c>
      <c r="SD25" s="71">
        <v>1</v>
      </c>
      <c r="SE25" s="71">
        <v>0</v>
      </c>
      <c r="SF25" s="71">
        <v>1</v>
      </c>
      <c r="SG25" s="71">
        <v>0</v>
      </c>
      <c r="SH25" s="71">
        <v>0</v>
      </c>
    </row>
    <row r="26" spans="1:502">
      <c r="A26" s="16" t="s">
        <v>1758</v>
      </c>
      <c r="B26" s="70">
        <v>18</v>
      </c>
      <c r="C26" s="70">
        <v>18</v>
      </c>
      <c r="D26" s="70">
        <v>1</v>
      </c>
      <c r="E26" s="70">
        <v>2021</v>
      </c>
      <c r="F26" s="70" t="s">
        <v>160</v>
      </c>
      <c r="G26" s="1073" t="s">
        <v>1740</v>
      </c>
      <c r="H26" s="70" t="s">
        <v>1741</v>
      </c>
      <c r="I26" s="1066"/>
      <c r="J26" s="73">
        <v>0</v>
      </c>
      <c r="K26" s="73">
        <v>0</v>
      </c>
      <c r="L26" s="73">
        <v>0</v>
      </c>
      <c r="M26" s="73">
        <v>0</v>
      </c>
      <c r="N26" s="73">
        <v>0</v>
      </c>
      <c r="O26" s="73">
        <v>0</v>
      </c>
      <c r="P26" s="73">
        <v>0</v>
      </c>
      <c r="Q26" s="73">
        <v>0</v>
      </c>
      <c r="R26" s="73">
        <v>17.59</v>
      </c>
      <c r="S26" s="73">
        <v>5.7430000000000003</v>
      </c>
      <c r="T26" s="73">
        <v>4.242</v>
      </c>
      <c r="U26" s="73">
        <v>0</v>
      </c>
      <c r="V26" s="73">
        <v>0</v>
      </c>
      <c r="W26" s="73">
        <v>0</v>
      </c>
      <c r="X26" s="73">
        <v>0</v>
      </c>
      <c r="Y26" s="73">
        <v>3.9079999999999999</v>
      </c>
      <c r="Z26" s="73">
        <v>0</v>
      </c>
      <c r="AA26" s="73">
        <v>20.282</v>
      </c>
      <c r="AB26" s="73">
        <v>0</v>
      </c>
      <c r="AC26" s="73">
        <v>0</v>
      </c>
      <c r="AD26" s="73">
        <v>4.1360000000000001</v>
      </c>
      <c r="AE26" s="73">
        <v>0</v>
      </c>
      <c r="AF26" s="73">
        <v>3.8660000000000001</v>
      </c>
      <c r="AG26" s="73">
        <v>0</v>
      </c>
      <c r="AH26" s="73">
        <v>0</v>
      </c>
      <c r="AI26" s="73">
        <v>3.1829999999999998</v>
      </c>
      <c r="AJ26" s="73">
        <v>28.532</v>
      </c>
      <c r="AK26" s="73">
        <v>3.2530000000000001</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1.95</v>
      </c>
      <c r="CO26" s="73">
        <v>0</v>
      </c>
      <c r="CP26" s="73">
        <v>0</v>
      </c>
      <c r="CQ26" s="73">
        <v>0</v>
      </c>
      <c r="CR26" s="73">
        <v>0</v>
      </c>
      <c r="CS26" s="73">
        <v>5.742</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17.59</v>
      </c>
      <c r="DT26" s="73">
        <v>5.7430000000000003</v>
      </c>
      <c r="DU26" s="73">
        <v>4.242</v>
      </c>
      <c r="DV26" s="73">
        <v>0</v>
      </c>
      <c r="DW26" s="73">
        <v>0</v>
      </c>
      <c r="DX26" s="73">
        <v>0</v>
      </c>
      <c r="DY26" s="73">
        <v>0</v>
      </c>
      <c r="DZ26" s="73">
        <v>3.9079999999999999</v>
      </c>
      <c r="EA26" s="73">
        <v>0</v>
      </c>
      <c r="EB26" s="73">
        <v>20.282</v>
      </c>
      <c r="EC26" s="73">
        <v>0</v>
      </c>
      <c r="ED26" s="73">
        <v>0</v>
      </c>
      <c r="EE26" s="73">
        <v>4.1360000000000001</v>
      </c>
      <c r="EF26" s="73">
        <v>0</v>
      </c>
      <c r="EG26" s="73">
        <v>3.8660000000000001</v>
      </c>
      <c r="EH26" s="73">
        <v>0</v>
      </c>
      <c r="EI26" s="73">
        <v>0</v>
      </c>
      <c r="EJ26" s="73">
        <v>3.1829999999999998</v>
      </c>
      <c r="EK26" s="73">
        <v>28.532</v>
      </c>
      <c r="EL26" s="73">
        <v>3.2530000000000001</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1.95</v>
      </c>
      <c r="GP26" s="73">
        <v>0</v>
      </c>
      <c r="GQ26" s="73">
        <v>0</v>
      </c>
      <c r="GR26" s="73">
        <v>0</v>
      </c>
      <c r="GS26" s="73">
        <v>0</v>
      </c>
      <c r="GT26" s="73">
        <v>5.742</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94.734999999999999</v>
      </c>
      <c r="HL26" s="73">
        <v>0</v>
      </c>
      <c r="HM26" s="73">
        <v>0</v>
      </c>
      <c r="HN26" s="73">
        <v>0</v>
      </c>
      <c r="HO26" s="73">
        <v>0</v>
      </c>
      <c r="HP26" s="73">
        <v>0</v>
      </c>
      <c r="HQ26" s="73">
        <v>0</v>
      </c>
      <c r="HR26" s="73">
        <v>0</v>
      </c>
      <c r="HS26" s="73">
        <v>0</v>
      </c>
      <c r="HT26" s="73">
        <v>0</v>
      </c>
      <c r="HU26" s="73">
        <v>0</v>
      </c>
      <c r="HV26" s="73">
        <v>1.95</v>
      </c>
      <c r="HW26" s="73">
        <v>0</v>
      </c>
      <c r="HX26" s="73">
        <v>5.742</v>
      </c>
      <c r="HY26" s="73">
        <v>0</v>
      </c>
      <c r="HZ26" s="73">
        <v>0</v>
      </c>
      <c r="IA26" s="73">
        <v>0</v>
      </c>
      <c r="IB26" s="73">
        <v>0</v>
      </c>
      <c r="IC26" s="73">
        <v>0</v>
      </c>
      <c r="ID26" s="73">
        <v>0</v>
      </c>
      <c r="IE26" s="73">
        <v>0</v>
      </c>
      <c r="IF26" s="73">
        <v>94.734999999999999</v>
      </c>
      <c r="IG26" s="73">
        <v>0</v>
      </c>
      <c r="IH26" s="73">
        <v>0</v>
      </c>
      <c r="II26" s="73">
        <v>0</v>
      </c>
      <c r="IJ26" s="73">
        <v>0</v>
      </c>
      <c r="IK26" s="73">
        <v>0</v>
      </c>
      <c r="IL26" s="73">
        <v>0</v>
      </c>
      <c r="IM26" s="73">
        <v>0</v>
      </c>
      <c r="IN26" s="73">
        <v>0</v>
      </c>
      <c r="IO26" s="73">
        <v>0</v>
      </c>
      <c r="IP26" s="73">
        <v>0</v>
      </c>
      <c r="IQ26" s="73">
        <v>1.95</v>
      </c>
      <c r="IR26" s="73">
        <v>0</v>
      </c>
      <c r="IS26" s="73">
        <v>5.742</v>
      </c>
      <c r="IT26" s="73">
        <v>0</v>
      </c>
      <c r="IU26" s="73">
        <v>0</v>
      </c>
      <c r="IV26" s="74">
        <v>0</v>
      </c>
      <c r="IW26" s="71">
        <v>0</v>
      </c>
      <c r="IX26" s="71">
        <v>0</v>
      </c>
      <c r="IY26" s="71">
        <v>0</v>
      </c>
      <c r="IZ26" s="71">
        <v>0</v>
      </c>
      <c r="JA26" s="71">
        <v>0</v>
      </c>
      <c r="JB26" s="71">
        <v>0</v>
      </c>
      <c r="JC26" s="71">
        <v>0</v>
      </c>
      <c r="JD26" s="71">
        <v>0</v>
      </c>
      <c r="JE26" s="71">
        <v>3</v>
      </c>
      <c r="JF26" s="71">
        <v>1</v>
      </c>
      <c r="JG26" s="71">
        <v>1</v>
      </c>
      <c r="JH26" s="71">
        <v>0</v>
      </c>
      <c r="JI26" s="71">
        <v>0</v>
      </c>
      <c r="JJ26" s="71">
        <v>0</v>
      </c>
      <c r="JK26" s="71">
        <v>0</v>
      </c>
      <c r="JL26" s="71">
        <v>1</v>
      </c>
      <c r="JM26" s="71">
        <v>0</v>
      </c>
      <c r="JN26" s="71">
        <v>3</v>
      </c>
      <c r="JO26" s="71">
        <v>0</v>
      </c>
      <c r="JP26" s="71">
        <v>0</v>
      </c>
      <c r="JQ26" s="71">
        <v>1</v>
      </c>
      <c r="JR26" s="71">
        <v>0</v>
      </c>
      <c r="JS26" s="71">
        <v>1</v>
      </c>
      <c r="JT26" s="71">
        <v>0</v>
      </c>
      <c r="JU26" s="71">
        <v>0</v>
      </c>
      <c r="JV26" s="71">
        <v>1</v>
      </c>
      <c r="JW26" s="71">
        <v>1</v>
      </c>
      <c r="JX26" s="71">
        <v>1</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3</v>
      </c>
      <c r="NG26" s="71">
        <v>1</v>
      </c>
      <c r="NH26" s="71">
        <v>1</v>
      </c>
      <c r="NI26" s="71">
        <v>0</v>
      </c>
      <c r="NJ26" s="71">
        <v>0</v>
      </c>
      <c r="NK26" s="71">
        <v>0</v>
      </c>
      <c r="NL26" s="71">
        <v>0</v>
      </c>
      <c r="NM26" s="71">
        <v>1</v>
      </c>
      <c r="NN26" s="71">
        <v>0</v>
      </c>
      <c r="NO26" s="71">
        <v>3</v>
      </c>
      <c r="NP26" s="71">
        <v>0</v>
      </c>
      <c r="NQ26" s="71">
        <v>0</v>
      </c>
      <c r="NR26" s="71">
        <v>1</v>
      </c>
      <c r="NS26" s="71">
        <v>0</v>
      </c>
      <c r="NT26" s="71">
        <v>1</v>
      </c>
      <c r="NU26" s="71">
        <v>0</v>
      </c>
      <c r="NV26" s="71">
        <v>0</v>
      </c>
      <c r="NW26" s="71">
        <v>1</v>
      </c>
      <c r="NX26" s="71">
        <v>1</v>
      </c>
      <c r="NY26" s="71">
        <v>1</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14</v>
      </c>
      <c r="QY26" s="71">
        <v>0</v>
      </c>
      <c r="QZ26" s="71">
        <v>0</v>
      </c>
      <c r="RA26" s="71">
        <v>0</v>
      </c>
      <c r="RB26" s="71">
        <v>0</v>
      </c>
      <c r="RC26" s="71">
        <v>0</v>
      </c>
      <c r="RD26" s="71">
        <v>0</v>
      </c>
      <c r="RE26" s="71">
        <v>0</v>
      </c>
      <c r="RF26" s="71">
        <v>0</v>
      </c>
      <c r="RG26" s="71">
        <v>0</v>
      </c>
      <c r="RH26" s="71">
        <v>0</v>
      </c>
      <c r="RI26" s="71">
        <v>1</v>
      </c>
      <c r="RJ26" s="71">
        <v>0</v>
      </c>
      <c r="RK26" s="71">
        <v>1</v>
      </c>
      <c r="RL26" s="71">
        <v>0</v>
      </c>
      <c r="RM26" s="71">
        <v>0</v>
      </c>
      <c r="RN26" s="71">
        <v>0</v>
      </c>
      <c r="RO26" s="71">
        <v>0</v>
      </c>
      <c r="RP26" s="71">
        <v>0</v>
      </c>
      <c r="RQ26" s="71">
        <v>0</v>
      </c>
      <c r="RR26" s="71">
        <v>0</v>
      </c>
      <c r="RS26" s="71">
        <v>14</v>
      </c>
      <c r="RT26" s="71">
        <v>0</v>
      </c>
      <c r="RU26" s="71">
        <v>0</v>
      </c>
      <c r="RV26" s="71">
        <v>0</v>
      </c>
      <c r="RW26" s="71">
        <v>0</v>
      </c>
      <c r="RX26" s="71">
        <v>0</v>
      </c>
      <c r="RY26" s="71">
        <v>0</v>
      </c>
      <c r="RZ26" s="71">
        <v>0</v>
      </c>
      <c r="SA26" s="71">
        <v>0</v>
      </c>
      <c r="SB26" s="71">
        <v>0</v>
      </c>
      <c r="SC26" s="71">
        <v>0</v>
      </c>
      <c r="SD26" s="71">
        <v>1</v>
      </c>
      <c r="SE26" s="71">
        <v>0</v>
      </c>
      <c r="SF26" s="71">
        <v>1</v>
      </c>
      <c r="SG26" s="71">
        <v>0</v>
      </c>
      <c r="SH26" s="71">
        <v>0</v>
      </c>
    </row>
    <row r="27" spans="1:502">
      <c r="A27" s="16" t="s">
        <v>1759</v>
      </c>
      <c r="B27" s="70">
        <v>19</v>
      </c>
      <c r="C27" s="70">
        <v>19</v>
      </c>
      <c r="D27" s="70">
        <v>1</v>
      </c>
      <c r="E27" s="70">
        <v>2022</v>
      </c>
      <c r="F27" s="70" t="s">
        <v>161</v>
      </c>
      <c r="G27" s="1073" t="s">
        <v>1740</v>
      </c>
      <c r="H27" s="70" t="s">
        <v>1741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1760</v>
      </c>
      <c r="B28" s="70">
        <v>20</v>
      </c>
      <c r="C28" s="70">
        <v>20</v>
      </c>
      <c r="D28" s="70">
        <v>1</v>
      </c>
      <c r="E28" s="70">
        <v>2023</v>
      </c>
      <c r="F28" s="70" t="s">
        <v>1539</v>
      </c>
      <c r="G28" s="1073" t="s">
        <v>1740</v>
      </c>
      <c r="H28" s="70" t="s">
        <v>1741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1761</v>
      </c>
      <c r="B29" s="70">
        <v>21</v>
      </c>
      <c r="C29" s="70">
        <v>21</v>
      </c>
      <c r="D29" s="70">
        <v>1</v>
      </c>
      <c r="E29" s="70">
        <v>2024</v>
      </c>
      <c r="F29" s="70" t="s">
        <v>1554</v>
      </c>
      <c r="G29" s="1073" t="s">
        <v>1740</v>
      </c>
      <c r="H29" s="70" t="s">
        <v>1741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2482</v>
      </c>
      <c r="B30" s="70">
        <v>22</v>
      </c>
      <c r="C30" s="70">
        <v>22</v>
      </c>
      <c r="D30" s="70">
        <v>1</v>
      </c>
      <c r="E30" s="70">
        <v>2025</v>
      </c>
      <c r="F30" s="70" t="s">
        <v>1556</v>
      </c>
      <c r="G30" s="1073" t="s">
        <v>1740</v>
      </c>
      <c r="H30" s="70" t="s">
        <v>1741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2483</v>
      </c>
      <c r="B31" s="70">
        <v>23</v>
      </c>
      <c r="C31" s="70">
        <v>23</v>
      </c>
      <c r="D31" s="70">
        <v>1</v>
      </c>
      <c r="E31" s="70">
        <v>2026</v>
      </c>
      <c r="F31" s="70" t="s">
        <v>1557</v>
      </c>
      <c r="G31" s="1073" t="s">
        <v>1740</v>
      </c>
      <c r="H31" s="70" t="s">
        <v>1741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2484</v>
      </c>
      <c r="B32" s="70">
        <v>24</v>
      </c>
      <c r="C32" s="70">
        <v>24</v>
      </c>
      <c r="D32" s="70">
        <v>1</v>
      </c>
      <c r="E32" s="70">
        <v>2027</v>
      </c>
      <c r="F32" s="70" t="s">
        <v>1558</v>
      </c>
      <c r="G32" s="1073" t="s">
        <v>1740</v>
      </c>
      <c r="H32" s="70" t="s">
        <v>1741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2485</v>
      </c>
      <c r="B33" s="70">
        <v>25</v>
      </c>
      <c r="C33" s="70">
        <v>25</v>
      </c>
      <c r="D33" s="70">
        <v>1</v>
      </c>
      <c r="E33" s="70">
        <v>2028</v>
      </c>
      <c r="F33" s="70" t="s">
        <v>1559</v>
      </c>
      <c r="G33" s="1073" t="s">
        <v>1740</v>
      </c>
      <c r="H33" s="70" t="s">
        <v>1741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2486</v>
      </c>
      <c r="B34" s="70">
        <v>26</v>
      </c>
      <c r="C34" s="70">
        <v>26</v>
      </c>
      <c r="D34" s="70">
        <v>1</v>
      </c>
      <c r="E34" s="70">
        <v>2029</v>
      </c>
      <c r="F34" s="70" t="s">
        <v>1560</v>
      </c>
      <c r="G34" s="1073" t="s">
        <v>1740</v>
      </c>
      <c r="H34" s="70" t="s">
        <v>1741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2487</v>
      </c>
      <c r="B35" s="70">
        <v>27</v>
      </c>
      <c r="C35" s="70">
        <v>27</v>
      </c>
      <c r="D35" s="70">
        <v>1</v>
      </c>
      <c r="E35" s="70">
        <v>2030</v>
      </c>
      <c r="F35" s="70" t="s">
        <v>1561</v>
      </c>
      <c r="G35" s="1073" t="s">
        <v>1740</v>
      </c>
      <c r="H35" s="70" t="s">
        <v>1741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2430</v>
      </c>
      <c r="B10" s="70">
        <v>2</v>
      </c>
      <c r="C10" s="70">
        <v>18</v>
      </c>
      <c r="D10" s="70">
        <v>2</v>
      </c>
      <c r="E10" s="70">
        <v>2024</v>
      </c>
      <c r="F10" s="70" t="s">
        <v>1554</v>
      </c>
      <c r="G10" s="1073" t="s">
        <v>2427</v>
      </c>
      <c r="H10" s="70" t="s">
        <v>2428</v>
      </c>
      <c r="I10" s="1066"/>
      <c r="J10" s="73">
        <v>246182</v>
      </c>
      <c r="K10" s="71">
        <v>335670018</v>
      </c>
      <c r="L10" s="71">
        <v>407920</v>
      </c>
      <c r="M10" s="71">
        <v>552662143</v>
      </c>
      <c r="N10" s="71">
        <v>0</v>
      </c>
      <c r="O10" s="71">
        <v>0</v>
      </c>
      <c r="P10" s="71">
        <v>0</v>
      </c>
      <c r="Q10" s="71">
        <v>0</v>
      </c>
      <c r="R10" s="71">
        <v>0</v>
      </c>
      <c r="S10" s="71">
        <v>0</v>
      </c>
      <c r="T10" s="71">
        <v>0</v>
      </c>
      <c r="U10" s="71">
        <v>0</v>
      </c>
      <c r="V10" s="71">
        <v>0</v>
      </c>
      <c r="W10" s="71">
        <v>0</v>
      </c>
      <c r="X10" s="71">
        <v>0</v>
      </c>
      <c r="Y10" s="71">
        <v>0</v>
      </c>
      <c r="Z10" s="71">
        <v>888332161.00000012</v>
      </c>
      <c r="AA10" s="71">
        <v>553760863</v>
      </c>
      <c r="AB10" s="71">
        <v>3153485839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2060</v>
      </c>
      <c r="B11" s="70">
        <v>3</v>
      </c>
      <c r="C11" s="70">
        <v>18</v>
      </c>
      <c r="D11" s="70">
        <v>3</v>
      </c>
      <c r="E11" s="70">
        <v>2024</v>
      </c>
      <c r="F11" s="70" t="s">
        <v>1554</v>
      </c>
      <c r="G11" s="1073" t="s">
        <v>2039</v>
      </c>
      <c r="H11" s="70" t="s">
        <v>2040</v>
      </c>
      <c r="I11" s="1066"/>
      <c r="J11" s="73">
        <v>487683</v>
      </c>
      <c r="K11" s="71">
        <v>668513877</v>
      </c>
      <c r="L11" s="71">
        <v>1378109</v>
      </c>
      <c r="M11" s="71">
        <v>1877197467</v>
      </c>
      <c r="N11" s="71">
        <v>67100</v>
      </c>
      <c r="O11" s="71">
        <v>139737576</v>
      </c>
      <c r="P11" s="71">
        <v>0</v>
      </c>
      <c r="Q11" s="71">
        <v>0</v>
      </c>
      <c r="R11" s="71">
        <v>0</v>
      </c>
      <c r="S11" s="71">
        <v>0</v>
      </c>
      <c r="T11" s="71">
        <v>0</v>
      </c>
      <c r="U11" s="71">
        <v>0</v>
      </c>
      <c r="V11" s="71">
        <v>0</v>
      </c>
      <c r="W11" s="71">
        <v>0</v>
      </c>
      <c r="X11" s="71">
        <v>0</v>
      </c>
      <c r="Y11" s="71">
        <v>0</v>
      </c>
      <c r="Z11" s="71">
        <v>2685448920</v>
      </c>
      <c r="AA11" s="71">
        <v>1138879131</v>
      </c>
      <c r="AB11" s="71">
        <v>5154946737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2386</v>
      </c>
      <c r="B12" s="70">
        <v>4</v>
      </c>
      <c r="C12" s="70">
        <v>18</v>
      </c>
      <c r="D12" s="70">
        <v>4</v>
      </c>
      <c r="E12" s="70">
        <v>2024</v>
      </c>
      <c r="F12" s="70" t="s">
        <v>1554</v>
      </c>
      <c r="G12" s="1073" t="s">
        <v>2383</v>
      </c>
      <c r="H12" s="70" t="s">
        <v>2384</v>
      </c>
      <c r="I12" s="1066"/>
      <c r="J12" s="73">
        <v>167796</v>
      </c>
      <c r="K12" s="71">
        <v>230589548</v>
      </c>
      <c r="L12" s="71">
        <v>297451</v>
      </c>
      <c r="M12" s="71">
        <v>406379442</v>
      </c>
      <c r="N12" s="71">
        <v>0</v>
      </c>
      <c r="O12" s="71">
        <v>0</v>
      </c>
      <c r="P12" s="71">
        <v>0</v>
      </c>
      <c r="Q12" s="71">
        <v>0</v>
      </c>
      <c r="R12" s="71">
        <v>0</v>
      </c>
      <c r="S12" s="71">
        <v>0</v>
      </c>
      <c r="T12" s="71">
        <v>0</v>
      </c>
      <c r="U12" s="71">
        <v>0</v>
      </c>
      <c r="V12" s="71">
        <v>0</v>
      </c>
      <c r="W12" s="71">
        <v>0</v>
      </c>
      <c r="X12" s="71">
        <v>0</v>
      </c>
      <c r="Y12" s="71">
        <v>0</v>
      </c>
      <c r="Z12" s="71">
        <v>636968990</v>
      </c>
      <c r="AA12" s="71">
        <v>379868797</v>
      </c>
      <c r="AB12" s="71">
        <v>1790305143.0000002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1703</v>
      </c>
      <c r="B13" s="70">
        <v>5</v>
      </c>
      <c r="C13" s="70">
        <v>18</v>
      </c>
      <c r="D13" s="70">
        <v>5</v>
      </c>
      <c r="E13" s="70">
        <v>2024</v>
      </c>
      <c r="F13" s="70" t="s">
        <v>1554</v>
      </c>
      <c r="G13" s="1073" t="s">
        <v>1700</v>
      </c>
      <c r="H13" s="70" t="s">
        <v>1701</v>
      </c>
      <c r="I13" s="1066"/>
      <c r="J13" s="73">
        <v>330758</v>
      </c>
      <c r="K13" s="71">
        <v>455920574.00000006</v>
      </c>
      <c r="L13" s="71">
        <v>717728</v>
      </c>
      <c r="M13" s="71">
        <v>983666529</v>
      </c>
      <c r="N13" s="71">
        <v>0</v>
      </c>
      <c r="O13" s="71">
        <v>0</v>
      </c>
      <c r="P13" s="71">
        <v>0</v>
      </c>
      <c r="Q13" s="71">
        <v>0</v>
      </c>
      <c r="R13" s="71">
        <v>0</v>
      </c>
      <c r="S13" s="71">
        <v>0</v>
      </c>
      <c r="T13" s="71">
        <v>0</v>
      </c>
      <c r="U13" s="71">
        <v>0</v>
      </c>
      <c r="V13" s="71">
        <v>0</v>
      </c>
      <c r="W13" s="71">
        <v>0</v>
      </c>
      <c r="X13" s="71">
        <v>0</v>
      </c>
      <c r="Y13" s="71">
        <v>0</v>
      </c>
      <c r="Z13" s="71">
        <v>1439587103</v>
      </c>
      <c r="AA13" s="71">
        <v>783437917</v>
      </c>
      <c r="AB13" s="71">
        <v>3744769604.9999995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1671</v>
      </c>
      <c r="B14" s="70">
        <v>6</v>
      </c>
      <c r="C14" s="70">
        <v>18</v>
      </c>
      <c r="D14" s="70">
        <v>6</v>
      </c>
      <c r="E14" s="70">
        <v>2024</v>
      </c>
      <c r="F14" s="70" t="s">
        <v>1554</v>
      </c>
      <c r="G14" s="1073" t="s">
        <v>1668</v>
      </c>
      <c r="H14" s="70" t="s">
        <v>1669</v>
      </c>
      <c r="I14" s="1066"/>
      <c r="J14" s="73">
        <v>237458</v>
      </c>
      <c r="K14" s="71">
        <v>328736007</v>
      </c>
      <c r="L14" s="71">
        <v>1297731</v>
      </c>
      <c r="M14" s="71">
        <v>1786114210</v>
      </c>
      <c r="N14" s="71">
        <v>0</v>
      </c>
      <c r="O14" s="71">
        <v>0</v>
      </c>
      <c r="P14" s="71">
        <v>0</v>
      </c>
      <c r="Q14" s="71">
        <v>0</v>
      </c>
      <c r="R14" s="71">
        <v>0</v>
      </c>
      <c r="S14" s="71">
        <v>0</v>
      </c>
      <c r="T14" s="71">
        <v>0</v>
      </c>
      <c r="U14" s="71">
        <v>0</v>
      </c>
      <c r="V14" s="71">
        <v>0</v>
      </c>
      <c r="W14" s="71">
        <v>0</v>
      </c>
      <c r="X14" s="71">
        <v>0</v>
      </c>
      <c r="Y14" s="71">
        <v>0</v>
      </c>
      <c r="Z14" s="71">
        <v>2114850217.0000002</v>
      </c>
      <c r="AA14" s="71">
        <v>578595118</v>
      </c>
      <c r="AB14" s="71">
        <v>2764914764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2422</v>
      </c>
      <c r="B15" s="70">
        <v>7</v>
      </c>
      <c r="C15" s="70">
        <v>18</v>
      </c>
      <c r="D15" s="70">
        <v>7</v>
      </c>
      <c r="E15" s="70">
        <v>2024</v>
      </c>
      <c r="F15" s="70" t="s">
        <v>1554</v>
      </c>
      <c r="G15" s="1073" t="s">
        <v>2419</v>
      </c>
      <c r="H15" s="70" t="s">
        <v>2420</v>
      </c>
      <c r="I15" s="1066"/>
      <c r="J15" s="73">
        <v>299590</v>
      </c>
      <c r="K15" s="71">
        <v>410840545.99999994</v>
      </c>
      <c r="L15" s="71">
        <v>352214</v>
      </c>
      <c r="M15" s="71">
        <v>479098461</v>
      </c>
      <c r="N15" s="71">
        <v>0</v>
      </c>
      <c r="O15" s="71">
        <v>0</v>
      </c>
      <c r="P15" s="71">
        <v>0</v>
      </c>
      <c r="Q15" s="71">
        <v>0</v>
      </c>
      <c r="R15" s="71">
        <v>0</v>
      </c>
      <c r="S15" s="71">
        <v>0</v>
      </c>
      <c r="T15" s="71">
        <v>0</v>
      </c>
      <c r="U15" s="71">
        <v>0</v>
      </c>
      <c r="V15" s="71">
        <v>0</v>
      </c>
      <c r="W15" s="71">
        <v>0</v>
      </c>
      <c r="X15" s="71">
        <v>0</v>
      </c>
      <c r="Y15" s="71">
        <v>0</v>
      </c>
      <c r="Z15" s="71">
        <v>889939007</v>
      </c>
      <c r="AA15" s="71">
        <v>607136401</v>
      </c>
      <c r="AB15" s="71">
        <v>3116868922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2394</v>
      </c>
      <c r="B16" s="70">
        <v>8</v>
      </c>
      <c r="C16" s="70">
        <v>18</v>
      </c>
      <c r="D16" s="70">
        <v>8</v>
      </c>
      <c r="E16" s="70">
        <v>2024</v>
      </c>
      <c r="F16" s="70" t="s">
        <v>1554</v>
      </c>
      <c r="G16" s="1073" t="s">
        <v>2391</v>
      </c>
      <c r="H16" s="70" t="s">
        <v>2392</v>
      </c>
      <c r="I16" s="1066"/>
      <c r="J16" s="73">
        <v>86706</v>
      </c>
      <c r="K16" s="71">
        <v>118111796</v>
      </c>
      <c r="L16" s="71">
        <v>63785</v>
      </c>
      <c r="M16" s="71">
        <v>86370753</v>
      </c>
      <c r="N16" s="71">
        <v>1500</v>
      </c>
      <c r="O16" s="71">
        <v>3117282.0000000005</v>
      </c>
      <c r="P16" s="71">
        <v>0</v>
      </c>
      <c r="Q16" s="71">
        <v>0</v>
      </c>
      <c r="R16" s="71">
        <v>0</v>
      </c>
      <c r="S16" s="71">
        <v>0</v>
      </c>
      <c r="T16" s="71">
        <v>0</v>
      </c>
      <c r="U16" s="71">
        <v>0</v>
      </c>
      <c r="V16" s="71">
        <v>0</v>
      </c>
      <c r="W16" s="71">
        <v>0</v>
      </c>
      <c r="X16" s="71">
        <v>0</v>
      </c>
      <c r="Y16" s="71">
        <v>0</v>
      </c>
      <c r="Z16" s="71">
        <v>207599831</v>
      </c>
      <c r="AA16" s="71">
        <v>201144200.00000003</v>
      </c>
      <c r="AB16" s="71">
        <v>1041020658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2434</v>
      </c>
      <c r="B17" s="70">
        <v>9</v>
      </c>
      <c r="C17" s="70">
        <v>18</v>
      </c>
      <c r="D17" s="70">
        <v>9</v>
      </c>
      <c r="E17" s="70">
        <v>2024</v>
      </c>
      <c r="F17" s="70" t="s">
        <v>1554</v>
      </c>
      <c r="G17" s="1073" t="s">
        <v>2431</v>
      </c>
      <c r="H17" s="70" t="s">
        <v>2432</v>
      </c>
      <c r="I17" s="1066"/>
      <c r="J17" s="73">
        <v>368415</v>
      </c>
      <c r="K17" s="71">
        <v>508960077</v>
      </c>
      <c r="L17" s="71">
        <v>1448057</v>
      </c>
      <c r="M17" s="71">
        <v>1988810759.0000002</v>
      </c>
      <c r="N17" s="71">
        <v>0</v>
      </c>
      <c r="O17" s="71">
        <v>0</v>
      </c>
      <c r="P17" s="71">
        <v>0</v>
      </c>
      <c r="Q17" s="71">
        <v>0</v>
      </c>
      <c r="R17" s="71">
        <v>0</v>
      </c>
      <c r="S17" s="71">
        <v>0</v>
      </c>
      <c r="T17" s="71">
        <v>0</v>
      </c>
      <c r="U17" s="71">
        <v>0</v>
      </c>
      <c r="V17" s="71">
        <v>0</v>
      </c>
      <c r="W17" s="71">
        <v>0</v>
      </c>
      <c r="X17" s="71">
        <v>0</v>
      </c>
      <c r="Y17" s="71">
        <v>0</v>
      </c>
      <c r="Z17" s="71">
        <v>2497770836</v>
      </c>
      <c r="AA17" s="71">
        <v>883348600.00000012</v>
      </c>
      <c r="AB17" s="71">
        <v>4069693167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1761</v>
      </c>
      <c r="B18" s="70">
        <v>10</v>
      </c>
      <c r="C18" s="70">
        <v>18</v>
      </c>
      <c r="D18" s="70">
        <v>10</v>
      </c>
      <c r="E18" s="70">
        <v>2024</v>
      </c>
      <c r="F18" s="70" t="s">
        <v>1554</v>
      </c>
      <c r="G18" s="1073" t="s">
        <v>1740</v>
      </c>
      <c r="H18" s="70" t="s">
        <v>1741</v>
      </c>
      <c r="I18" s="1066"/>
      <c r="J18" s="73">
        <v>474038</v>
      </c>
      <c r="K18" s="71">
        <v>645049009</v>
      </c>
      <c r="L18" s="71">
        <v>1254656</v>
      </c>
      <c r="M18" s="71">
        <v>1696385848</v>
      </c>
      <c r="N18" s="71">
        <v>49300</v>
      </c>
      <c r="O18" s="71">
        <v>95497736</v>
      </c>
      <c r="P18" s="71">
        <v>0</v>
      </c>
      <c r="Q18" s="71">
        <v>0</v>
      </c>
      <c r="R18" s="71">
        <v>0</v>
      </c>
      <c r="S18" s="71">
        <v>0</v>
      </c>
      <c r="T18" s="71">
        <v>0</v>
      </c>
      <c r="U18" s="71">
        <v>0</v>
      </c>
      <c r="V18" s="71">
        <v>0</v>
      </c>
      <c r="W18" s="71">
        <v>0</v>
      </c>
      <c r="X18" s="71">
        <v>0</v>
      </c>
      <c r="Y18" s="71">
        <v>0</v>
      </c>
      <c r="Z18" s="71">
        <v>2436932592.9999995</v>
      </c>
      <c r="AA18" s="71">
        <v>1132902933</v>
      </c>
      <c r="AB18" s="71">
        <v>5029320240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2426</v>
      </c>
      <c r="B19" s="70">
        <v>11</v>
      </c>
      <c r="C19" s="70">
        <v>18</v>
      </c>
      <c r="D19" s="70">
        <v>11</v>
      </c>
      <c r="E19" s="70">
        <v>2024</v>
      </c>
      <c r="F19" s="70" t="s">
        <v>1554</v>
      </c>
      <c r="G19" s="1073" t="s">
        <v>2423</v>
      </c>
      <c r="H19" s="70" t="s">
        <v>2424</v>
      </c>
      <c r="I19" s="1066"/>
      <c r="J19" s="73">
        <v>404991</v>
      </c>
      <c r="K19" s="71">
        <v>552978131.00000012</v>
      </c>
      <c r="L19" s="71">
        <v>455037</v>
      </c>
      <c r="M19" s="71">
        <v>617905415.00000012</v>
      </c>
      <c r="N19" s="71">
        <v>3000</v>
      </c>
      <c r="O19" s="71">
        <v>7317352</v>
      </c>
      <c r="P19" s="71">
        <v>0</v>
      </c>
      <c r="Q19" s="71">
        <v>0</v>
      </c>
      <c r="R19" s="71">
        <v>0</v>
      </c>
      <c r="S19" s="71">
        <v>0</v>
      </c>
      <c r="T19" s="71">
        <v>0</v>
      </c>
      <c r="U19" s="71">
        <v>0</v>
      </c>
      <c r="V19" s="71">
        <v>0</v>
      </c>
      <c r="W19" s="71">
        <v>0</v>
      </c>
      <c r="X19" s="71">
        <v>0</v>
      </c>
      <c r="Y19" s="71">
        <v>0</v>
      </c>
      <c r="Z19" s="71">
        <v>1178200898</v>
      </c>
      <c r="AA19" s="71">
        <v>819209796</v>
      </c>
      <c r="AB19" s="71">
        <v>3493531650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2446</v>
      </c>
      <c r="B20" s="70">
        <v>12</v>
      </c>
      <c r="C20" s="70">
        <v>18</v>
      </c>
      <c r="D20" s="70">
        <v>12</v>
      </c>
      <c r="E20" s="70">
        <v>2024</v>
      </c>
      <c r="F20" s="70" t="s">
        <v>1554</v>
      </c>
      <c r="G20" s="1073" t="s">
        <v>2443</v>
      </c>
      <c r="H20" s="70" t="s">
        <v>2444</v>
      </c>
      <c r="I20" s="1066"/>
      <c r="J20" s="73">
        <v>296082</v>
      </c>
      <c r="K20" s="71">
        <v>408198328</v>
      </c>
      <c r="L20" s="71">
        <v>996768</v>
      </c>
      <c r="M20" s="71">
        <v>1366641740</v>
      </c>
      <c r="N20" s="71">
        <v>1900</v>
      </c>
      <c r="O20" s="71">
        <v>4023264</v>
      </c>
      <c r="P20" s="71">
        <v>0</v>
      </c>
      <c r="Q20" s="71">
        <v>0</v>
      </c>
      <c r="R20" s="71">
        <v>0</v>
      </c>
      <c r="S20" s="71">
        <v>0</v>
      </c>
      <c r="T20" s="71">
        <v>0</v>
      </c>
      <c r="U20" s="71">
        <v>0</v>
      </c>
      <c r="V20" s="71">
        <v>0</v>
      </c>
      <c r="W20" s="71">
        <v>0</v>
      </c>
      <c r="X20" s="71">
        <v>0</v>
      </c>
      <c r="Y20" s="71">
        <v>0</v>
      </c>
      <c r="Z20" s="71">
        <v>1778863332</v>
      </c>
      <c r="AA20" s="71">
        <v>707884426</v>
      </c>
      <c r="AB20" s="71">
        <v>3761533270.9999995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2418</v>
      </c>
      <c r="B21" s="70">
        <v>13</v>
      </c>
      <c r="C21" s="70">
        <v>18</v>
      </c>
      <c r="D21" s="70">
        <v>13</v>
      </c>
      <c r="E21" s="70">
        <v>2024</v>
      </c>
      <c r="F21" s="70" t="s">
        <v>1554</v>
      </c>
      <c r="G21" s="1073" t="s">
        <v>2415</v>
      </c>
      <c r="H21" s="70" t="s">
        <v>2416</v>
      </c>
      <c r="I21" s="1066"/>
      <c r="J21" s="73">
        <v>656545</v>
      </c>
      <c r="K21" s="71">
        <v>889803376.00000012</v>
      </c>
      <c r="L21" s="71">
        <v>581580</v>
      </c>
      <c r="M21" s="71">
        <v>785200378</v>
      </c>
      <c r="N21" s="71">
        <v>1700</v>
      </c>
      <c r="O21" s="71">
        <v>4244757</v>
      </c>
      <c r="P21" s="71">
        <v>0</v>
      </c>
      <c r="Q21" s="71">
        <v>0</v>
      </c>
      <c r="R21" s="71">
        <v>0</v>
      </c>
      <c r="S21" s="71">
        <v>0</v>
      </c>
      <c r="T21" s="71">
        <v>0</v>
      </c>
      <c r="U21" s="71">
        <v>0</v>
      </c>
      <c r="V21" s="71">
        <v>0</v>
      </c>
      <c r="W21" s="71">
        <v>0</v>
      </c>
      <c r="X21" s="71">
        <v>0</v>
      </c>
      <c r="Y21" s="71">
        <v>0</v>
      </c>
      <c r="Z21" s="71">
        <v>1679248511</v>
      </c>
      <c r="AA21" s="71">
        <v>1571727107</v>
      </c>
      <c r="AB21" s="71">
        <v>5768600237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1687</v>
      </c>
      <c r="B22" s="70">
        <v>14</v>
      </c>
      <c r="C22" s="70">
        <v>18</v>
      </c>
      <c r="D22" s="70">
        <v>14</v>
      </c>
      <c r="E22" s="70">
        <v>2024</v>
      </c>
      <c r="F22" s="70" t="s">
        <v>1554</v>
      </c>
      <c r="G22" s="1073" t="s">
        <v>1684</v>
      </c>
      <c r="H22" s="70" t="s">
        <v>1685</v>
      </c>
      <c r="I22" s="1066"/>
      <c r="J22" s="73">
        <v>71780</v>
      </c>
      <c r="K22" s="71">
        <v>99126184</v>
      </c>
      <c r="L22" s="71">
        <v>146544</v>
      </c>
      <c r="M22" s="71">
        <v>201353897</v>
      </c>
      <c r="N22" s="71">
        <v>0</v>
      </c>
      <c r="O22" s="71">
        <v>0</v>
      </c>
      <c r="P22" s="71">
        <v>0</v>
      </c>
      <c r="Q22" s="71">
        <v>0</v>
      </c>
      <c r="R22" s="71">
        <v>0</v>
      </c>
      <c r="S22" s="71">
        <v>0</v>
      </c>
      <c r="T22" s="71">
        <v>0</v>
      </c>
      <c r="U22" s="71">
        <v>0</v>
      </c>
      <c r="V22" s="71">
        <v>0</v>
      </c>
      <c r="W22" s="71">
        <v>0</v>
      </c>
      <c r="X22" s="71">
        <v>0</v>
      </c>
      <c r="Y22" s="71">
        <v>0</v>
      </c>
      <c r="Z22" s="71">
        <v>300480081</v>
      </c>
      <c r="AA22" s="71">
        <v>203531232</v>
      </c>
      <c r="AB22" s="71">
        <v>1088826306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2442</v>
      </c>
      <c r="B23" s="70">
        <v>15</v>
      </c>
      <c r="C23" s="70">
        <v>18</v>
      </c>
      <c r="D23" s="70">
        <v>15</v>
      </c>
      <c r="E23" s="70">
        <v>2024</v>
      </c>
      <c r="F23" s="70" t="s">
        <v>1554</v>
      </c>
      <c r="G23" s="1073" t="s">
        <v>2439</v>
      </c>
      <c r="H23" s="70" t="s">
        <v>2440</v>
      </c>
      <c r="I23" s="1066"/>
      <c r="J23" s="73">
        <v>236731</v>
      </c>
      <c r="K23" s="71">
        <v>319299237</v>
      </c>
      <c r="L23" s="71">
        <v>230130</v>
      </c>
      <c r="M23" s="71">
        <v>308592645</v>
      </c>
      <c r="N23" s="71">
        <v>451900</v>
      </c>
      <c r="O23" s="71">
        <v>1404908841</v>
      </c>
      <c r="P23" s="71">
        <v>3825</v>
      </c>
      <c r="Q23" s="71">
        <v>25741468</v>
      </c>
      <c r="R23" s="71">
        <v>0</v>
      </c>
      <c r="S23" s="71">
        <v>0</v>
      </c>
      <c r="T23" s="71">
        <v>0</v>
      </c>
      <c r="U23" s="71">
        <v>0</v>
      </c>
      <c r="V23" s="71">
        <v>0</v>
      </c>
      <c r="W23" s="71">
        <v>0</v>
      </c>
      <c r="X23" s="71">
        <v>0</v>
      </c>
      <c r="Y23" s="71">
        <v>0</v>
      </c>
      <c r="Z23" s="71">
        <v>2058542191</v>
      </c>
      <c r="AA23" s="71">
        <v>539905784</v>
      </c>
      <c r="AB23" s="71">
        <v>2504415165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2474</v>
      </c>
      <c r="B24" s="70">
        <v>16</v>
      </c>
      <c r="C24" s="70">
        <v>18</v>
      </c>
      <c r="D24" s="70">
        <v>16</v>
      </c>
      <c r="E24" s="70">
        <v>2024</v>
      </c>
      <c r="F24" s="70" t="s">
        <v>1554</v>
      </c>
      <c r="G24" s="1073" t="s">
        <v>2475</v>
      </c>
      <c r="H24" s="70" t="s">
        <v>2476</v>
      </c>
      <c r="I24" s="1066"/>
      <c r="J24" s="73">
        <v>684953</v>
      </c>
      <c r="K24" s="71">
        <v>954804378</v>
      </c>
      <c r="L24" s="71">
        <v>728186</v>
      </c>
      <c r="M24" s="71">
        <v>1006797242</v>
      </c>
      <c r="N24" s="71">
        <v>0</v>
      </c>
      <c r="O24" s="71">
        <v>0</v>
      </c>
      <c r="P24" s="71">
        <v>0</v>
      </c>
      <c r="Q24" s="71">
        <v>0</v>
      </c>
      <c r="R24" s="71">
        <v>0</v>
      </c>
      <c r="S24" s="71">
        <v>0</v>
      </c>
      <c r="T24" s="71">
        <v>0</v>
      </c>
      <c r="U24" s="71">
        <v>0</v>
      </c>
      <c r="V24" s="71">
        <v>0</v>
      </c>
      <c r="W24" s="71">
        <v>0</v>
      </c>
      <c r="X24" s="71">
        <v>0</v>
      </c>
      <c r="Y24" s="71">
        <v>0</v>
      </c>
      <c r="Z24" s="71">
        <v>1961601619.9999998</v>
      </c>
      <c r="AA24" s="71">
        <v>1433609304</v>
      </c>
      <c r="AB24" s="71">
        <v>7132675475.000001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1683</v>
      </c>
      <c r="B25" s="70">
        <v>17</v>
      </c>
      <c r="C25" s="70">
        <v>18</v>
      </c>
      <c r="D25" s="70">
        <v>17</v>
      </c>
      <c r="E25" s="70">
        <v>2024</v>
      </c>
      <c r="F25" s="70" t="s">
        <v>1554</v>
      </c>
      <c r="G25" s="1073" t="s">
        <v>1680</v>
      </c>
      <c r="H25" s="70" t="s">
        <v>1681</v>
      </c>
      <c r="I25" s="1066"/>
      <c r="J25" s="73">
        <v>78348</v>
      </c>
      <c r="K25" s="71">
        <v>109326766</v>
      </c>
      <c r="L25" s="71">
        <v>43616</v>
      </c>
      <c r="M25" s="71">
        <v>60553835</v>
      </c>
      <c r="N25" s="71">
        <v>0</v>
      </c>
      <c r="O25" s="71">
        <v>0</v>
      </c>
      <c r="P25" s="71">
        <v>0</v>
      </c>
      <c r="Q25" s="71">
        <v>0</v>
      </c>
      <c r="R25" s="71">
        <v>0</v>
      </c>
      <c r="S25" s="71">
        <v>0</v>
      </c>
      <c r="T25" s="71">
        <v>0</v>
      </c>
      <c r="U25" s="71">
        <v>0</v>
      </c>
      <c r="V25" s="71">
        <v>0</v>
      </c>
      <c r="W25" s="71">
        <v>0</v>
      </c>
      <c r="X25" s="71">
        <v>0</v>
      </c>
      <c r="Y25" s="71">
        <v>0</v>
      </c>
      <c r="Z25" s="71">
        <v>169880601.00000003</v>
      </c>
      <c r="AA25" s="71">
        <v>149141991</v>
      </c>
      <c r="AB25" s="71">
        <v>818532240</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1691</v>
      </c>
      <c r="B26" s="70">
        <v>18</v>
      </c>
      <c r="C26" s="70">
        <v>18</v>
      </c>
      <c r="D26" s="70">
        <v>18</v>
      </c>
      <c r="E26" s="70">
        <v>2024</v>
      </c>
      <c r="F26" s="70" t="s">
        <v>1554</v>
      </c>
      <c r="G26" s="1073" t="s">
        <v>1688</v>
      </c>
      <c r="H26" s="70" t="s">
        <v>1689</v>
      </c>
      <c r="I26" s="1066"/>
      <c r="J26" s="73">
        <v>168812</v>
      </c>
      <c r="K26" s="71">
        <v>235243777</v>
      </c>
      <c r="L26" s="71">
        <v>130124</v>
      </c>
      <c r="M26" s="71">
        <v>180116358.00000003</v>
      </c>
      <c r="N26" s="71">
        <v>0</v>
      </c>
      <c r="O26" s="71">
        <v>0</v>
      </c>
      <c r="P26" s="71">
        <v>0</v>
      </c>
      <c r="Q26" s="71">
        <v>0</v>
      </c>
      <c r="R26" s="71">
        <v>0</v>
      </c>
      <c r="S26" s="71">
        <v>0</v>
      </c>
      <c r="T26" s="71">
        <v>0</v>
      </c>
      <c r="U26" s="71">
        <v>0</v>
      </c>
      <c r="V26" s="71">
        <v>0</v>
      </c>
      <c r="W26" s="71">
        <v>0</v>
      </c>
      <c r="X26" s="71">
        <v>0</v>
      </c>
      <c r="Y26" s="71">
        <v>0</v>
      </c>
      <c r="Z26" s="71">
        <v>415360135</v>
      </c>
      <c r="AA26" s="71">
        <v>415043853.99999994</v>
      </c>
      <c r="AB26" s="71">
        <v>2065663086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1699</v>
      </c>
      <c r="B27" s="70">
        <v>19</v>
      </c>
      <c r="C27" s="70">
        <v>18</v>
      </c>
      <c r="D27" s="70">
        <v>19</v>
      </c>
      <c r="E27" s="70">
        <v>2024</v>
      </c>
      <c r="F27" s="70" t="s">
        <v>1554</v>
      </c>
      <c r="G27" s="1073" t="s">
        <v>1696</v>
      </c>
      <c r="H27" s="70" t="s">
        <v>1697</v>
      </c>
      <c r="I27" s="1066"/>
      <c r="J27" s="73">
        <v>320911</v>
      </c>
      <c r="K27" s="71">
        <v>442428213.99999994</v>
      </c>
      <c r="L27" s="71">
        <v>1258348</v>
      </c>
      <c r="M27" s="71">
        <v>1724747944</v>
      </c>
      <c r="N27" s="71">
        <v>82700</v>
      </c>
      <c r="O27" s="71">
        <v>160236281</v>
      </c>
      <c r="P27" s="71">
        <v>0</v>
      </c>
      <c r="Q27" s="71">
        <v>0</v>
      </c>
      <c r="R27" s="71">
        <v>0</v>
      </c>
      <c r="S27" s="71">
        <v>0</v>
      </c>
      <c r="T27" s="71">
        <v>0</v>
      </c>
      <c r="U27" s="71">
        <v>0</v>
      </c>
      <c r="V27" s="71">
        <v>0</v>
      </c>
      <c r="W27" s="71">
        <v>0</v>
      </c>
      <c r="X27" s="71">
        <v>0</v>
      </c>
      <c r="Y27" s="71">
        <v>0</v>
      </c>
      <c r="Z27" s="71">
        <v>2327412439</v>
      </c>
      <c r="AA27" s="71">
        <v>690219420</v>
      </c>
      <c r="AB27" s="71">
        <v>3288160601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2382</v>
      </c>
      <c r="B28" s="70">
        <v>20</v>
      </c>
      <c r="C28" s="70">
        <v>18</v>
      </c>
      <c r="D28" s="70">
        <v>20</v>
      </c>
      <c r="E28" s="70">
        <v>2024</v>
      </c>
      <c r="F28" s="70" t="s">
        <v>1554</v>
      </c>
      <c r="G28" s="1073" t="s">
        <v>2379</v>
      </c>
      <c r="H28" s="70" t="s">
        <v>2380</v>
      </c>
      <c r="I28" s="1066"/>
      <c r="J28" s="73">
        <v>297119</v>
      </c>
      <c r="K28" s="71">
        <v>413570808</v>
      </c>
      <c r="L28" s="71">
        <v>348121</v>
      </c>
      <c r="M28" s="71">
        <v>481759841</v>
      </c>
      <c r="N28" s="71">
        <v>0</v>
      </c>
      <c r="O28" s="71">
        <v>0</v>
      </c>
      <c r="P28" s="71">
        <v>0</v>
      </c>
      <c r="Q28" s="71">
        <v>0</v>
      </c>
      <c r="R28" s="71">
        <v>49</v>
      </c>
      <c r="S28" s="71">
        <v>405520</v>
      </c>
      <c r="T28" s="71">
        <v>0</v>
      </c>
      <c r="U28" s="71">
        <v>0</v>
      </c>
      <c r="V28" s="71">
        <v>0</v>
      </c>
      <c r="W28" s="71">
        <v>0</v>
      </c>
      <c r="X28" s="71">
        <v>0</v>
      </c>
      <c r="Y28" s="71">
        <v>0</v>
      </c>
      <c r="Z28" s="71">
        <v>895736169.00881994</v>
      </c>
      <c r="AA28" s="71">
        <v>664065496</v>
      </c>
      <c r="AB28" s="71">
        <v>3188845987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2414</v>
      </c>
      <c r="B29" s="70">
        <v>21</v>
      </c>
      <c r="C29" s="70">
        <v>18</v>
      </c>
      <c r="D29" s="70">
        <v>21</v>
      </c>
      <c r="E29" s="70">
        <v>2024</v>
      </c>
      <c r="F29" s="70" t="s">
        <v>1554</v>
      </c>
      <c r="G29" s="1073" t="s">
        <v>2411</v>
      </c>
      <c r="H29" s="70" t="s">
        <v>2412</v>
      </c>
      <c r="I29" s="1066"/>
      <c r="J29" s="73">
        <v>426364</v>
      </c>
      <c r="K29" s="71">
        <v>592360163</v>
      </c>
      <c r="L29" s="71">
        <v>542702</v>
      </c>
      <c r="M29" s="71">
        <v>749729677.99999988</v>
      </c>
      <c r="N29" s="71">
        <v>0</v>
      </c>
      <c r="O29" s="71">
        <v>0</v>
      </c>
      <c r="P29" s="71">
        <v>0</v>
      </c>
      <c r="Q29" s="71">
        <v>0</v>
      </c>
      <c r="R29" s="71">
        <v>0</v>
      </c>
      <c r="S29" s="71">
        <v>0</v>
      </c>
      <c r="T29" s="71">
        <v>0</v>
      </c>
      <c r="U29" s="71">
        <v>0</v>
      </c>
      <c r="V29" s="71">
        <v>0</v>
      </c>
      <c r="W29" s="71">
        <v>0</v>
      </c>
      <c r="X29" s="71">
        <v>0</v>
      </c>
      <c r="Y29" s="71">
        <v>0</v>
      </c>
      <c r="Z29" s="71">
        <v>1342089841</v>
      </c>
      <c r="AA29" s="71">
        <v>983333631</v>
      </c>
      <c r="AB29" s="71">
        <v>4349008967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1667</v>
      </c>
      <c r="B30" s="70">
        <v>22</v>
      </c>
      <c r="C30" s="70">
        <v>18</v>
      </c>
      <c r="D30" s="70">
        <v>22</v>
      </c>
      <c r="E30" s="70">
        <v>2024</v>
      </c>
      <c r="F30" s="70" t="s">
        <v>1554</v>
      </c>
      <c r="G30" s="1073" t="s">
        <v>1664</v>
      </c>
      <c r="H30" s="70" t="s">
        <v>1665</v>
      </c>
      <c r="I30" s="1066"/>
      <c r="J30" s="73">
        <v>145048</v>
      </c>
      <c r="K30" s="71">
        <v>200867912.00000003</v>
      </c>
      <c r="L30" s="71">
        <v>380837</v>
      </c>
      <c r="M30" s="71">
        <v>523248256.99999994</v>
      </c>
      <c r="N30" s="71">
        <v>41900</v>
      </c>
      <c r="O30" s="71">
        <v>72516598</v>
      </c>
      <c r="P30" s="71">
        <v>0</v>
      </c>
      <c r="Q30" s="71">
        <v>0</v>
      </c>
      <c r="R30" s="71">
        <v>3669</v>
      </c>
      <c r="S30" s="71">
        <v>30556798.999999996</v>
      </c>
      <c r="T30" s="71">
        <v>0</v>
      </c>
      <c r="U30" s="71">
        <v>0</v>
      </c>
      <c r="V30" s="71">
        <v>0</v>
      </c>
      <c r="W30" s="71">
        <v>0</v>
      </c>
      <c r="X30" s="71">
        <v>0</v>
      </c>
      <c r="Y30" s="71">
        <v>0</v>
      </c>
      <c r="Z30" s="71">
        <v>827189565.85561991</v>
      </c>
      <c r="AA30" s="71">
        <v>119304940</v>
      </c>
      <c r="AB30" s="71">
        <v>1058146519.0000001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1711</v>
      </c>
      <c r="B31" s="70">
        <v>23</v>
      </c>
      <c r="C31" s="70">
        <v>18</v>
      </c>
      <c r="D31" s="70">
        <v>23</v>
      </c>
      <c r="E31" s="70">
        <v>2024</v>
      </c>
      <c r="F31" s="70" t="s">
        <v>1554</v>
      </c>
      <c r="G31" s="1073" t="s">
        <v>1708</v>
      </c>
      <c r="H31" s="70" t="s">
        <v>1709</v>
      </c>
      <c r="I31" s="1066"/>
      <c r="J31" s="73">
        <v>169164</v>
      </c>
      <c r="K31" s="71">
        <v>225605951</v>
      </c>
      <c r="L31" s="71">
        <v>225151</v>
      </c>
      <c r="M31" s="71">
        <v>298287719</v>
      </c>
      <c r="N31" s="71">
        <v>228900</v>
      </c>
      <c r="O31" s="71">
        <v>472785521</v>
      </c>
      <c r="P31" s="71">
        <v>340</v>
      </c>
      <c r="Q31" s="71">
        <v>1783037</v>
      </c>
      <c r="R31" s="71">
        <v>0</v>
      </c>
      <c r="S31" s="71">
        <v>0</v>
      </c>
      <c r="T31" s="71">
        <v>0</v>
      </c>
      <c r="U31" s="71">
        <v>0</v>
      </c>
      <c r="V31" s="71">
        <v>0</v>
      </c>
      <c r="W31" s="71">
        <v>0</v>
      </c>
      <c r="X31" s="71">
        <v>0</v>
      </c>
      <c r="Y31" s="71">
        <v>0</v>
      </c>
      <c r="Z31" s="71">
        <v>998462228</v>
      </c>
      <c r="AA31" s="71">
        <v>97705648</v>
      </c>
      <c r="AB31" s="71">
        <v>998634887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1679</v>
      </c>
      <c r="B32" s="70">
        <v>24</v>
      </c>
      <c r="C32" s="70">
        <v>18</v>
      </c>
      <c r="D32" s="70">
        <v>24</v>
      </c>
      <c r="E32" s="70">
        <v>2024</v>
      </c>
      <c r="F32" s="70" t="s">
        <v>1554</v>
      </c>
      <c r="G32" s="1073" t="s">
        <v>1676</v>
      </c>
      <c r="H32" s="70" t="s">
        <v>1677</v>
      </c>
      <c r="I32" s="1066"/>
      <c r="J32" s="73">
        <v>148464</v>
      </c>
      <c r="K32" s="71">
        <v>198414812</v>
      </c>
      <c r="L32" s="71">
        <v>148689</v>
      </c>
      <c r="M32" s="71">
        <v>197662878</v>
      </c>
      <c r="N32" s="71">
        <v>708100</v>
      </c>
      <c r="O32" s="71">
        <v>1940698029.0000002</v>
      </c>
      <c r="P32" s="71">
        <v>2908</v>
      </c>
      <c r="Q32" s="71">
        <v>19570960</v>
      </c>
      <c r="R32" s="71">
        <v>0</v>
      </c>
      <c r="S32" s="71">
        <v>0</v>
      </c>
      <c r="T32" s="71">
        <v>0</v>
      </c>
      <c r="U32" s="71">
        <v>0</v>
      </c>
      <c r="V32" s="71">
        <v>0</v>
      </c>
      <c r="W32" s="71">
        <v>0</v>
      </c>
      <c r="X32" s="71">
        <v>0</v>
      </c>
      <c r="Y32" s="71">
        <v>0</v>
      </c>
      <c r="Z32" s="71">
        <v>2356346679</v>
      </c>
      <c r="AA32" s="71">
        <v>351054227</v>
      </c>
      <c r="AB32" s="71">
        <v>1696321047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1647</v>
      </c>
      <c r="B33" s="70">
        <v>25</v>
      </c>
      <c r="C33" s="70">
        <v>18</v>
      </c>
      <c r="D33" s="70">
        <v>25</v>
      </c>
      <c r="E33" s="70">
        <v>2024</v>
      </c>
      <c r="F33" s="70" t="s">
        <v>1554</v>
      </c>
      <c r="G33" s="1073" t="s">
        <v>1644</v>
      </c>
      <c r="H33" s="70" t="s">
        <v>1645</v>
      </c>
      <c r="I33" s="1066"/>
      <c r="J33" s="73">
        <v>673467</v>
      </c>
      <c r="K33" s="71">
        <v>928492596.99999988</v>
      </c>
      <c r="L33" s="71">
        <v>1999071</v>
      </c>
      <c r="M33" s="71">
        <v>2739172640</v>
      </c>
      <c r="N33" s="71">
        <v>0</v>
      </c>
      <c r="O33" s="71">
        <v>0</v>
      </c>
      <c r="P33" s="71">
        <v>0</v>
      </c>
      <c r="Q33" s="71">
        <v>0</v>
      </c>
      <c r="R33" s="71">
        <v>81</v>
      </c>
      <c r="S33" s="71">
        <v>678490</v>
      </c>
      <c r="T33" s="71">
        <v>0</v>
      </c>
      <c r="U33" s="71">
        <v>0</v>
      </c>
      <c r="V33" s="71">
        <v>7</v>
      </c>
      <c r="W33" s="71">
        <v>0</v>
      </c>
      <c r="X33" s="71">
        <v>0</v>
      </c>
      <c r="Y33" s="71">
        <v>43660</v>
      </c>
      <c r="Z33" s="71">
        <v>3668387387.23103</v>
      </c>
      <c r="AA33" s="71">
        <v>1586964588</v>
      </c>
      <c r="AB33" s="71">
        <v>7004232665.000001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1639</v>
      </c>
      <c r="B34" s="70">
        <v>26</v>
      </c>
      <c r="C34" s="70">
        <v>18</v>
      </c>
      <c r="D34" s="70">
        <v>26</v>
      </c>
      <c r="E34" s="70">
        <v>2024</v>
      </c>
      <c r="F34" s="70" t="s">
        <v>1554</v>
      </c>
      <c r="G34" s="1073" t="s">
        <v>1636</v>
      </c>
      <c r="H34" s="70" t="s">
        <v>1637</v>
      </c>
      <c r="I34" s="1066"/>
      <c r="J34" s="73">
        <v>1054386</v>
      </c>
      <c r="K34" s="71">
        <v>1452674118</v>
      </c>
      <c r="L34" s="71">
        <v>2301344</v>
      </c>
      <c r="M34" s="71">
        <v>3151539327</v>
      </c>
      <c r="N34" s="71">
        <v>16700</v>
      </c>
      <c r="O34" s="71">
        <v>34394667.999999993</v>
      </c>
      <c r="P34" s="71">
        <v>0</v>
      </c>
      <c r="Q34" s="71">
        <v>0</v>
      </c>
      <c r="R34" s="71">
        <v>0</v>
      </c>
      <c r="S34" s="71">
        <v>0</v>
      </c>
      <c r="T34" s="71">
        <v>0</v>
      </c>
      <c r="U34" s="71">
        <v>0</v>
      </c>
      <c r="V34" s="71">
        <v>0</v>
      </c>
      <c r="W34" s="71">
        <v>0</v>
      </c>
      <c r="X34" s="71">
        <v>0</v>
      </c>
      <c r="Y34" s="71">
        <v>0</v>
      </c>
      <c r="Z34" s="71">
        <v>4638608112.999999</v>
      </c>
      <c r="AA34" s="71">
        <v>2549213425</v>
      </c>
      <c r="AB34" s="71">
        <v>10721827716</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2402</v>
      </c>
      <c r="B35" s="70">
        <v>27</v>
      </c>
      <c r="C35" s="70">
        <v>18</v>
      </c>
      <c r="D35" s="70">
        <v>27</v>
      </c>
      <c r="E35" s="70">
        <v>2024</v>
      </c>
      <c r="F35" s="70" t="s">
        <v>1554</v>
      </c>
      <c r="G35" s="1073" t="s">
        <v>2399</v>
      </c>
      <c r="H35" s="70" t="s">
        <v>2400</v>
      </c>
      <c r="I35" s="1066"/>
      <c r="J35" s="73">
        <v>253639</v>
      </c>
      <c r="K35" s="71">
        <v>351432150.00000006</v>
      </c>
      <c r="L35" s="71">
        <v>366822</v>
      </c>
      <c r="M35" s="71">
        <v>505072151</v>
      </c>
      <c r="N35" s="71">
        <v>0</v>
      </c>
      <c r="O35" s="71">
        <v>0</v>
      </c>
      <c r="P35" s="71">
        <v>0</v>
      </c>
      <c r="Q35" s="71">
        <v>0</v>
      </c>
      <c r="R35" s="71">
        <v>0</v>
      </c>
      <c r="S35" s="71">
        <v>0</v>
      </c>
      <c r="T35" s="71">
        <v>0</v>
      </c>
      <c r="U35" s="71">
        <v>0</v>
      </c>
      <c r="V35" s="71">
        <v>0</v>
      </c>
      <c r="W35" s="71">
        <v>0</v>
      </c>
      <c r="X35" s="71">
        <v>0</v>
      </c>
      <c r="Y35" s="71">
        <v>0</v>
      </c>
      <c r="Z35" s="71">
        <v>856504301.00000012</v>
      </c>
      <c r="AA35" s="71">
        <v>543059131</v>
      </c>
      <c r="AB35" s="71">
        <v>2436753762</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2477</v>
      </c>
      <c r="B36" s="70">
        <v>28</v>
      </c>
      <c r="C36" s="70">
        <v>18</v>
      </c>
      <c r="D36" s="70">
        <v>28</v>
      </c>
      <c r="E36" s="70">
        <v>2024</v>
      </c>
      <c r="F36" s="70" t="s">
        <v>1554</v>
      </c>
      <c r="G36" s="1073" t="s">
        <v>2478</v>
      </c>
      <c r="H36" s="70" t="s">
        <v>2479</v>
      </c>
      <c r="I36" s="1066"/>
      <c r="J36" s="73">
        <v>641818</v>
      </c>
      <c r="K36" s="71">
        <v>865192870</v>
      </c>
      <c r="L36" s="71">
        <v>609975</v>
      </c>
      <c r="M36" s="71">
        <v>817266452.00000012</v>
      </c>
      <c r="N36" s="71">
        <v>9100</v>
      </c>
      <c r="O36" s="71">
        <v>19960065.999999996</v>
      </c>
      <c r="P36" s="71">
        <v>0</v>
      </c>
      <c r="Q36" s="71">
        <v>0</v>
      </c>
      <c r="R36" s="71">
        <v>0</v>
      </c>
      <c r="S36" s="71">
        <v>0</v>
      </c>
      <c r="T36" s="71">
        <v>0</v>
      </c>
      <c r="U36" s="71">
        <v>0</v>
      </c>
      <c r="V36" s="71">
        <v>0</v>
      </c>
      <c r="W36" s="71">
        <v>0</v>
      </c>
      <c r="X36" s="71">
        <v>0</v>
      </c>
      <c r="Y36" s="71">
        <v>0</v>
      </c>
      <c r="Z36" s="71">
        <v>1702419388.0000002</v>
      </c>
      <c r="AA36" s="71">
        <v>1532231879</v>
      </c>
      <c r="AB36" s="71">
        <v>7487214723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1695</v>
      </c>
      <c r="B37" s="70">
        <v>29</v>
      </c>
      <c r="C37" s="70">
        <v>18</v>
      </c>
      <c r="D37" s="70">
        <v>29</v>
      </c>
      <c r="E37" s="70">
        <v>2024</v>
      </c>
      <c r="F37" s="70" t="s">
        <v>1554</v>
      </c>
      <c r="G37" s="1073" t="s">
        <v>1692</v>
      </c>
      <c r="H37" s="70" t="s">
        <v>1693</v>
      </c>
      <c r="I37" s="1066"/>
      <c r="J37" s="73">
        <v>188726</v>
      </c>
      <c r="K37" s="71">
        <v>265022391.99999997</v>
      </c>
      <c r="L37" s="71">
        <v>169109</v>
      </c>
      <c r="M37" s="71">
        <v>236285665</v>
      </c>
      <c r="N37" s="71">
        <v>2800</v>
      </c>
      <c r="O37" s="71">
        <v>5190555.0000000009</v>
      </c>
      <c r="P37" s="71">
        <v>0</v>
      </c>
      <c r="Q37" s="71">
        <v>0</v>
      </c>
      <c r="R37" s="71">
        <v>0</v>
      </c>
      <c r="S37" s="71">
        <v>0</v>
      </c>
      <c r="T37" s="71">
        <v>0</v>
      </c>
      <c r="U37" s="71">
        <v>0</v>
      </c>
      <c r="V37" s="71">
        <v>0</v>
      </c>
      <c r="W37" s="71">
        <v>0</v>
      </c>
      <c r="X37" s="71">
        <v>0</v>
      </c>
      <c r="Y37" s="71">
        <v>0</v>
      </c>
      <c r="Z37" s="71">
        <v>506498611.99999994</v>
      </c>
      <c r="AA37" s="71">
        <v>452160247.00000006</v>
      </c>
      <c r="AB37" s="71">
        <v>2038799641</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1707</v>
      </c>
      <c r="B38" s="70">
        <v>30</v>
      </c>
      <c r="C38" s="70">
        <v>18</v>
      </c>
      <c r="D38" s="70">
        <v>30</v>
      </c>
      <c r="E38" s="70">
        <v>2024</v>
      </c>
      <c r="F38" s="70" t="s">
        <v>1554</v>
      </c>
      <c r="G38" s="1073" t="s">
        <v>1704</v>
      </c>
      <c r="H38" s="70" t="s">
        <v>1705</v>
      </c>
      <c r="I38" s="1066"/>
      <c r="J38" s="73">
        <v>79151</v>
      </c>
      <c r="K38" s="71">
        <v>109228749</v>
      </c>
      <c r="L38" s="71">
        <v>59285</v>
      </c>
      <c r="M38" s="71">
        <v>81181394</v>
      </c>
      <c r="N38" s="71">
        <v>0</v>
      </c>
      <c r="O38" s="71">
        <v>0</v>
      </c>
      <c r="P38" s="71">
        <v>0</v>
      </c>
      <c r="Q38" s="71">
        <v>0</v>
      </c>
      <c r="R38" s="71">
        <v>0</v>
      </c>
      <c r="S38" s="71">
        <v>0</v>
      </c>
      <c r="T38" s="71">
        <v>0</v>
      </c>
      <c r="U38" s="71">
        <v>0</v>
      </c>
      <c r="V38" s="71">
        <v>24</v>
      </c>
      <c r="W38" s="71">
        <v>0</v>
      </c>
      <c r="X38" s="71">
        <v>0</v>
      </c>
      <c r="Y38" s="71">
        <v>144225</v>
      </c>
      <c r="Z38" s="71">
        <v>190554368.00000003</v>
      </c>
      <c r="AA38" s="71">
        <v>161838541</v>
      </c>
      <c r="AB38" s="71">
        <v>1161577578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1643</v>
      </c>
      <c r="B39" s="70">
        <v>31</v>
      </c>
      <c r="C39" s="70">
        <v>18</v>
      </c>
      <c r="D39" s="70">
        <v>31</v>
      </c>
      <c r="E39" s="70">
        <v>2024</v>
      </c>
      <c r="F39" s="70" t="s">
        <v>1554</v>
      </c>
      <c r="G39" s="1073" t="s">
        <v>1640</v>
      </c>
      <c r="H39" s="70" t="s">
        <v>1641</v>
      </c>
      <c r="I39" s="1066"/>
      <c r="J39" s="73">
        <v>355344</v>
      </c>
      <c r="K39" s="71">
        <v>491345494.00000006</v>
      </c>
      <c r="L39" s="71">
        <v>133206</v>
      </c>
      <c r="M39" s="71">
        <v>182650715</v>
      </c>
      <c r="N39" s="71">
        <v>0</v>
      </c>
      <c r="O39" s="71">
        <v>0</v>
      </c>
      <c r="P39" s="71">
        <v>0</v>
      </c>
      <c r="Q39" s="71">
        <v>0</v>
      </c>
      <c r="R39" s="71">
        <v>0</v>
      </c>
      <c r="S39" s="71">
        <v>0</v>
      </c>
      <c r="T39" s="71">
        <v>0</v>
      </c>
      <c r="U39" s="71">
        <v>0</v>
      </c>
      <c r="V39" s="71">
        <v>21</v>
      </c>
      <c r="W39" s="71">
        <v>0</v>
      </c>
      <c r="X39" s="71">
        <v>0</v>
      </c>
      <c r="Y39" s="71">
        <v>130489</v>
      </c>
      <c r="Z39" s="71">
        <v>674126698.00000012</v>
      </c>
      <c r="AA39" s="71">
        <v>757726616</v>
      </c>
      <c r="AB39" s="71">
        <v>3638384518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2398</v>
      </c>
      <c r="B40" s="70">
        <v>32</v>
      </c>
      <c r="C40" s="70">
        <v>18</v>
      </c>
      <c r="D40" s="70">
        <v>32</v>
      </c>
      <c r="E40" s="70">
        <v>2024</v>
      </c>
      <c r="F40" s="70" t="s">
        <v>1554</v>
      </c>
      <c r="G40" s="1073" t="s">
        <v>2395</v>
      </c>
      <c r="H40" s="70" t="s">
        <v>2396</v>
      </c>
      <c r="I40" s="1066"/>
      <c r="J40" s="73">
        <v>302876</v>
      </c>
      <c r="K40" s="71">
        <v>422164401</v>
      </c>
      <c r="L40" s="71">
        <v>759009</v>
      </c>
      <c r="M40" s="71">
        <v>1050005631.9999999</v>
      </c>
      <c r="N40" s="71">
        <v>0</v>
      </c>
      <c r="O40" s="71">
        <v>0</v>
      </c>
      <c r="P40" s="71">
        <v>0</v>
      </c>
      <c r="Q40" s="71">
        <v>0</v>
      </c>
      <c r="R40" s="71">
        <v>0</v>
      </c>
      <c r="S40" s="71">
        <v>0</v>
      </c>
      <c r="T40" s="71">
        <v>0</v>
      </c>
      <c r="U40" s="71">
        <v>0</v>
      </c>
      <c r="V40" s="71">
        <v>0</v>
      </c>
      <c r="W40" s="71">
        <v>0</v>
      </c>
      <c r="X40" s="71">
        <v>0</v>
      </c>
      <c r="Y40" s="71">
        <v>0</v>
      </c>
      <c r="Z40" s="71">
        <v>1472170032.9999998</v>
      </c>
      <c r="AA40" s="71">
        <v>696665381</v>
      </c>
      <c r="AB40" s="71">
        <v>3679880501</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1663</v>
      </c>
      <c r="B41" s="70">
        <v>33</v>
      </c>
      <c r="C41" s="70">
        <v>18</v>
      </c>
      <c r="D41" s="70">
        <v>33</v>
      </c>
      <c r="E41" s="70">
        <v>2024</v>
      </c>
      <c r="F41" s="70" t="s">
        <v>1554</v>
      </c>
      <c r="G41" s="1073" t="s">
        <v>1660</v>
      </c>
      <c r="H41" s="70" t="s">
        <v>1661</v>
      </c>
      <c r="I41" s="1066"/>
      <c r="J41" s="73">
        <v>297760</v>
      </c>
      <c r="K41" s="71">
        <v>403821958</v>
      </c>
      <c r="L41" s="71">
        <v>1382923</v>
      </c>
      <c r="M41" s="71">
        <v>1866027166</v>
      </c>
      <c r="N41" s="71">
        <v>0</v>
      </c>
      <c r="O41" s="71">
        <v>0</v>
      </c>
      <c r="P41" s="71">
        <v>0</v>
      </c>
      <c r="Q41" s="71">
        <v>0</v>
      </c>
      <c r="R41" s="71">
        <v>0</v>
      </c>
      <c r="S41" s="71">
        <v>0</v>
      </c>
      <c r="T41" s="71">
        <v>0</v>
      </c>
      <c r="U41" s="71">
        <v>0</v>
      </c>
      <c r="V41" s="71">
        <v>0</v>
      </c>
      <c r="W41" s="71">
        <v>0</v>
      </c>
      <c r="X41" s="71">
        <v>0</v>
      </c>
      <c r="Y41" s="71">
        <v>0</v>
      </c>
      <c r="Z41" s="71">
        <v>2269849124.0000005</v>
      </c>
      <c r="AA41" s="71">
        <v>685990537</v>
      </c>
      <c r="AB41" s="71">
        <v>3072972749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2406</v>
      </c>
      <c r="B42" s="70">
        <v>34</v>
      </c>
      <c r="C42" s="70">
        <v>18</v>
      </c>
      <c r="D42" s="70">
        <v>34</v>
      </c>
      <c r="E42" s="70">
        <v>2024</v>
      </c>
      <c r="F42" s="70" t="s">
        <v>1554</v>
      </c>
      <c r="G42" s="1073" t="s">
        <v>2403</v>
      </c>
      <c r="H42" s="70" t="s">
        <v>2404</v>
      </c>
      <c r="I42" s="1066"/>
      <c r="J42" s="73">
        <v>382916</v>
      </c>
      <c r="K42" s="71">
        <v>533002043.99999994</v>
      </c>
      <c r="L42" s="71">
        <v>776510</v>
      </c>
      <c r="M42" s="71">
        <v>1073859241</v>
      </c>
      <c r="N42" s="71">
        <v>0</v>
      </c>
      <c r="O42" s="71">
        <v>0</v>
      </c>
      <c r="P42" s="71">
        <v>0</v>
      </c>
      <c r="Q42" s="71">
        <v>0</v>
      </c>
      <c r="R42" s="71">
        <v>0</v>
      </c>
      <c r="S42" s="71">
        <v>0</v>
      </c>
      <c r="T42" s="71">
        <v>0</v>
      </c>
      <c r="U42" s="71">
        <v>0</v>
      </c>
      <c r="V42" s="71">
        <v>4</v>
      </c>
      <c r="W42" s="71">
        <v>0</v>
      </c>
      <c r="X42" s="71">
        <v>0</v>
      </c>
      <c r="Y42" s="71">
        <v>24527.999999999996</v>
      </c>
      <c r="Z42" s="71">
        <v>1606885812.9999998</v>
      </c>
      <c r="AA42" s="71">
        <v>914350587</v>
      </c>
      <c r="AB42" s="71">
        <v>3769059909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2438</v>
      </c>
      <c r="B43" s="70">
        <v>35</v>
      </c>
      <c r="C43" s="70">
        <v>18</v>
      </c>
      <c r="D43" s="70">
        <v>35</v>
      </c>
      <c r="E43" s="70">
        <v>2024</v>
      </c>
      <c r="F43" s="70" t="s">
        <v>1554</v>
      </c>
      <c r="G43" s="1073" t="s">
        <v>2435</v>
      </c>
      <c r="H43" s="70" t="s">
        <v>2436</v>
      </c>
      <c r="I43" s="1066"/>
      <c r="J43" s="73">
        <v>371422</v>
      </c>
      <c r="K43" s="71">
        <v>526401340</v>
      </c>
      <c r="L43" s="71">
        <v>428612</v>
      </c>
      <c r="M43" s="71">
        <v>603395151</v>
      </c>
      <c r="N43" s="71">
        <v>386600</v>
      </c>
      <c r="O43" s="71">
        <v>975070900.99999988</v>
      </c>
      <c r="P43" s="71">
        <v>201</v>
      </c>
      <c r="Q43" s="71">
        <v>1054700</v>
      </c>
      <c r="R43" s="71">
        <v>0</v>
      </c>
      <c r="S43" s="71">
        <v>0</v>
      </c>
      <c r="T43" s="71">
        <v>0</v>
      </c>
      <c r="U43" s="71">
        <v>0</v>
      </c>
      <c r="V43" s="71">
        <v>0</v>
      </c>
      <c r="W43" s="71">
        <v>0</v>
      </c>
      <c r="X43" s="71">
        <v>0</v>
      </c>
      <c r="Y43" s="71">
        <v>0</v>
      </c>
      <c r="Z43" s="71">
        <v>2105922092.0000002</v>
      </c>
      <c r="AA43" s="71">
        <v>712933510</v>
      </c>
      <c r="AB43" s="71">
        <v>3451952399.9999995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2450</v>
      </c>
      <c r="B44" s="70">
        <v>36</v>
      </c>
      <c r="C44" s="70">
        <v>18</v>
      </c>
      <c r="D44" s="70">
        <v>36</v>
      </c>
      <c r="E44" s="70">
        <v>2024</v>
      </c>
      <c r="F44" s="70" t="s">
        <v>1554</v>
      </c>
      <c r="G44" s="1073" t="s">
        <v>2447</v>
      </c>
      <c r="H44" s="70" t="s">
        <v>2448</v>
      </c>
      <c r="I44" s="1066"/>
      <c r="J44" s="73">
        <v>346888</v>
      </c>
      <c r="K44" s="71">
        <v>480492228</v>
      </c>
      <c r="L44" s="71">
        <v>520592</v>
      </c>
      <c r="M44" s="71">
        <v>716195788</v>
      </c>
      <c r="N44" s="71">
        <v>49700</v>
      </c>
      <c r="O44" s="71">
        <v>93301134</v>
      </c>
      <c r="P44" s="71">
        <v>0</v>
      </c>
      <c r="Q44" s="71">
        <v>0</v>
      </c>
      <c r="R44" s="71">
        <v>0</v>
      </c>
      <c r="S44" s="71">
        <v>0</v>
      </c>
      <c r="T44" s="71">
        <v>0</v>
      </c>
      <c r="U44" s="71">
        <v>0</v>
      </c>
      <c r="V44" s="71">
        <v>0</v>
      </c>
      <c r="W44" s="71">
        <v>0</v>
      </c>
      <c r="X44" s="71">
        <v>0</v>
      </c>
      <c r="Y44" s="71">
        <v>0</v>
      </c>
      <c r="Z44" s="71">
        <v>1289989150.0000002</v>
      </c>
      <c r="AA44" s="71">
        <v>556519982</v>
      </c>
      <c r="AB44" s="71">
        <v>2850497660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1655</v>
      </c>
      <c r="B45" s="70">
        <v>37</v>
      </c>
      <c r="C45" s="70">
        <v>18</v>
      </c>
      <c r="D45" s="70">
        <v>37</v>
      </c>
      <c r="E45" s="70">
        <v>2024</v>
      </c>
      <c r="F45" s="70" t="s">
        <v>1554</v>
      </c>
      <c r="G45" s="1073" t="s">
        <v>1652</v>
      </c>
      <c r="H45" s="70" t="s">
        <v>1653</v>
      </c>
      <c r="I45" s="1066"/>
      <c r="J45" s="73">
        <v>748272</v>
      </c>
      <c r="K45" s="71">
        <v>1010159616</v>
      </c>
      <c r="L45" s="71">
        <v>134925</v>
      </c>
      <c r="M45" s="71">
        <v>181105003.99999997</v>
      </c>
      <c r="N45" s="71">
        <v>463100</v>
      </c>
      <c r="O45" s="71">
        <v>1131958623</v>
      </c>
      <c r="P45" s="71">
        <v>95</v>
      </c>
      <c r="Q45" s="71">
        <v>495781</v>
      </c>
      <c r="R45" s="71">
        <v>0</v>
      </c>
      <c r="S45" s="71">
        <v>0</v>
      </c>
      <c r="T45" s="71">
        <v>0</v>
      </c>
      <c r="U45" s="71">
        <v>0</v>
      </c>
      <c r="V45" s="71">
        <v>0</v>
      </c>
      <c r="W45" s="71">
        <v>0</v>
      </c>
      <c r="X45" s="71">
        <v>0</v>
      </c>
      <c r="Y45" s="71">
        <v>0</v>
      </c>
      <c r="Z45" s="71">
        <v>2323719024</v>
      </c>
      <c r="AA45" s="71">
        <v>1558263179</v>
      </c>
      <c r="AB45" s="71">
        <v>7273297794</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1659</v>
      </c>
      <c r="B46" s="70">
        <v>38</v>
      </c>
      <c r="C46" s="70">
        <v>18</v>
      </c>
      <c r="D46" s="70">
        <v>38</v>
      </c>
      <c r="E46" s="70">
        <v>2024</v>
      </c>
      <c r="F46" s="70" t="s">
        <v>1554</v>
      </c>
      <c r="G46" s="1073" t="s">
        <v>1656</v>
      </c>
      <c r="H46" s="70" t="s">
        <v>1657</v>
      </c>
      <c r="I46" s="1066"/>
      <c r="J46" s="73">
        <v>649651</v>
      </c>
      <c r="K46" s="71">
        <v>897520643.00000012</v>
      </c>
      <c r="L46" s="71">
        <v>473906</v>
      </c>
      <c r="M46" s="71">
        <v>650867617</v>
      </c>
      <c r="N46" s="71">
        <v>16100.000000000002</v>
      </c>
      <c r="O46" s="71">
        <v>32304328</v>
      </c>
      <c r="P46" s="71">
        <v>0</v>
      </c>
      <c r="Q46" s="71">
        <v>0</v>
      </c>
      <c r="R46" s="71">
        <v>0</v>
      </c>
      <c r="S46" s="71">
        <v>0</v>
      </c>
      <c r="T46" s="71">
        <v>0</v>
      </c>
      <c r="U46" s="71">
        <v>0</v>
      </c>
      <c r="V46" s="71">
        <v>0</v>
      </c>
      <c r="W46" s="71">
        <v>0</v>
      </c>
      <c r="X46" s="71">
        <v>0</v>
      </c>
      <c r="Y46" s="71">
        <v>0</v>
      </c>
      <c r="Z46" s="71">
        <v>1580692588.0000002</v>
      </c>
      <c r="AA46" s="71">
        <v>1359802041</v>
      </c>
      <c r="AB46" s="71">
        <v>6537500048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1715</v>
      </c>
      <c r="B47" s="70">
        <v>39</v>
      </c>
      <c r="C47" s="70">
        <v>18</v>
      </c>
      <c r="D47" s="70">
        <v>39</v>
      </c>
      <c r="E47" s="70">
        <v>2024</v>
      </c>
      <c r="F47" s="70" t="s">
        <v>1554</v>
      </c>
      <c r="G47" s="1073" t="s">
        <v>1712</v>
      </c>
      <c r="H47" s="70" t="s">
        <v>1713</v>
      </c>
      <c r="I47" s="1066"/>
      <c r="J47" s="73">
        <v>392519</v>
      </c>
      <c r="K47" s="71">
        <v>542470528</v>
      </c>
      <c r="L47" s="71">
        <v>2139340</v>
      </c>
      <c r="M47" s="71">
        <v>2937652575</v>
      </c>
      <c r="N47" s="71">
        <v>0</v>
      </c>
      <c r="O47" s="71">
        <v>0</v>
      </c>
      <c r="P47" s="71">
        <v>0</v>
      </c>
      <c r="Q47" s="71">
        <v>0</v>
      </c>
      <c r="R47" s="71">
        <v>0</v>
      </c>
      <c r="S47" s="71">
        <v>0</v>
      </c>
      <c r="T47" s="71">
        <v>0</v>
      </c>
      <c r="U47" s="71">
        <v>0</v>
      </c>
      <c r="V47" s="71">
        <v>23</v>
      </c>
      <c r="W47" s="71">
        <v>0</v>
      </c>
      <c r="X47" s="71">
        <v>0</v>
      </c>
      <c r="Y47" s="71">
        <v>138828</v>
      </c>
      <c r="Z47" s="71">
        <v>3480261931</v>
      </c>
      <c r="AA47" s="71">
        <v>948588080</v>
      </c>
      <c r="AB47" s="71">
        <v>4299129832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1635</v>
      </c>
      <c r="B48" s="70">
        <v>40</v>
      </c>
      <c r="C48" s="70">
        <v>18</v>
      </c>
      <c r="D48" s="70">
        <v>40</v>
      </c>
      <c r="E48" s="70">
        <v>2024</v>
      </c>
      <c r="F48" s="70" t="s">
        <v>1554</v>
      </c>
      <c r="G48" s="1073" t="s">
        <v>1632</v>
      </c>
      <c r="H48" s="70" t="s">
        <v>1633</v>
      </c>
      <c r="I48" s="1066"/>
      <c r="J48" s="73">
        <v>1056852</v>
      </c>
      <c r="K48" s="71">
        <v>1453345689</v>
      </c>
      <c r="L48" s="71">
        <v>1150288</v>
      </c>
      <c r="M48" s="71">
        <v>1571192895</v>
      </c>
      <c r="N48" s="71">
        <v>3600</v>
      </c>
      <c r="O48" s="71">
        <v>5996149.9999999991</v>
      </c>
      <c r="P48" s="71">
        <v>0</v>
      </c>
      <c r="Q48" s="71">
        <v>0</v>
      </c>
      <c r="R48" s="71">
        <v>0</v>
      </c>
      <c r="S48" s="71">
        <v>0</v>
      </c>
      <c r="T48" s="71">
        <v>0</v>
      </c>
      <c r="U48" s="71">
        <v>0</v>
      </c>
      <c r="V48" s="71">
        <v>0</v>
      </c>
      <c r="W48" s="71">
        <v>0</v>
      </c>
      <c r="X48" s="71">
        <v>0</v>
      </c>
      <c r="Y48" s="71">
        <v>0</v>
      </c>
      <c r="Z48" s="71">
        <v>3030534733.9999995</v>
      </c>
      <c r="AA48" s="71">
        <v>2637730630</v>
      </c>
      <c r="AB48" s="71">
        <v>12124238629</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2390</v>
      </c>
      <c r="B49" s="70">
        <v>41</v>
      </c>
      <c r="C49" s="70">
        <v>18</v>
      </c>
      <c r="D49" s="70">
        <v>41</v>
      </c>
      <c r="E49" s="70">
        <v>2024</v>
      </c>
      <c r="F49" s="70" t="s">
        <v>1554</v>
      </c>
      <c r="G49" s="1073" t="s">
        <v>2387</v>
      </c>
      <c r="H49" s="70" t="s">
        <v>2388</v>
      </c>
      <c r="I49" s="1066"/>
      <c r="J49" s="73">
        <v>100536</v>
      </c>
      <c r="K49" s="71">
        <v>138115661</v>
      </c>
      <c r="L49" s="71">
        <v>156550</v>
      </c>
      <c r="M49" s="71">
        <v>213847015.00000003</v>
      </c>
      <c r="N49" s="71">
        <v>0</v>
      </c>
      <c r="O49" s="71">
        <v>0</v>
      </c>
      <c r="P49" s="71">
        <v>0</v>
      </c>
      <c r="Q49" s="71">
        <v>0</v>
      </c>
      <c r="R49" s="71">
        <v>0</v>
      </c>
      <c r="S49" s="71">
        <v>0</v>
      </c>
      <c r="T49" s="71">
        <v>0</v>
      </c>
      <c r="U49" s="71">
        <v>0</v>
      </c>
      <c r="V49" s="71">
        <v>0</v>
      </c>
      <c r="W49" s="71">
        <v>0</v>
      </c>
      <c r="X49" s="71">
        <v>0</v>
      </c>
      <c r="Y49" s="71">
        <v>0</v>
      </c>
      <c r="Z49" s="71">
        <v>351962676</v>
      </c>
      <c r="AA49" s="71">
        <v>150079620</v>
      </c>
      <c r="AB49" s="71">
        <v>1064693716.9999999</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2106</v>
      </c>
      <c r="B50" s="70">
        <v>42</v>
      </c>
      <c r="C50" s="70">
        <v>18</v>
      </c>
      <c r="D50" s="70">
        <v>42</v>
      </c>
      <c r="E50" s="70">
        <v>2024</v>
      </c>
      <c r="F50" s="70" t="s">
        <v>1554</v>
      </c>
      <c r="G50" s="1073" t="s">
        <v>2085</v>
      </c>
      <c r="H50" s="70" t="s">
        <v>2086</v>
      </c>
      <c r="I50" s="1066"/>
      <c r="J50" s="73">
        <v>228601</v>
      </c>
      <c r="K50" s="71">
        <v>314980251</v>
      </c>
      <c r="L50" s="71">
        <v>170592</v>
      </c>
      <c r="M50" s="71">
        <v>233131441</v>
      </c>
      <c r="N50" s="71">
        <v>0</v>
      </c>
      <c r="O50" s="71">
        <v>0</v>
      </c>
      <c r="P50" s="71">
        <v>0</v>
      </c>
      <c r="Q50" s="71">
        <v>0</v>
      </c>
      <c r="R50" s="71">
        <v>0</v>
      </c>
      <c r="S50" s="71">
        <v>0</v>
      </c>
      <c r="T50" s="71">
        <v>0</v>
      </c>
      <c r="U50" s="71">
        <v>0</v>
      </c>
      <c r="V50" s="71">
        <v>0</v>
      </c>
      <c r="W50" s="71">
        <v>0</v>
      </c>
      <c r="X50" s="71">
        <v>0</v>
      </c>
      <c r="Y50" s="71">
        <v>0</v>
      </c>
      <c r="Z50" s="71">
        <v>548111691.99999988</v>
      </c>
      <c r="AA50" s="71">
        <v>440430429</v>
      </c>
      <c r="AB50" s="71">
        <v>2423643254</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1675</v>
      </c>
      <c r="B51" s="70">
        <v>43</v>
      </c>
      <c r="C51" s="70">
        <v>18</v>
      </c>
      <c r="D51" s="70">
        <v>43</v>
      </c>
      <c r="E51" s="70">
        <v>2024</v>
      </c>
      <c r="F51" s="70" t="s">
        <v>1554</v>
      </c>
      <c r="G51" s="1073" t="s">
        <v>1672</v>
      </c>
      <c r="H51" s="70" t="s">
        <v>1673</v>
      </c>
      <c r="I51" s="1066"/>
      <c r="J51" s="73">
        <v>165663</v>
      </c>
      <c r="K51" s="71">
        <v>230611318</v>
      </c>
      <c r="L51" s="71">
        <v>483747</v>
      </c>
      <c r="M51" s="71">
        <v>669454861.99999988</v>
      </c>
      <c r="N51" s="71">
        <v>0</v>
      </c>
      <c r="O51" s="71">
        <v>0</v>
      </c>
      <c r="P51" s="71">
        <v>0</v>
      </c>
      <c r="Q51" s="71">
        <v>0</v>
      </c>
      <c r="R51" s="71">
        <v>0</v>
      </c>
      <c r="S51" s="71">
        <v>0</v>
      </c>
      <c r="T51" s="71">
        <v>0</v>
      </c>
      <c r="U51" s="71">
        <v>0</v>
      </c>
      <c r="V51" s="71">
        <v>0</v>
      </c>
      <c r="W51" s="71">
        <v>0</v>
      </c>
      <c r="X51" s="71">
        <v>0</v>
      </c>
      <c r="Y51" s="71">
        <v>0</v>
      </c>
      <c r="Z51" s="71">
        <v>900066179.99999988</v>
      </c>
      <c r="AA51" s="71">
        <v>252456579</v>
      </c>
      <c r="AB51" s="71">
        <v>1303076609</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2410</v>
      </c>
      <c r="B52" s="70">
        <v>44</v>
      </c>
      <c r="C52" s="70">
        <v>18</v>
      </c>
      <c r="D52" s="70">
        <v>44</v>
      </c>
      <c r="E52" s="70">
        <v>2024</v>
      </c>
      <c r="F52" s="70" t="s">
        <v>1554</v>
      </c>
      <c r="G52" s="1073" t="s">
        <v>2407</v>
      </c>
      <c r="H52" s="70" t="s">
        <v>2408</v>
      </c>
      <c r="I52" s="1066"/>
      <c r="J52" s="73">
        <v>283339</v>
      </c>
      <c r="K52" s="71">
        <v>390000417</v>
      </c>
      <c r="L52" s="71">
        <v>603696</v>
      </c>
      <c r="M52" s="71">
        <v>825654583</v>
      </c>
      <c r="N52" s="71">
        <v>0</v>
      </c>
      <c r="O52" s="71">
        <v>0</v>
      </c>
      <c r="P52" s="71">
        <v>0</v>
      </c>
      <c r="Q52" s="71">
        <v>0</v>
      </c>
      <c r="R52" s="71">
        <v>0</v>
      </c>
      <c r="S52" s="71">
        <v>0</v>
      </c>
      <c r="T52" s="71">
        <v>0</v>
      </c>
      <c r="U52" s="71">
        <v>0</v>
      </c>
      <c r="V52" s="71">
        <v>16</v>
      </c>
      <c r="W52" s="71">
        <v>0</v>
      </c>
      <c r="X52" s="71">
        <v>0</v>
      </c>
      <c r="Y52" s="71">
        <v>95904</v>
      </c>
      <c r="Z52" s="71">
        <v>1215750904</v>
      </c>
      <c r="AA52" s="71">
        <v>680013677</v>
      </c>
      <c r="AB52" s="71">
        <v>3136426284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1651</v>
      </c>
      <c r="B53" s="70">
        <v>45</v>
      </c>
      <c r="C53" s="70">
        <v>18</v>
      </c>
      <c r="D53" s="70">
        <v>45</v>
      </c>
      <c r="E53" s="70">
        <v>2024</v>
      </c>
      <c r="F53" s="70" t="s">
        <v>1554</v>
      </c>
      <c r="G53" s="1073" t="s">
        <v>1648</v>
      </c>
      <c r="H53" s="70" t="s">
        <v>1649</v>
      </c>
      <c r="I53" s="1066"/>
      <c r="J53" s="73">
        <v>319454</v>
      </c>
      <c r="K53" s="71">
        <v>439358783</v>
      </c>
      <c r="L53" s="71">
        <v>297602</v>
      </c>
      <c r="M53" s="71">
        <v>406602223</v>
      </c>
      <c r="N53" s="71">
        <v>0</v>
      </c>
      <c r="O53" s="71">
        <v>0</v>
      </c>
      <c r="P53" s="71">
        <v>0</v>
      </c>
      <c r="Q53" s="71">
        <v>0</v>
      </c>
      <c r="R53" s="71">
        <v>0</v>
      </c>
      <c r="S53" s="71">
        <v>0</v>
      </c>
      <c r="T53" s="71">
        <v>0</v>
      </c>
      <c r="U53" s="71">
        <v>0</v>
      </c>
      <c r="V53" s="71">
        <v>5</v>
      </c>
      <c r="W53" s="71">
        <v>0</v>
      </c>
      <c r="X53" s="71">
        <v>0</v>
      </c>
      <c r="Y53" s="71">
        <v>31150.999999999996</v>
      </c>
      <c r="Z53" s="71">
        <v>845992157</v>
      </c>
      <c r="AA53" s="71">
        <v>675704393</v>
      </c>
      <c r="AB53" s="71">
        <v>3659002215.0000005</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2429</v>
      </c>
      <c r="B190" s="70">
        <v>182</v>
      </c>
      <c r="C190" s="70">
        <v>16</v>
      </c>
      <c r="D190" s="70">
        <v>2</v>
      </c>
      <c r="E190" s="70">
        <v>2022</v>
      </c>
      <c r="F190" s="70" t="s">
        <v>161</v>
      </c>
      <c r="G190" s="1073" t="s">
        <v>2427</v>
      </c>
      <c r="H190" s="70" t="s">
        <v>2428</v>
      </c>
      <c r="I190" s="1066"/>
      <c r="J190" s="73"/>
      <c r="K190" s="71"/>
      <c r="L190" s="71"/>
      <c r="M190" s="71"/>
      <c r="N190" s="71"/>
      <c r="O190" s="71"/>
      <c r="P190" s="71"/>
      <c r="Q190" s="71"/>
      <c r="R190" s="71"/>
      <c r="S190" s="71"/>
      <c r="T190" s="71"/>
      <c r="U190" s="71"/>
      <c r="V190" s="71"/>
      <c r="W190" s="71"/>
      <c r="X190" s="71"/>
      <c r="Y190" s="71"/>
      <c r="Z190" s="71"/>
      <c r="AA190" s="71"/>
      <c r="AB190" s="71"/>
      <c r="AC190" s="72"/>
      <c r="AD190" s="71">
        <v>330327820.00572675</v>
      </c>
      <c r="AE190" s="71">
        <v>1378324.6842425338</v>
      </c>
      <c r="AF190" s="71">
        <v>1478509.0832879005</v>
      </c>
      <c r="AG190" s="71">
        <v>87231058.051813811</v>
      </c>
      <c r="AH190" s="71">
        <v>113872090.92264263</v>
      </c>
      <c r="AI190" s="71">
        <v>0</v>
      </c>
      <c r="AJ190" s="71">
        <v>0</v>
      </c>
      <c r="AK190" s="71">
        <v>6348026.9203482084</v>
      </c>
      <c r="AL190" s="71">
        <v>0</v>
      </c>
      <c r="AM190" s="71">
        <v>0</v>
      </c>
      <c r="AN190" s="71">
        <v>540635829.66806185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2058</v>
      </c>
      <c r="B191" s="70">
        <v>183</v>
      </c>
      <c r="C191" s="70">
        <v>16</v>
      </c>
      <c r="D191" s="70">
        <v>3</v>
      </c>
      <c r="E191" s="70">
        <v>2022</v>
      </c>
      <c r="F191" s="70" t="s">
        <v>161</v>
      </c>
      <c r="G191" s="1073" t="s">
        <v>2039</v>
      </c>
      <c r="H191" s="70" t="s">
        <v>2040</v>
      </c>
      <c r="I191" s="1066"/>
      <c r="J191" s="73"/>
      <c r="K191" s="71"/>
      <c r="L191" s="71"/>
      <c r="M191" s="71"/>
      <c r="N191" s="71"/>
      <c r="O191" s="71"/>
      <c r="P191" s="71"/>
      <c r="Q191" s="71"/>
      <c r="R191" s="71"/>
      <c r="S191" s="71"/>
      <c r="T191" s="71"/>
      <c r="U191" s="71"/>
      <c r="V191" s="71"/>
      <c r="W191" s="71"/>
      <c r="X191" s="71"/>
      <c r="Y191" s="71"/>
      <c r="Z191" s="71"/>
      <c r="AA191" s="71"/>
      <c r="AB191" s="71"/>
      <c r="AC191" s="72"/>
      <c r="AD191" s="71">
        <v>270970903.25337362</v>
      </c>
      <c r="AE191" s="71">
        <v>2801865.9022441558</v>
      </c>
      <c r="AF191" s="71">
        <v>2388959.4135230812</v>
      </c>
      <c r="AG191" s="71">
        <v>128831380.03689925</v>
      </c>
      <c r="AH191" s="71">
        <v>162206582.28847718</v>
      </c>
      <c r="AI191" s="71">
        <v>0</v>
      </c>
      <c r="AJ191" s="71">
        <v>0</v>
      </c>
      <c r="AK191" s="71">
        <v>9273534.9024358187</v>
      </c>
      <c r="AL191" s="71">
        <v>0</v>
      </c>
      <c r="AM191" s="71">
        <v>0</v>
      </c>
      <c r="AN191" s="71">
        <v>576473225.79695308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2385</v>
      </c>
      <c r="B192" s="70">
        <v>184</v>
      </c>
      <c r="C192" s="70">
        <v>16</v>
      </c>
      <c r="D192" s="70">
        <v>4</v>
      </c>
      <c r="E192" s="70">
        <v>2022</v>
      </c>
      <c r="F192" s="70" t="s">
        <v>161</v>
      </c>
      <c r="G192" s="1073" t="s">
        <v>2383</v>
      </c>
      <c r="H192" s="70" t="s">
        <v>2384</v>
      </c>
      <c r="I192" s="1066"/>
      <c r="J192" s="73"/>
      <c r="K192" s="71"/>
      <c r="L192" s="71"/>
      <c r="M192" s="71"/>
      <c r="N192" s="71"/>
      <c r="O192" s="71"/>
      <c r="P192" s="71"/>
      <c r="Q192" s="71"/>
      <c r="R192" s="71"/>
      <c r="S192" s="71"/>
      <c r="T192" s="71"/>
      <c r="U192" s="71"/>
      <c r="V192" s="71"/>
      <c r="W192" s="71"/>
      <c r="X192" s="71"/>
      <c r="Y192" s="71"/>
      <c r="Z192" s="71"/>
      <c r="AA192" s="71"/>
      <c r="AB192" s="71"/>
      <c r="AC192" s="72"/>
      <c r="AD192" s="71">
        <v>58527330.309789225</v>
      </c>
      <c r="AE192" s="71">
        <v>1476553.7058571037</v>
      </c>
      <c r="AF192" s="71">
        <v>412426.21796978277</v>
      </c>
      <c r="AG192" s="71">
        <v>46475510.858240709</v>
      </c>
      <c r="AH192" s="71">
        <v>58834425.336053967</v>
      </c>
      <c r="AI192" s="71">
        <v>0</v>
      </c>
      <c r="AJ192" s="71">
        <v>0</v>
      </c>
      <c r="AK192" s="71">
        <v>3472232.9466073373</v>
      </c>
      <c r="AL192" s="71">
        <v>0</v>
      </c>
      <c r="AM192" s="71">
        <v>0</v>
      </c>
      <c r="AN192" s="71">
        <v>169198479.37451816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1702</v>
      </c>
      <c r="B193" s="70">
        <v>185</v>
      </c>
      <c r="C193" s="70">
        <v>16</v>
      </c>
      <c r="D193" s="70">
        <v>5</v>
      </c>
      <c r="E193" s="70">
        <v>2022</v>
      </c>
      <c r="F193" s="70" t="s">
        <v>161</v>
      </c>
      <c r="G193" s="1073" t="s">
        <v>1700</v>
      </c>
      <c r="H193" s="70" t="s">
        <v>1701</v>
      </c>
      <c r="I193" s="1066"/>
      <c r="J193" s="73"/>
      <c r="K193" s="71"/>
      <c r="L193" s="71"/>
      <c r="M193" s="71"/>
      <c r="N193" s="71"/>
      <c r="O193" s="71"/>
      <c r="P193" s="71"/>
      <c r="Q193" s="71"/>
      <c r="R193" s="71"/>
      <c r="S193" s="71"/>
      <c r="T193" s="71"/>
      <c r="U193" s="71"/>
      <c r="V193" s="71"/>
      <c r="W193" s="71"/>
      <c r="X193" s="71"/>
      <c r="Y193" s="71"/>
      <c r="Z193" s="71"/>
      <c r="AA193" s="71"/>
      <c r="AB193" s="71"/>
      <c r="AC193" s="72"/>
      <c r="AD193" s="71">
        <v>148391880.14177024</v>
      </c>
      <c r="AE193" s="71">
        <v>1797747.014628554</v>
      </c>
      <c r="AF193" s="71">
        <v>4575596.5314383451</v>
      </c>
      <c r="AG193" s="71">
        <v>66988706.368170455</v>
      </c>
      <c r="AH193" s="71">
        <v>83723157.709907368</v>
      </c>
      <c r="AI193" s="71">
        <v>0</v>
      </c>
      <c r="AJ193" s="71">
        <v>0</v>
      </c>
      <c r="AK193" s="71">
        <v>4955518.1774618737</v>
      </c>
      <c r="AL193" s="71">
        <v>0</v>
      </c>
      <c r="AM193" s="71">
        <v>0</v>
      </c>
      <c r="AN193" s="71">
        <v>310432605.94337684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1670</v>
      </c>
      <c r="B194" s="70">
        <v>186</v>
      </c>
      <c r="C194" s="70">
        <v>16</v>
      </c>
      <c r="D194" s="70">
        <v>6</v>
      </c>
      <c r="E194" s="70">
        <v>2022</v>
      </c>
      <c r="F194" s="70" t="s">
        <v>161</v>
      </c>
      <c r="G194" s="1073" t="s">
        <v>1668</v>
      </c>
      <c r="H194" s="70" t="s">
        <v>1669</v>
      </c>
      <c r="I194" s="1066"/>
      <c r="J194" s="73"/>
      <c r="K194" s="71"/>
      <c r="L194" s="71"/>
      <c r="M194" s="71"/>
      <c r="N194" s="71"/>
      <c r="O194" s="71"/>
      <c r="P194" s="71"/>
      <c r="Q194" s="71"/>
      <c r="R194" s="71"/>
      <c r="S194" s="71"/>
      <c r="T194" s="71"/>
      <c r="U194" s="71"/>
      <c r="V194" s="71"/>
      <c r="W194" s="71"/>
      <c r="X194" s="71"/>
      <c r="Y194" s="71"/>
      <c r="Z194" s="71"/>
      <c r="AA194" s="71"/>
      <c r="AB194" s="71"/>
      <c r="AC194" s="72"/>
      <c r="AD194" s="71">
        <v>51641296.802129075</v>
      </c>
      <c r="AE194" s="71">
        <v>1822694.0677370161</v>
      </c>
      <c r="AF194" s="71">
        <v>3330536.2507748497</v>
      </c>
      <c r="AG194" s="71">
        <v>68517039.38792944</v>
      </c>
      <c r="AH194" s="71">
        <v>68474715.5894133</v>
      </c>
      <c r="AI194" s="71">
        <v>0</v>
      </c>
      <c r="AJ194" s="71">
        <v>0</v>
      </c>
      <c r="AK194" s="71">
        <v>4015600.6014724798</v>
      </c>
      <c r="AL194" s="71">
        <v>0</v>
      </c>
      <c r="AM194" s="71">
        <v>0</v>
      </c>
      <c r="AN194" s="71">
        <v>197801882.69945613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2421</v>
      </c>
      <c r="B195" s="70">
        <v>187</v>
      </c>
      <c r="C195" s="70">
        <v>16</v>
      </c>
      <c r="D195" s="70">
        <v>7</v>
      </c>
      <c r="E195" s="70">
        <v>2022</v>
      </c>
      <c r="F195" s="70" t="s">
        <v>161</v>
      </c>
      <c r="G195" s="1073" t="s">
        <v>2419</v>
      </c>
      <c r="H195" s="70" t="s">
        <v>2420</v>
      </c>
      <c r="I195" s="1066"/>
      <c r="J195" s="73"/>
      <c r="K195" s="71"/>
      <c r="L195" s="71"/>
      <c r="M195" s="71"/>
      <c r="N195" s="71"/>
      <c r="O195" s="71"/>
      <c r="P195" s="71"/>
      <c r="Q195" s="71"/>
      <c r="R195" s="71"/>
      <c r="S195" s="71"/>
      <c r="T195" s="71"/>
      <c r="U195" s="71"/>
      <c r="V195" s="71"/>
      <c r="W195" s="71"/>
      <c r="X195" s="71"/>
      <c r="Y195" s="71"/>
      <c r="Z195" s="71"/>
      <c r="AA195" s="71"/>
      <c r="AB195" s="71"/>
      <c r="AC195" s="72"/>
      <c r="AD195" s="71">
        <v>155863470.01185662</v>
      </c>
      <c r="AE195" s="71">
        <v>2245234.7797615938</v>
      </c>
      <c r="AF195" s="71">
        <v>1727521.1394205997</v>
      </c>
      <c r="AG195" s="71">
        <v>133493763.04654376</v>
      </c>
      <c r="AH195" s="71">
        <v>194044101.37361613</v>
      </c>
      <c r="AI195" s="71">
        <v>0</v>
      </c>
      <c r="AJ195" s="71">
        <v>0</v>
      </c>
      <c r="AK195" s="71">
        <v>10884527.027458992</v>
      </c>
      <c r="AL195" s="71">
        <v>0</v>
      </c>
      <c r="AM195" s="71">
        <v>0</v>
      </c>
      <c r="AN195" s="71">
        <v>498258617.37865764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2393</v>
      </c>
      <c r="B196" s="70">
        <v>188</v>
      </c>
      <c r="C196" s="70">
        <v>16</v>
      </c>
      <c r="D196" s="70">
        <v>8</v>
      </c>
      <c r="E196" s="70">
        <v>2022</v>
      </c>
      <c r="F196" s="70" t="s">
        <v>161</v>
      </c>
      <c r="G196" s="1073" t="s">
        <v>2391</v>
      </c>
      <c r="H196" s="70" t="s">
        <v>2392</v>
      </c>
      <c r="I196" s="1066"/>
      <c r="J196" s="73"/>
      <c r="K196" s="71"/>
      <c r="L196" s="71"/>
      <c r="M196" s="71"/>
      <c r="N196" s="71"/>
      <c r="O196" s="71"/>
      <c r="P196" s="71"/>
      <c r="Q196" s="71"/>
      <c r="R196" s="71"/>
      <c r="S196" s="71"/>
      <c r="T196" s="71"/>
      <c r="U196" s="71"/>
      <c r="V196" s="71"/>
      <c r="W196" s="71"/>
      <c r="X196" s="71"/>
      <c r="Y196" s="71"/>
      <c r="Z196" s="71"/>
      <c r="AA196" s="71"/>
      <c r="AB196" s="71"/>
      <c r="AC196" s="72"/>
      <c r="AD196" s="71">
        <v>20809095.662120033</v>
      </c>
      <c r="AE196" s="71">
        <v>795187.31783223106</v>
      </c>
      <c r="AF196" s="71">
        <v>0</v>
      </c>
      <c r="AG196" s="71">
        <v>40910315.094308183</v>
      </c>
      <c r="AH196" s="71">
        <v>39067736.775158465</v>
      </c>
      <c r="AI196" s="71">
        <v>0</v>
      </c>
      <c r="AJ196" s="71">
        <v>0</v>
      </c>
      <c r="AK196" s="71">
        <v>2057256.0544941649</v>
      </c>
      <c r="AL196" s="71">
        <v>0</v>
      </c>
      <c r="AM196" s="71">
        <v>0</v>
      </c>
      <c r="AN196" s="71">
        <v>103639590.90391308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2433</v>
      </c>
      <c r="B197" s="70">
        <v>189</v>
      </c>
      <c r="C197" s="70">
        <v>16</v>
      </c>
      <c r="D197" s="70">
        <v>9</v>
      </c>
      <c r="E197" s="70">
        <v>2022</v>
      </c>
      <c r="F197" s="70" t="s">
        <v>161</v>
      </c>
      <c r="G197" s="1073" t="s">
        <v>2431</v>
      </c>
      <c r="H197" s="70" t="s">
        <v>2432</v>
      </c>
      <c r="I197" s="1066"/>
      <c r="J197" s="73"/>
      <c r="K197" s="71"/>
      <c r="L197" s="71"/>
      <c r="M197" s="71"/>
      <c r="N197" s="71"/>
      <c r="O197" s="71"/>
      <c r="P197" s="71"/>
      <c r="Q197" s="71"/>
      <c r="R197" s="71"/>
      <c r="S197" s="71"/>
      <c r="T197" s="71"/>
      <c r="U197" s="71"/>
      <c r="V197" s="71"/>
      <c r="W197" s="71"/>
      <c r="X197" s="71"/>
      <c r="Y197" s="71"/>
      <c r="Z197" s="71"/>
      <c r="AA197" s="71"/>
      <c r="AB197" s="71"/>
      <c r="AC197" s="72"/>
      <c r="AD197" s="71">
        <v>235991177.11505216</v>
      </c>
      <c r="AE197" s="71">
        <v>2109585.1784843309</v>
      </c>
      <c r="AF197" s="71">
        <v>8256305.9861498028</v>
      </c>
      <c r="AG197" s="71">
        <v>96588067.383755982</v>
      </c>
      <c r="AH197" s="71">
        <v>110223722.05287342</v>
      </c>
      <c r="AI197" s="71">
        <v>0</v>
      </c>
      <c r="AJ197" s="71">
        <v>0</v>
      </c>
      <c r="AK197" s="71">
        <v>6356161.9398958562</v>
      </c>
      <c r="AL197" s="71">
        <v>0</v>
      </c>
      <c r="AM197" s="71">
        <v>0</v>
      </c>
      <c r="AN197" s="71">
        <v>459525019.65621156</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1759</v>
      </c>
      <c r="B198" s="70">
        <v>190</v>
      </c>
      <c r="C198" s="70">
        <v>16</v>
      </c>
      <c r="D198" s="70">
        <v>10</v>
      </c>
      <c r="E198" s="70">
        <v>2022</v>
      </c>
      <c r="F198" s="70" t="s">
        <v>161</v>
      </c>
      <c r="G198" s="1073" t="s">
        <v>1740</v>
      </c>
      <c r="H198" s="70" t="s">
        <v>1741</v>
      </c>
      <c r="I198" s="1066"/>
      <c r="J198" s="73"/>
      <c r="K198" s="71"/>
      <c r="L198" s="71"/>
      <c r="M198" s="71"/>
      <c r="N198" s="71"/>
      <c r="O198" s="71"/>
      <c r="P198" s="71"/>
      <c r="Q198" s="71"/>
      <c r="R198" s="71"/>
      <c r="S198" s="71"/>
      <c r="T198" s="71"/>
      <c r="U198" s="71"/>
      <c r="V198" s="71"/>
      <c r="W198" s="71"/>
      <c r="X198" s="71"/>
      <c r="Y198" s="71"/>
      <c r="Z198" s="71"/>
      <c r="AA198" s="71"/>
      <c r="AB198" s="71"/>
      <c r="AC198" s="72"/>
      <c r="AD198" s="71">
        <v>162248729.2174165</v>
      </c>
      <c r="AE198" s="71">
        <v>3193222.7978831558</v>
      </c>
      <c r="AF198" s="71">
        <v>4349929.3555680867</v>
      </c>
      <c r="AG198" s="71">
        <v>137582215.09096235</v>
      </c>
      <c r="AH198" s="71">
        <v>165271621.49323422</v>
      </c>
      <c r="AI198" s="71">
        <v>0</v>
      </c>
      <c r="AJ198" s="71">
        <v>0</v>
      </c>
      <c r="AK198" s="71">
        <v>9527915.6724178344</v>
      </c>
      <c r="AL198" s="71">
        <v>0</v>
      </c>
      <c r="AM198" s="71">
        <v>0</v>
      </c>
      <c r="AN198" s="71">
        <v>482173633.62748212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2425</v>
      </c>
      <c r="B199" s="70">
        <v>191</v>
      </c>
      <c r="C199" s="70">
        <v>16</v>
      </c>
      <c r="D199" s="70">
        <v>11</v>
      </c>
      <c r="E199" s="70">
        <v>2022</v>
      </c>
      <c r="F199" s="70" t="s">
        <v>161</v>
      </c>
      <c r="G199" s="1073" t="s">
        <v>2423</v>
      </c>
      <c r="H199" s="70" t="s">
        <v>2424</v>
      </c>
      <c r="I199" s="1066"/>
      <c r="J199" s="73"/>
      <c r="K199" s="71"/>
      <c r="L199" s="71"/>
      <c r="M199" s="71"/>
      <c r="N199" s="71"/>
      <c r="O199" s="71"/>
      <c r="P199" s="71"/>
      <c r="Q199" s="71"/>
      <c r="R199" s="71"/>
      <c r="S199" s="71"/>
      <c r="T199" s="71"/>
      <c r="U199" s="71"/>
      <c r="V199" s="71"/>
      <c r="W199" s="71"/>
      <c r="X199" s="71"/>
      <c r="Y199" s="71"/>
      <c r="Z199" s="71"/>
      <c r="AA199" s="71"/>
      <c r="AB199" s="71"/>
      <c r="AC199" s="72"/>
      <c r="AD199" s="71">
        <v>945032017.68265951</v>
      </c>
      <c r="AE199" s="71">
        <v>6498707.3347543906</v>
      </c>
      <c r="AF199" s="71">
        <v>1859808.7942410961</v>
      </c>
      <c r="AG199" s="71">
        <v>135544437.73128366</v>
      </c>
      <c r="AH199" s="71">
        <v>158133508.48716402</v>
      </c>
      <c r="AI199" s="71">
        <v>0</v>
      </c>
      <c r="AJ199" s="71">
        <v>0</v>
      </c>
      <c r="AK199" s="71">
        <v>8557782.309537176</v>
      </c>
      <c r="AL199" s="71">
        <v>0</v>
      </c>
      <c r="AM199" s="71">
        <v>0</v>
      </c>
      <c r="AN199" s="71">
        <v>1255626262.3396399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2445</v>
      </c>
      <c r="B200" s="70">
        <v>192</v>
      </c>
      <c r="C200" s="70">
        <v>16</v>
      </c>
      <c r="D200" s="70">
        <v>12</v>
      </c>
      <c r="E200" s="70">
        <v>2022</v>
      </c>
      <c r="F200" s="70" t="s">
        <v>161</v>
      </c>
      <c r="G200" s="1073" t="s">
        <v>2443</v>
      </c>
      <c r="H200" s="70" t="s">
        <v>2444</v>
      </c>
      <c r="I200" s="1066"/>
      <c r="J200" s="73"/>
      <c r="K200" s="71"/>
      <c r="L200" s="71"/>
      <c r="M200" s="71"/>
      <c r="N200" s="71"/>
      <c r="O200" s="71"/>
      <c r="P200" s="71"/>
      <c r="Q200" s="71"/>
      <c r="R200" s="71"/>
      <c r="S200" s="71"/>
      <c r="T200" s="71"/>
      <c r="U200" s="71"/>
      <c r="V200" s="71"/>
      <c r="W200" s="71"/>
      <c r="X200" s="71"/>
      <c r="Y200" s="71"/>
      <c r="Z200" s="71"/>
      <c r="AA200" s="71"/>
      <c r="AB200" s="71"/>
      <c r="AC200" s="72"/>
      <c r="AD200" s="71">
        <v>214751646.66998154</v>
      </c>
      <c r="AE200" s="71">
        <v>1451606.6527486416</v>
      </c>
      <c r="AF200" s="71">
        <v>1890935.3012576834</v>
      </c>
      <c r="AG200" s="71">
        <v>66137482.914127477</v>
      </c>
      <c r="AH200" s="71">
        <v>92831287.567115232</v>
      </c>
      <c r="AI200" s="71">
        <v>0</v>
      </c>
      <c r="AJ200" s="71">
        <v>0</v>
      </c>
      <c r="AK200" s="71">
        <v>5246183.7171722911</v>
      </c>
      <c r="AL200" s="71">
        <v>0</v>
      </c>
      <c r="AM200" s="71">
        <v>0</v>
      </c>
      <c r="AN200" s="71">
        <v>382309142.82240283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2417</v>
      </c>
      <c r="B201" s="70">
        <v>193</v>
      </c>
      <c r="C201" s="70">
        <v>16</v>
      </c>
      <c r="D201" s="70">
        <v>13</v>
      </c>
      <c r="E201" s="70">
        <v>2022</v>
      </c>
      <c r="F201" s="70" t="s">
        <v>161</v>
      </c>
      <c r="G201" s="1073" t="s">
        <v>2415</v>
      </c>
      <c r="H201" s="70" t="s">
        <v>2416</v>
      </c>
      <c r="I201" s="1066"/>
      <c r="J201" s="73"/>
      <c r="K201" s="71"/>
      <c r="L201" s="71"/>
      <c r="M201" s="71"/>
      <c r="N201" s="71"/>
      <c r="O201" s="71"/>
      <c r="P201" s="71"/>
      <c r="Q201" s="71"/>
      <c r="R201" s="71"/>
      <c r="S201" s="71"/>
      <c r="T201" s="71"/>
      <c r="U201" s="71"/>
      <c r="V201" s="71"/>
      <c r="W201" s="71"/>
      <c r="X201" s="71"/>
      <c r="Y201" s="71"/>
      <c r="Z201" s="71"/>
      <c r="AA201" s="71"/>
      <c r="AB201" s="71"/>
      <c r="AC201" s="72"/>
      <c r="AD201" s="71">
        <v>1797887520.6460977</v>
      </c>
      <c r="AE201" s="71">
        <v>9076049.7590223867</v>
      </c>
      <c r="AF201" s="71">
        <v>5345977.5800988832</v>
      </c>
      <c r="AG201" s="71">
        <v>217997036.84790164</v>
      </c>
      <c r="AH201" s="71">
        <v>222601670.32478309</v>
      </c>
      <c r="AI201" s="71">
        <v>0</v>
      </c>
      <c r="AJ201" s="71">
        <v>0</v>
      </c>
      <c r="AK201" s="71">
        <v>12229646.053297915</v>
      </c>
      <c r="AL201" s="71">
        <v>0</v>
      </c>
      <c r="AM201" s="71">
        <v>0</v>
      </c>
      <c r="AN201" s="71">
        <v>2265137901.2112017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1686</v>
      </c>
      <c r="B202" s="70">
        <v>194</v>
      </c>
      <c r="C202" s="70">
        <v>16</v>
      </c>
      <c r="D202" s="70">
        <v>14</v>
      </c>
      <c r="E202" s="70">
        <v>2022</v>
      </c>
      <c r="F202" s="70" t="s">
        <v>161</v>
      </c>
      <c r="G202" s="1073" t="s">
        <v>1684</v>
      </c>
      <c r="H202" s="70" t="s">
        <v>1685</v>
      </c>
      <c r="I202" s="1066"/>
      <c r="J202" s="73"/>
      <c r="K202" s="71"/>
      <c r="L202" s="71"/>
      <c r="M202" s="71"/>
      <c r="N202" s="71"/>
      <c r="O202" s="71"/>
      <c r="P202" s="71"/>
      <c r="Q202" s="71"/>
      <c r="R202" s="71"/>
      <c r="S202" s="71"/>
      <c r="T202" s="71"/>
      <c r="U202" s="71"/>
      <c r="V202" s="71"/>
      <c r="W202" s="71"/>
      <c r="X202" s="71"/>
      <c r="Y202" s="71"/>
      <c r="Z202" s="71"/>
      <c r="AA202" s="71"/>
      <c r="AB202" s="71"/>
      <c r="AC202" s="72"/>
      <c r="AD202" s="71">
        <v>15911363.90244543</v>
      </c>
      <c r="AE202" s="71">
        <v>659537.71655496815</v>
      </c>
      <c r="AF202" s="71">
        <v>1416256.0692547259</v>
      </c>
      <c r="AG202" s="71">
        <v>7673908.4114480978</v>
      </c>
      <c r="AH202" s="71">
        <v>17387317.5588721</v>
      </c>
      <c r="AI202" s="71">
        <v>0</v>
      </c>
      <c r="AJ202" s="71">
        <v>0</v>
      </c>
      <c r="AK202" s="71">
        <v>1051096.1764739207</v>
      </c>
      <c r="AL202" s="71">
        <v>0</v>
      </c>
      <c r="AM202" s="71">
        <v>0</v>
      </c>
      <c r="AN202" s="71">
        <v>44099479.835049249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2441</v>
      </c>
      <c r="B203" s="70">
        <v>195</v>
      </c>
      <c r="C203" s="70">
        <v>16</v>
      </c>
      <c r="D203" s="70">
        <v>15</v>
      </c>
      <c r="E203" s="70">
        <v>2022</v>
      </c>
      <c r="F203" s="70" t="s">
        <v>161</v>
      </c>
      <c r="G203" s="1073" t="s">
        <v>2439</v>
      </c>
      <c r="H203" s="70" t="s">
        <v>2440</v>
      </c>
      <c r="I203" s="1066"/>
      <c r="J203" s="73"/>
      <c r="K203" s="71"/>
      <c r="L203" s="71"/>
      <c r="M203" s="71"/>
      <c r="N203" s="71"/>
      <c r="O203" s="71"/>
      <c r="P203" s="71"/>
      <c r="Q203" s="71"/>
      <c r="R203" s="71"/>
      <c r="S203" s="71"/>
      <c r="T203" s="71"/>
      <c r="U203" s="71"/>
      <c r="V203" s="71"/>
      <c r="W203" s="71"/>
      <c r="X203" s="71"/>
      <c r="Y203" s="71"/>
      <c r="Z203" s="71"/>
      <c r="AA203" s="71"/>
      <c r="AB203" s="71"/>
      <c r="AC203" s="72"/>
      <c r="AD203" s="71">
        <v>264704025.8295604</v>
      </c>
      <c r="AE203" s="71">
        <v>1573223.5366523946</v>
      </c>
      <c r="AF203" s="71">
        <v>2599063.3358850465</v>
      </c>
      <c r="AG203" s="71">
        <v>63745029.115264244</v>
      </c>
      <c r="AH203" s="71">
        <v>98326867.042756394</v>
      </c>
      <c r="AI203" s="71">
        <v>0</v>
      </c>
      <c r="AJ203" s="71">
        <v>0</v>
      </c>
      <c r="AK203" s="71">
        <v>5352068.0985861262</v>
      </c>
      <c r="AL203" s="71">
        <v>0</v>
      </c>
      <c r="AM203" s="71">
        <v>0</v>
      </c>
      <c r="AN203" s="71">
        <v>436300276.95870459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2480</v>
      </c>
      <c r="B204" s="70">
        <v>196</v>
      </c>
      <c r="C204" s="70">
        <v>16</v>
      </c>
      <c r="D204" s="70">
        <v>16</v>
      </c>
      <c r="E204" s="70">
        <v>2022</v>
      </c>
      <c r="F204" s="70" t="s">
        <v>161</v>
      </c>
      <c r="G204" s="1073" t="s">
        <v>2475</v>
      </c>
      <c r="H204" s="70" t="s">
        <v>2476</v>
      </c>
      <c r="I204" s="1066"/>
      <c r="J204" s="73"/>
      <c r="K204" s="71"/>
      <c r="L204" s="71"/>
      <c r="M204" s="71"/>
      <c r="N204" s="71"/>
      <c r="O204" s="71"/>
      <c r="P204" s="71"/>
      <c r="Q204" s="71"/>
      <c r="R204" s="71"/>
      <c r="S204" s="71"/>
      <c r="T204" s="71"/>
      <c r="U204" s="71"/>
      <c r="V204" s="71"/>
      <c r="W204" s="71"/>
      <c r="X204" s="71"/>
      <c r="Y204" s="71"/>
      <c r="Z204" s="71"/>
      <c r="AA204" s="71"/>
      <c r="AB204" s="71"/>
      <c r="AC204" s="72"/>
      <c r="AD204" s="71">
        <v>889369088.50931323</v>
      </c>
      <c r="AE204" s="71">
        <v>5641152.3841510043</v>
      </c>
      <c r="AF204" s="71">
        <v>2318924.7727357596</v>
      </c>
      <c r="AG204" s="71">
        <v>256347232.91755024</v>
      </c>
      <c r="AH204" s="71">
        <v>326951160.312446</v>
      </c>
      <c r="AI204" s="71">
        <v>0</v>
      </c>
      <c r="AJ204" s="71">
        <v>0</v>
      </c>
      <c r="AK204" s="71">
        <v>18201654.292332601</v>
      </c>
      <c r="AL204" s="71">
        <v>0</v>
      </c>
      <c r="AM204" s="71">
        <v>0</v>
      </c>
      <c r="AN204" s="71">
        <v>1498829213.188529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1682</v>
      </c>
      <c r="B205" s="70">
        <v>197</v>
      </c>
      <c r="C205" s="70">
        <v>16</v>
      </c>
      <c r="D205" s="70">
        <v>17</v>
      </c>
      <c r="E205" s="70">
        <v>2022</v>
      </c>
      <c r="F205" s="70" t="s">
        <v>161</v>
      </c>
      <c r="G205" s="1073" t="s">
        <v>1680</v>
      </c>
      <c r="H205" s="70" t="s">
        <v>1681</v>
      </c>
      <c r="I205" s="1066"/>
      <c r="J205" s="73"/>
      <c r="K205" s="71"/>
      <c r="L205" s="71"/>
      <c r="M205" s="71"/>
      <c r="N205" s="71"/>
      <c r="O205" s="71"/>
      <c r="P205" s="71"/>
      <c r="Q205" s="71"/>
      <c r="R205" s="71"/>
      <c r="S205" s="71"/>
      <c r="T205" s="71"/>
      <c r="U205" s="71"/>
      <c r="V205" s="71"/>
      <c r="W205" s="71"/>
      <c r="X205" s="71"/>
      <c r="Y205" s="71"/>
      <c r="Z205" s="71"/>
      <c r="AA205" s="71"/>
      <c r="AB205" s="71"/>
      <c r="AC205" s="72"/>
      <c r="AD205" s="71">
        <v>215749675.13100067</v>
      </c>
      <c r="AE205" s="71">
        <v>831048.70667564543</v>
      </c>
      <c r="AF205" s="71">
        <v>334609.95042831439</v>
      </c>
      <c r="AG205" s="71">
        <v>16760073.91710387</v>
      </c>
      <c r="AH205" s="71">
        <v>17244043.606062084</v>
      </c>
      <c r="AI205" s="71">
        <v>0</v>
      </c>
      <c r="AJ205" s="71">
        <v>0</v>
      </c>
      <c r="AK205" s="71">
        <v>1047480.6122305214</v>
      </c>
      <c r="AL205" s="71">
        <v>0</v>
      </c>
      <c r="AM205" s="71">
        <v>0</v>
      </c>
      <c r="AN205" s="71">
        <v>251966931.92350107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1690</v>
      </c>
      <c r="B206" s="70">
        <v>198</v>
      </c>
      <c r="C206" s="70">
        <v>16</v>
      </c>
      <c r="D206" s="70">
        <v>18</v>
      </c>
      <c r="E206" s="70">
        <v>2022</v>
      </c>
      <c r="F206" s="70" t="s">
        <v>161</v>
      </c>
      <c r="G206" s="1073" t="s">
        <v>1688</v>
      </c>
      <c r="H206" s="70" t="s">
        <v>1689</v>
      </c>
      <c r="I206" s="1066"/>
      <c r="J206" s="73"/>
      <c r="K206" s="71"/>
      <c r="L206" s="71"/>
      <c r="M206" s="71"/>
      <c r="N206" s="71"/>
      <c r="O206" s="71"/>
      <c r="P206" s="71"/>
      <c r="Q206" s="71"/>
      <c r="R206" s="71"/>
      <c r="S206" s="71"/>
      <c r="T206" s="71"/>
      <c r="U206" s="71"/>
      <c r="V206" s="71"/>
      <c r="W206" s="71"/>
      <c r="X206" s="71"/>
      <c r="Y206" s="71"/>
      <c r="Z206" s="71"/>
      <c r="AA206" s="71"/>
      <c r="AB206" s="71"/>
      <c r="AC206" s="72"/>
      <c r="AD206" s="71">
        <v>107875122.61565511</v>
      </c>
      <c r="AE206" s="71">
        <v>1170952.3052784423</v>
      </c>
      <c r="AF206" s="71">
        <v>1019393.1047932367</v>
      </c>
      <c r="AG206" s="71">
        <v>51015369.279803284</v>
      </c>
      <c r="AH206" s="71">
        <v>51655376.914895177</v>
      </c>
      <c r="AI206" s="71">
        <v>0</v>
      </c>
      <c r="AJ206" s="71">
        <v>0</v>
      </c>
      <c r="AK206" s="71">
        <v>3200419.9918803591</v>
      </c>
      <c r="AL206" s="71">
        <v>0</v>
      </c>
      <c r="AM206" s="71">
        <v>0</v>
      </c>
      <c r="AN206" s="71">
        <v>215936634.21230561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1698</v>
      </c>
      <c r="B207" s="70">
        <v>199</v>
      </c>
      <c r="C207" s="70">
        <v>16</v>
      </c>
      <c r="D207" s="70">
        <v>19</v>
      </c>
      <c r="E207" s="70">
        <v>2022</v>
      </c>
      <c r="F207" s="70" t="s">
        <v>161</v>
      </c>
      <c r="G207" s="1073" t="s">
        <v>1696</v>
      </c>
      <c r="H207" s="70" t="s">
        <v>1697</v>
      </c>
      <c r="I207" s="1066"/>
      <c r="J207" s="73"/>
      <c r="K207" s="71"/>
      <c r="L207" s="71"/>
      <c r="M207" s="71"/>
      <c r="N207" s="71"/>
      <c r="O207" s="71"/>
      <c r="P207" s="71"/>
      <c r="Q207" s="71"/>
      <c r="R207" s="71"/>
      <c r="S207" s="71"/>
      <c r="T207" s="71"/>
      <c r="U207" s="71"/>
      <c r="V207" s="71"/>
      <c r="W207" s="71"/>
      <c r="X207" s="71"/>
      <c r="Y207" s="71"/>
      <c r="Z207" s="71"/>
      <c r="AA207" s="71"/>
      <c r="AB207" s="71"/>
      <c r="AC207" s="72"/>
      <c r="AD207" s="71">
        <v>107811153.74123479</v>
      </c>
      <c r="AE207" s="71">
        <v>1520211.0487969124</v>
      </c>
      <c r="AF207" s="71">
        <v>1813119.0337162151</v>
      </c>
      <c r="AG207" s="71">
        <v>56496732.430837639</v>
      </c>
      <c r="AH207" s="71">
        <v>79199794.342619866</v>
      </c>
      <c r="AI207" s="71">
        <v>0</v>
      </c>
      <c r="AJ207" s="71">
        <v>0</v>
      </c>
      <c r="AK207" s="71">
        <v>5041258.7009481983</v>
      </c>
      <c r="AL207" s="71">
        <v>0</v>
      </c>
      <c r="AM207" s="71">
        <v>0</v>
      </c>
      <c r="AN207" s="71">
        <v>251882269.29815364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2381</v>
      </c>
      <c r="B208" s="70">
        <v>200</v>
      </c>
      <c r="C208" s="70">
        <v>16</v>
      </c>
      <c r="D208" s="70">
        <v>20</v>
      </c>
      <c r="E208" s="70">
        <v>2022</v>
      </c>
      <c r="F208" s="70" t="s">
        <v>161</v>
      </c>
      <c r="G208" s="1073" t="s">
        <v>2379</v>
      </c>
      <c r="H208" s="70" t="s">
        <v>2380</v>
      </c>
      <c r="I208" s="1066"/>
      <c r="J208" s="73"/>
      <c r="K208" s="71"/>
      <c r="L208" s="71"/>
      <c r="M208" s="71"/>
      <c r="N208" s="71"/>
      <c r="O208" s="71"/>
      <c r="P208" s="71"/>
      <c r="Q208" s="71"/>
      <c r="R208" s="71"/>
      <c r="S208" s="71"/>
      <c r="T208" s="71"/>
      <c r="U208" s="71"/>
      <c r="V208" s="71"/>
      <c r="W208" s="71"/>
      <c r="X208" s="71"/>
      <c r="Y208" s="71"/>
      <c r="Z208" s="71"/>
      <c r="AA208" s="71"/>
      <c r="AB208" s="71"/>
      <c r="AC208" s="72"/>
      <c r="AD208" s="71">
        <v>176016624.54634443</v>
      </c>
      <c r="AE208" s="71">
        <v>2543040.2262438606</v>
      </c>
      <c r="AF208" s="71">
        <v>1945406.6885367115</v>
      </c>
      <c r="AG208" s="71">
        <v>85515713.818666577</v>
      </c>
      <c r="AH208" s="71">
        <v>90646359.78676258</v>
      </c>
      <c r="AI208" s="71">
        <v>0</v>
      </c>
      <c r="AJ208" s="71">
        <v>0</v>
      </c>
      <c r="AK208" s="71">
        <v>5477450.7014554348</v>
      </c>
      <c r="AL208" s="71">
        <v>0</v>
      </c>
      <c r="AM208" s="71">
        <v>0</v>
      </c>
      <c r="AN208" s="71">
        <v>362144595.7680096</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2413</v>
      </c>
      <c r="B209" s="70">
        <v>201</v>
      </c>
      <c r="C209" s="70">
        <v>16</v>
      </c>
      <c r="D209" s="70">
        <v>21</v>
      </c>
      <c r="E209" s="70">
        <v>2022</v>
      </c>
      <c r="F209" s="70" t="s">
        <v>161</v>
      </c>
      <c r="G209" s="1073" t="s">
        <v>2411</v>
      </c>
      <c r="H209" s="70" t="s">
        <v>2412</v>
      </c>
      <c r="I209" s="1066"/>
      <c r="J209" s="73"/>
      <c r="K209" s="71"/>
      <c r="L209" s="71"/>
      <c r="M209" s="71"/>
      <c r="N209" s="71"/>
      <c r="O209" s="71"/>
      <c r="P209" s="71"/>
      <c r="Q209" s="71"/>
      <c r="R209" s="71"/>
      <c r="S209" s="71"/>
      <c r="T209" s="71"/>
      <c r="U209" s="71"/>
      <c r="V209" s="71"/>
      <c r="W209" s="71"/>
      <c r="X209" s="71"/>
      <c r="Y209" s="71"/>
      <c r="Z209" s="71"/>
      <c r="AA209" s="71"/>
      <c r="AB209" s="71"/>
      <c r="AC209" s="72"/>
      <c r="AD209" s="71">
        <v>466748779.09281451</v>
      </c>
      <c r="AE209" s="71">
        <v>3109026.4936420959</v>
      </c>
      <c r="AF209" s="71">
        <v>2194418.7446694104</v>
      </c>
      <c r="AG209" s="71">
        <v>111542515.79228382</v>
      </c>
      <c r="AH209" s="71">
        <v>130952392.86835042</v>
      </c>
      <c r="AI209" s="71">
        <v>0</v>
      </c>
      <c r="AJ209" s="71">
        <v>0</v>
      </c>
      <c r="AK209" s="71">
        <v>7949334.498290848</v>
      </c>
      <c r="AL209" s="71">
        <v>0</v>
      </c>
      <c r="AM209" s="71">
        <v>0</v>
      </c>
      <c r="AN209" s="71">
        <v>722496467.49005115</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1666</v>
      </c>
      <c r="B210" s="70">
        <v>202</v>
      </c>
      <c r="C210" s="70">
        <v>16</v>
      </c>
      <c r="D210" s="70">
        <v>22</v>
      </c>
      <c r="E210" s="70">
        <v>2022</v>
      </c>
      <c r="F210" s="70" t="s">
        <v>161</v>
      </c>
      <c r="G210" s="1073" t="s">
        <v>1664</v>
      </c>
      <c r="H210" s="70" t="s">
        <v>1665</v>
      </c>
      <c r="I210" s="1066"/>
      <c r="J210" s="73"/>
      <c r="K210" s="71"/>
      <c r="L210" s="71"/>
      <c r="M210" s="71"/>
      <c r="N210" s="71"/>
      <c r="O210" s="71"/>
      <c r="P210" s="71"/>
      <c r="Q210" s="71"/>
      <c r="R210" s="71"/>
      <c r="S210" s="71"/>
      <c r="T210" s="71"/>
      <c r="U210" s="71"/>
      <c r="V210" s="71"/>
      <c r="W210" s="71"/>
      <c r="X210" s="71"/>
      <c r="Y210" s="71"/>
      <c r="Z210" s="71"/>
      <c r="AA210" s="71"/>
      <c r="AB210" s="71"/>
      <c r="AC210" s="72"/>
      <c r="AD210" s="71">
        <v>28698795.289416328</v>
      </c>
      <c r="AE210" s="71">
        <v>823252.75257925096</v>
      </c>
      <c r="AF210" s="71">
        <v>474679.23200295761</v>
      </c>
      <c r="AG210" s="71">
        <v>20655066.08560358</v>
      </c>
      <c r="AH210" s="71">
        <v>40515827.083916798</v>
      </c>
      <c r="AI210" s="71">
        <v>0</v>
      </c>
      <c r="AJ210" s="71">
        <v>0</v>
      </c>
      <c r="AK210" s="71">
        <v>2373230.5439083772</v>
      </c>
      <c r="AL210" s="71">
        <v>0</v>
      </c>
      <c r="AM210" s="71">
        <v>0</v>
      </c>
      <c r="AN210" s="71">
        <v>93540850.987427279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1710</v>
      </c>
      <c r="B211" s="70">
        <v>203</v>
      </c>
      <c r="C211" s="70">
        <v>16</v>
      </c>
      <c r="D211" s="70">
        <v>23</v>
      </c>
      <c r="E211" s="70">
        <v>2022</v>
      </c>
      <c r="F211" s="70" t="s">
        <v>161</v>
      </c>
      <c r="G211" s="1073" t="s">
        <v>1708</v>
      </c>
      <c r="H211" s="70" t="s">
        <v>1709</v>
      </c>
      <c r="I211" s="1066"/>
      <c r="J211" s="73"/>
      <c r="K211" s="71"/>
      <c r="L211" s="71"/>
      <c r="M211" s="71"/>
      <c r="N211" s="71"/>
      <c r="O211" s="71"/>
      <c r="P211" s="71"/>
      <c r="Q211" s="71"/>
      <c r="R211" s="71"/>
      <c r="S211" s="71"/>
      <c r="T211" s="71"/>
      <c r="U211" s="71"/>
      <c r="V211" s="71"/>
      <c r="W211" s="71"/>
      <c r="X211" s="71"/>
      <c r="Y211" s="71"/>
      <c r="Z211" s="71"/>
      <c r="AA211" s="71"/>
      <c r="AB211" s="71"/>
      <c r="AC211" s="72"/>
      <c r="AD211" s="71">
        <v>14618711.221115507</v>
      </c>
      <c r="AE211" s="71">
        <v>1130413.3439771913</v>
      </c>
      <c r="AF211" s="71">
        <v>1159462.3863678798</v>
      </c>
      <c r="AG211" s="71">
        <v>28851316.162032597</v>
      </c>
      <c r="AH211" s="71">
        <v>36591144.1622997</v>
      </c>
      <c r="AI211" s="71">
        <v>0</v>
      </c>
      <c r="AJ211" s="71">
        <v>0</v>
      </c>
      <c r="AK211" s="71">
        <v>1994241.9348234928</v>
      </c>
      <c r="AL211" s="71">
        <v>0</v>
      </c>
      <c r="AM211" s="71">
        <v>0</v>
      </c>
      <c r="AN211" s="71">
        <v>84345289.210616365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1678</v>
      </c>
      <c r="B212" s="70">
        <v>204</v>
      </c>
      <c r="C212" s="70">
        <v>16</v>
      </c>
      <c r="D212" s="70">
        <v>24</v>
      </c>
      <c r="E212" s="70">
        <v>2022</v>
      </c>
      <c r="F212" s="70" t="s">
        <v>161</v>
      </c>
      <c r="G212" s="1073" t="s">
        <v>1676</v>
      </c>
      <c r="H212" s="70" t="s">
        <v>1677</v>
      </c>
      <c r="I212" s="1066"/>
      <c r="J212" s="73"/>
      <c r="K212" s="71"/>
      <c r="L212" s="71"/>
      <c r="M212" s="71"/>
      <c r="N212" s="71"/>
      <c r="O212" s="71"/>
      <c r="P212" s="71"/>
      <c r="Q212" s="71"/>
      <c r="R212" s="71"/>
      <c r="S212" s="71"/>
      <c r="T212" s="71"/>
      <c r="U212" s="71"/>
      <c r="V212" s="71"/>
      <c r="W212" s="71"/>
      <c r="X212" s="71"/>
      <c r="Y212" s="71"/>
      <c r="Z212" s="71"/>
      <c r="AA212" s="71"/>
      <c r="AB212" s="71"/>
      <c r="AC212" s="72"/>
      <c r="AD212" s="71">
        <v>133862430.34055601</v>
      </c>
      <c r="AE212" s="71">
        <v>860673.33224194427</v>
      </c>
      <c r="AF212" s="71">
        <v>1081646.1188264114</v>
      </c>
      <c r="AG212" s="71">
        <v>50892844.691721335</v>
      </c>
      <c r="AH212" s="71">
        <v>64908217.549821228</v>
      </c>
      <c r="AI212" s="71">
        <v>0</v>
      </c>
      <c r="AJ212" s="71">
        <v>0</v>
      </c>
      <c r="AK212" s="71">
        <v>3469133.8915415667</v>
      </c>
      <c r="AL212" s="71">
        <v>0</v>
      </c>
      <c r="AM212" s="71">
        <v>0</v>
      </c>
      <c r="AN212" s="71">
        <v>255074945.92470849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1646</v>
      </c>
      <c r="B213" s="70">
        <v>205</v>
      </c>
      <c r="C213" s="70">
        <v>16</v>
      </c>
      <c r="D213" s="70">
        <v>25</v>
      </c>
      <c r="E213" s="70">
        <v>2022</v>
      </c>
      <c r="F213" s="70" t="s">
        <v>161</v>
      </c>
      <c r="G213" s="1073" t="s">
        <v>1644</v>
      </c>
      <c r="H213" s="70" t="s">
        <v>1645</v>
      </c>
      <c r="I213" s="1066"/>
      <c r="J213" s="73"/>
      <c r="K213" s="71"/>
      <c r="L213" s="71"/>
      <c r="M213" s="71"/>
      <c r="N213" s="71"/>
      <c r="O213" s="71"/>
      <c r="P213" s="71"/>
      <c r="Q213" s="71"/>
      <c r="R213" s="71"/>
      <c r="S213" s="71"/>
      <c r="T213" s="71"/>
      <c r="U213" s="71"/>
      <c r="V213" s="71"/>
      <c r="W213" s="71"/>
      <c r="X213" s="71"/>
      <c r="Y213" s="71"/>
      <c r="Z213" s="71"/>
      <c r="AA213" s="71"/>
      <c r="AB213" s="71"/>
      <c r="AC213" s="72"/>
      <c r="AD213" s="71">
        <v>598264287.44302011</v>
      </c>
      <c r="AE213" s="71">
        <v>4743058.4722463666</v>
      </c>
      <c r="AF213" s="71">
        <v>4451090.5033719959</v>
      </c>
      <c r="AG213" s="71">
        <v>182271446.4282189</v>
      </c>
      <c r="AH213" s="71">
        <v>219659437.36529174</v>
      </c>
      <c r="AI213" s="71">
        <v>0</v>
      </c>
      <c r="AJ213" s="71">
        <v>0</v>
      </c>
      <c r="AK213" s="71">
        <v>13120107.875529382</v>
      </c>
      <c r="AL213" s="71">
        <v>0</v>
      </c>
      <c r="AM213" s="71">
        <v>0</v>
      </c>
      <c r="AN213" s="71">
        <v>1022509428.0876784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1638</v>
      </c>
      <c r="B214" s="70">
        <v>206</v>
      </c>
      <c r="C214" s="70">
        <v>16</v>
      </c>
      <c r="D214" s="70">
        <v>26</v>
      </c>
      <c r="E214" s="70">
        <v>2022</v>
      </c>
      <c r="F214" s="70" t="s">
        <v>161</v>
      </c>
      <c r="G214" s="1073" t="s">
        <v>1636</v>
      </c>
      <c r="H214" s="70" t="s">
        <v>1637</v>
      </c>
      <c r="I214" s="1066"/>
      <c r="J214" s="73"/>
      <c r="K214" s="71"/>
      <c r="L214" s="71"/>
      <c r="M214" s="71"/>
      <c r="N214" s="71"/>
      <c r="O214" s="71"/>
      <c r="P214" s="71"/>
      <c r="Q214" s="71"/>
      <c r="R214" s="71"/>
      <c r="S214" s="71"/>
      <c r="T214" s="71"/>
      <c r="U214" s="71"/>
      <c r="V214" s="71"/>
      <c r="W214" s="71"/>
      <c r="X214" s="71"/>
      <c r="Y214" s="71"/>
      <c r="Z214" s="71"/>
      <c r="AA214" s="71"/>
      <c r="AB214" s="71"/>
      <c r="AC214" s="72"/>
      <c r="AD214" s="71">
        <v>410098698.6103875</v>
      </c>
      <c r="AE214" s="71">
        <v>9559398.9129988402</v>
      </c>
      <c r="AF214" s="71">
        <v>4925769.7353749527</v>
      </c>
      <c r="AG214" s="71">
        <v>784911857.24052787</v>
      </c>
      <c r="AH214" s="71">
        <v>586834759.92914855</v>
      </c>
      <c r="AI214" s="71">
        <v>0</v>
      </c>
      <c r="AJ214" s="71">
        <v>0</v>
      </c>
      <c r="AK214" s="71">
        <v>32566161.904063355</v>
      </c>
      <c r="AL214" s="71">
        <v>0</v>
      </c>
      <c r="AM214" s="71">
        <v>0</v>
      </c>
      <c r="AN214" s="71">
        <v>1828896646.3325012</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2401</v>
      </c>
      <c r="B215" s="70">
        <v>207</v>
      </c>
      <c r="C215" s="70">
        <v>16</v>
      </c>
      <c r="D215" s="70">
        <v>27</v>
      </c>
      <c r="E215" s="70">
        <v>2022</v>
      </c>
      <c r="F215" s="70" t="s">
        <v>161</v>
      </c>
      <c r="G215" s="1073" t="s">
        <v>2399</v>
      </c>
      <c r="H215" s="70" t="s">
        <v>2400</v>
      </c>
      <c r="I215" s="1066"/>
      <c r="J215" s="73"/>
      <c r="K215" s="71"/>
      <c r="L215" s="71"/>
      <c r="M215" s="71"/>
      <c r="N215" s="71"/>
      <c r="O215" s="71"/>
      <c r="P215" s="71"/>
      <c r="Q215" s="71"/>
      <c r="R215" s="71"/>
      <c r="S215" s="71"/>
      <c r="T215" s="71"/>
      <c r="U215" s="71"/>
      <c r="V215" s="71"/>
      <c r="W215" s="71"/>
      <c r="X215" s="71"/>
      <c r="Y215" s="71"/>
      <c r="Z215" s="71"/>
      <c r="AA215" s="71"/>
      <c r="AB215" s="71"/>
      <c r="AC215" s="72"/>
      <c r="AD215" s="71">
        <v>375469330.78454751</v>
      </c>
      <c r="AE215" s="71">
        <v>2017592.9201468765</v>
      </c>
      <c r="AF215" s="71">
        <v>1081646.1188264114</v>
      </c>
      <c r="AG215" s="71">
        <v>88933504.959899768</v>
      </c>
      <c r="AH215" s="71">
        <v>112746367.00770682</v>
      </c>
      <c r="AI215" s="71">
        <v>0</v>
      </c>
      <c r="AJ215" s="71">
        <v>0</v>
      </c>
      <c r="AK215" s="71">
        <v>6844263.1127547529</v>
      </c>
      <c r="AL215" s="71">
        <v>0</v>
      </c>
      <c r="AM215" s="71">
        <v>0</v>
      </c>
      <c r="AN215" s="71">
        <v>587092704.90388215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2481</v>
      </c>
      <c r="B216" s="70">
        <v>208</v>
      </c>
      <c r="C216" s="70">
        <v>16</v>
      </c>
      <c r="D216" s="70">
        <v>28</v>
      </c>
      <c r="E216" s="70">
        <v>2022</v>
      </c>
      <c r="F216" s="70" t="s">
        <v>161</v>
      </c>
      <c r="G216" s="1073" t="s">
        <v>2478</v>
      </c>
      <c r="H216" s="70" t="s">
        <v>2479</v>
      </c>
      <c r="I216" s="1066"/>
      <c r="J216" s="73"/>
      <c r="K216" s="71"/>
      <c r="L216" s="71"/>
      <c r="M216" s="71"/>
      <c r="N216" s="71"/>
      <c r="O216" s="71"/>
      <c r="P216" s="71"/>
      <c r="Q216" s="71"/>
      <c r="R216" s="71"/>
      <c r="S216" s="71"/>
      <c r="T216" s="71"/>
      <c r="U216" s="71"/>
      <c r="V216" s="71"/>
      <c r="W216" s="71"/>
      <c r="X216" s="71"/>
      <c r="Y216" s="71"/>
      <c r="Z216" s="71"/>
      <c r="AA216" s="71"/>
      <c r="AB216" s="71"/>
      <c r="AC216" s="72"/>
      <c r="AD216" s="71">
        <v>861511290.7178638</v>
      </c>
      <c r="AE216" s="71">
        <v>6233644.8954769801</v>
      </c>
      <c r="AF216" s="71">
        <v>3291628.1170041156</v>
      </c>
      <c r="AG216" s="71">
        <v>418782593.40155542</v>
      </c>
      <c r="AH216" s="71">
        <v>357366173.72325701</v>
      </c>
      <c r="AI216" s="71">
        <v>0</v>
      </c>
      <c r="AJ216" s="71">
        <v>0</v>
      </c>
      <c r="AK216" s="71">
        <v>18260923.720465466</v>
      </c>
      <c r="AL216" s="71">
        <v>0</v>
      </c>
      <c r="AM216" s="71">
        <v>0</v>
      </c>
      <c r="AN216" s="71">
        <v>1665446254.5756228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1694</v>
      </c>
      <c r="B217" s="70">
        <v>209</v>
      </c>
      <c r="C217" s="70">
        <v>16</v>
      </c>
      <c r="D217" s="70">
        <v>29</v>
      </c>
      <c r="E217" s="70">
        <v>2022</v>
      </c>
      <c r="F217" s="70" t="s">
        <v>161</v>
      </c>
      <c r="G217" s="1073" t="s">
        <v>1692</v>
      </c>
      <c r="H217" s="70" t="s">
        <v>1693</v>
      </c>
      <c r="I217" s="1066"/>
      <c r="J217" s="73"/>
      <c r="K217" s="71"/>
      <c r="L217" s="71"/>
      <c r="M217" s="71"/>
      <c r="N217" s="71"/>
      <c r="O217" s="71"/>
      <c r="P217" s="71"/>
      <c r="Q217" s="71"/>
      <c r="R217" s="71"/>
      <c r="S217" s="71"/>
      <c r="T217" s="71"/>
      <c r="U217" s="71"/>
      <c r="V217" s="71"/>
      <c r="W217" s="71"/>
      <c r="X217" s="71"/>
      <c r="Y217" s="71"/>
      <c r="Z217" s="71"/>
      <c r="AA217" s="71"/>
      <c r="AB217" s="71"/>
      <c r="AC217" s="72"/>
      <c r="AD217" s="71">
        <v>24612705.38637045</v>
      </c>
      <c r="AE217" s="71">
        <v>2128295.4683156773</v>
      </c>
      <c r="AF217" s="71">
        <v>661438.2741024819</v>
      </c>
      <c r="AG217" s="71">
        <v>99973615.212336019</v>
      </c>
      <c r="AH217" s="71">
        <v>86005307.101095408</v>
      </c>
      <c r="AI217" s="71">
        <v>0</v>
      </c>
      <c r="AJ217" s="71">
        <v>0</v>
      </c>
      <c r="AK217" s="71">
        <v>4961587.1602990087</v>
      </c>
      <c r="AL217" s="71">
        <v>0</v>
      </c>
      <c r="AM217" s="71">
        <v>0</v>
      </c>
      <c r="AN217" s="71">
        <v>218342948.60251904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1706</v>
      </c>
      <c r="B218" s="70">
        <v>210</v>
      </c>
      <c r="C218" s="70">
        <v>16</v>
      </c>
      <c r="D218" s="70">
        <v>30</v>
      </c>
      <c r="E218" s="70">
        <v>2022</v>
      </c>
      <c r="F218" s="70" t="s">
        <v>161</v>
      </c>
      <c r="G218" s="1073" t="s">
        <v>1704</v>
      </c>
      <c r="H218" s="70" t="s">
        <v>1705</v>
      </c>
      <c r="I218" s="1066"/>
      <c r="J218" s="73"/>
      <c r="K218" s="71"/>
      <c r="L218" s="71"/>
      <c r="M218" s="71"/>
      <c r="N218" s="71"/>
      <c r="O218" s="71"/>
      <c r="P218" s="71"/>
      <c r="Q218" s="71"/>
      <c r="R218" s="71"/>
      <c r="S218" s="71"/>
      <c r="T218" s="71"/>
      <c r="U218" s="71"/>
      <c r="V218" s="71"/>
      <c r="W218" s="71"/>
      <c r="X218" s="71"/>
      <c r="Y218" s="71"/>
      <c r="Z218" s="71"/>
      <c r="AA218" s="71"/>
      <c r="AB218" s="71"/>
      <c r="AC218" s="72"/>
      <c r="AD218" s="71">
        <v>4446845.75926896</v>
      </c>
      <c r="AE218" s="71">
        <v>357054.69761486456</v>
      </c>
      <c r="AF218" s="71">
        <v>311265.0701658738</v>
      </c>
      <c r="AG218" s="71">
        <v>13264898.825503141</v>
      </c>
      <c r="AH218" s="71">
        <v>36345531.671768248</v>
      </c>
      <c r="AI218" s="71">
        <v>0</v>
      </c>
      <c r="AJ218" s="71">
        <v>0</v>
      </c>
      <c r="AK218" s="71">
        <v>1989722.4795192436</v>
      </c>
      <c r="AL218" s="71">
        <v>0</v>
      </c>
      <c r="AM218" s="71">
        <v>0</v>
      </c>
      <c r="AN218" s="71">
        <v>56715318.503840327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1642</v>
      </c>
      <c r="B219" s="70">
        <v>211</v>
      </c>
      <c r="C219" s="70">
        <v>16</v>
      </c>
      <c r="D219" s="70">
        <v>31</v>
      </c>
      <c r="E219" s="70">
        <v>2022</v>
      </c>
      <c r="F219" s="70" t="s">
        <v>161</v>
      </c>
      <c r="G219" s="1073" t="s">
        <v>1640</v>
      </c>
      <c r="H219" s="70" t="s">
        <v>1641</v>
      </c>
      <c r="I219" s="1066"/>
      <c r="J219" s="73"/>
      <c r="K219" s="71"/>
      <c r="L219" s="71"/>
      <c r="M219" s="71"/>
      <c r="N219" s="71"/>
      <c r="O219" s="71"/>
      <c r="P219" s="71"/>
      <c r="Q219" s="71"/>
      <c r="R219" s="71"/>
      <c r="S219" s="71"/>
      <c r="T219" s="71"/>
      <c r="U219" s="71"/>
      <c r="V219" s="71"/>
      <c r="W219" s="71"/>
      <c r="X219" s="71"/>
      <c r="Y219" s="71"/>
      <c r="Z219" s="71"/>
      <c r="AA219" s="71"/>
      <c r="AB219" s="71"/>
      <c r="AC219" s="72"/>
      <c r="AD219" s="71">
        <v>306232159.40330797</v>
      </c>
      <c r="AE219" s="71">
        <v>1810220.5411827851</v>
      </c>
      <c r="AF219" s="71">
        <v>1112772.625842999</v>
      </c>
      <c r="AG219" s="71">
        <v>157785874.79942188</v>
      </c>
      <c r="AH219" s="71">
        <v>258133610.62166587</v>
      </c>
      <c r="AI219" s="71">
        <v>0</v>
      </c>
      <c r="AJ219" s="71">
        <v>0</v>
      </c>
      <c r="AK219" s="71">
        <v>13688913.607392728</v>
      </c>
      <c r="AL219" s="71">
        <v>0</v>
      </c>
      <c r="AM219" s="71">
        <v>0</v>
      </c>
      <c r="AN219" s="71">
        <v>738763551.59881425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2397</v>
      </c>
      <c r="B220" s="70">
        <v>212</v>
      </c>
      <c r="C220" s="70">
        <v>16</v>
      </c>
      <c r="D220" s="70">
        <v>32</v>
      </c>
      <c r="E220" s="70">
        <v>2022</v>
      </c>
      <c r="F220" s="70" t="s">
        <v>161</v>
      </c>
      <c r="G220" s="1073" t="s">
        <v>2395</v>
      </c>
      <c r="H220" s="70" t="s">
        <v>2396</v>
      </c>
      <c r="I220" s="1066"/>
      <c r="J220" s="73"/>
      <c r="K220" s="71"/>
      <c r="L220" s="71"/>
      <c r="M220" s="71"/>
      <c r="N220" s="71"/>
      <c r="O220" s="71"/>
      <c r="P220" s="71"/>
      <c r="Q220" s="71"/>
      <c r="R220" s="71"/>
      <c r="S220" s="71"/>
      <c r="T220" s="71"/>
      <c r="U220" s="71"/>
      <c r="V220" s="71"/>
      <c r="W220" s="71"/>
      <c r="X220" s="71"/>
      <c r="Y220" s="71"/>
      <c r="Z220" s="71"/>
      <c r="AA220" s="71"/>
      <c r="AB220" s="71"/>
      <c r="AC220" s="72"/>
      <c r="AD220" s="71">
        <v>52735979.888651587</v>
      </c>
      <c r="AE220" s="71">
        <v>2614763.0039306893</v>
      </c>
      <c r="AF220" s="71">
        <v>661438.2741024819</v>
      </c>
      <c r="AG220" s="71">
        <v>90068469.565290421</v>
      </c>
      <c r="AH220" s="71">
        <v>119290916.4949927</v>
      </c>
      <c r="AI220" s="71">
        <v>0</v>
      </c>
      <c r="AJ220" s="71">
        <v>0</v>
      </c>
      <c r="AK220" s="71">
        <v>6952084.4035846945</v>
      </c>
      <c r="AL220" s="71">
        <v>0</v>
      </c>
      <c r="AM220" s="71">
        <v>0</v>
      </c>
      <c r="AN220" s="71">
        <v>272323651.63055259</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1662</v>
      </c>
      <c r="B221" s="70">
        <v>213</v>
      </c>
      <c r="C221" s="70">
        <v>16</v>
      </c>
      <c r="D221" s="70">
        <v>33</v>
      </c>
      <c r="E221" s="70">
        <v>2022</v>
      </c>
      <c r="F221" s="70" t="s">
        <v>161</v>
      </c>
      <c r="G221" s="1073" t="s">
        <v>1660</v>
      </c>
      <c r="H221" s="70" t="s">
        <v>1661</v>
      </c>
      <c r="I221" s="1066"/>
      <c r="J221" s="73"/>
      <c r="K221" s="71"/>
      <c r="L221" s="71"/>
      <c r="M221" s="71"/>
      <c r="N221" s="71"/>
      <c r="O221" s="71"/>
      <c r="P221" s="71"/>
      <c r="Q221" s="71"/>
      <c r="R221" s="71"/>
      <c r="S221" s="71"/>
      <c r="T221" s="71"/>
      <c r="U221" s="71"/>
      <c r="V221" s="71"/>
      <c r="W221" s="71"/>
      <c r="X221" s="71"/>
      <c r="Y221" s="71"/>
      <c r="Z221" s="71"/>
      <c r="AA221" s="71"/>
      <c r="AB221" s="71"/>
      <c r="AC221" s="72"/>
      <c r="AD221" s="71">
        <v>48416601.31923759</v>
      </c>
      <c r="AE221" s="71">
        <v>1995764.2486769722</v>
      </c>
      <c r="AF221" s="71">
        <v>2614626.5893933401</v>
      </c>
      <c r="AG221" s="71">
        <v>47700756.739060156</v>
      </c>
      <c r="AH221" s="71">
        <v>66520049.518933862</v>
      </c>
      <c r="AI221" s="71">
        <v>0</v>
      </c>
      <c r="AJ221" s="71">
        <v>0</v>
      </c>
      <c r="AK221" s="71">
        <v>4196895.3228200702</v>
      </c>
      <c r="AL221" s="71">
        <v>0</v>
      </c>
      <c r="AM221" s="71">
        <v>0</v>
      </c>
      <c r="AN221" s="71">
        <v>171444693.73812199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2405</v>
      </c>
      <c r="B222" s="70">
        <v>214</v>
      </c>
      <c r="C222" s="70">
        <v>16</v>
      </c>
      <c r="D222" s="70">
        <v>34</v>
      </c>
      <c r="E222" s="70">
        <v>2022</v>
      </c>
      <c r="F222" s="70" t="s">
        <v>161</v>
      </c>
      <c r="G222" s="1073" t="s">
        <v>2403</v>
      </c>
      <c r="H222" s="70" t="s">
        <v>2404</v>
      </c>
      <c r="I222" s="1066"/>
      <c r="J222" s="73"/>
      <c r="K222" s="71"/>
      <c r="L222" s="71"/>
      <c r="M222" s="71"/>
      <c r="N222" s="71"/>
      <c r="O222" s="71"/>
      <c r="P222" s="71"/>
      <c r="Q222" s="71"/>
      <c r="R222" s="71"/>
      <c r="S222" s="71"/>
      <c r="T222" s="71"/>
      <c r="U222" s="71"/>
      <c r="V222" s="71"/>
      <c r="W222" s="71"/>
      <c r="X222" s="71"/>
      <c r="Y222" s="71"/>
      <c r="Z222" s="71"/>
      <c r="AA222" s="71"/>
      <c r="AB222" s="71"/>
      <c r="AC222" s="72"/>
      <c r="AD222" s="71">
        <v>457094962.87736988</v>
      </c>
      <c r="AE222" s="71">
        <v>2868911.1074731476</v>
      </c>
      <c r="AF222" s="71">
        <v>3797433.8560236609</v>
      </c>
      <c r="AG222" s="71">
        <v>96033482.406121925</v>
      </c>
      <c r="AH222" s="71">
        <v>108483966.91160899</v>
      </c>
      <c r="AI222" s="71">
        <v>0</v>
      </c>
      <c r="AJ222" s="71">
        <v>0</v>
      </c>
      <c r="AK222" s="71">
        <v>6797131.6502961563</v>
      </c>
      <c r="AL222" s="71">
        <v>0</v>
      </c>
      <c r="AM222" s="71">
        <v>0</v>
      </c>
      <c r="AN222" s="71">
        <v>675075888.80889392</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2437</v>
      </c>
      <c r="B223" s="70">
        <v>215</v>
      </c>
      <c r="C223" s="70">
        <v>16</v>
      </c>
      <c r="D223" s="70">
        <v>35</v>
      </c>
      <c r="E223" s="70">
        <v>2022</v>
      </c>
      <c r="F223" s="70" t="s">
        <v>161</v>
      </c>
      <c r="G223" s="1073" t="s">
        <v>2435</v>
      </c>
      <c r="H223" s="70" t="s">
        <v>2436</v>
      </c>
      <c r="I223" s="1066"/>
      <c r="J223" s="73"/>
      <c r="K223" s="71"/>
      <c r="L223" s="71"/>
      <c r="M223" s="71"/>
      <c r="N223" s="71"/>
      <c r="O223" s="71"/>
      <c r="P223" s="71"/>
      <c r="Q223" s="71"/>
      <c r="R223" s="71"/>
      <c r="S223" s="71"/>
      <c r="T223" s="71"/>
      <c r="U223" s="71"/>
      <c r="V223" s="71"/>
      <c r="W223" s="71"/>
      <c r="X223" s="71"/>
      <c r="Y223" s="71"/>
      <c r="Z223" s="71"/>
      <c r="AA223" s="71"/>
      <c r="AB223" s="71"/>
      <c r="AC223" s="72"/>
      <c r="AD223" s="71">
        <v>38059389.912295945</v>
      </c>
      <c r="AE223" s="71">
        <v>1850759.5024840359</v>
      </c>
      <c r="AF223" s="71">
        <v>1346221.4284674043</v>
      </c>
      <c r="AG223" s="71">
        <v>68968445.765073448</v>
      </c>
      <c r="AH223" s="71">
        <v>108054145.05317895</v>
      </c>
      <c r="AI223" s="71">
        <v>0</v>
      </c>
      <c r="AJ223" s="71">
        <v>0</v>
      </c>
      <c r="AK223" s="71">
        <v>6226776.3908999264</v>
      </c>
      <c r="AL223" s="71">
        <v>0</v>
      </c>
      <c r="AM223" s="71">
        <v>0</v>
      </c>
      <c r="AN223" s="71">
        <v>224505738.05239972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2449</v>
      </c>
      <c r="B224" s="70">
        <v>216</v>
      </c>
      <c r="C224" s="70">
        <v>16</v>
      </c>
      <c r="D224" s="70">
        <v>36</v>
      </c>
      <c r="E224" s="70">
        <v>2022</v>
      </c>
      <c r="F224" s="70" t="s">
        <v>161</v>
      </c>
      <c r="G224" s="1073" t="s">
        <v>2447</v>
      </c>
      <c r="H224" s="70" t="s">
        <v>2448</v>
      </c>
      <c r="I224" s="1066"/>
      <c r="J224" s="73"/>
      <c r="K224" s="71"/>
      <c r="L224" s="71"/>
      <c r="M224" s="71"/>
      <c r="N224" s="71"/>
      <c r="O224" s="71"/>
      <c r="P224" s="71"/>
      <c r="Q224" s="71"/>
      <c r="R224" s="71"/>
      <c r="S224" s="71"/>
      <c r="T224" s="71"/>
      <c r="U224" s="71"/>
      <c r="V224" s="71"/>
      <c r="W224" s="71"/>
      <c r="X224" s="71"/>
      <c r="Y224" s="71"/>
      <c r="Z224" s="71"/>
      <c r="AA224" s="71"/>
      <c r="AB224" s="71"/>
      <c r="AC224" s="72"/>
      <c r="AD224" s="71">
        <v>115213399.5054104</v>
      </c>
      <c r="AE224" s="71">
        <v>1657419.8408934542</v>
      </c>
      <c r="AF224" s="71">
        <v>4069790.7924188003</v>
      </c>
      <c r="AG224" s="71">
        <v>65305605.447676368</v>
      </c>
      <c r="AH224" s="71">
        <v>89955574.657142878</v>
      </c>
      <c r="AI224" s="71">
        <v>0</v>
      </c>
      <c r="AJ224" s="71">
        <v>0</v>
      </c>
      <c r="AK224" s="71">
        <v>5083741.5808081394</v>
      </c>
      <c r="AL224" s="71">
        <v>0</v>
      </c>
      <c r="AM224" s="71">
        <v>0</v>
      </c>
      <c r="AN224" s="71">
        <v>281285531.82435006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1654</v>
      </c>
      <c r="B225" s="70">
        <v>217</v>
      </c>
      <c r="C225" s="70">
        <v>16</v>
      </c>
      <c r="D225" s="70">
        <v>37</v>
      </c>
      <c r="E225" s="70">
        <v>2022</v>
      </c>
      <c r="F225" s="70" t="s">
        <v>161</v>
      </c>
      <c r="G225" s="1073" t="s">
        <v>1652</v>
      </c>
      <c r="H225" s="70" t="s">
        <v>1653</v>
      </c>
      <c r="I225" s="1066"/>
      <c r="J225" s="73"/>
      <c r="K225" s="71"/>
      <c r="L225" s="71"/>
      <c r="M225" s="71"/>
      <c r="N225" s="71"/>
      <c r="O225" s="71"/>
      <c r="P225" s="71"/>
      <c r="Q225" s="71"/>
      <c r="R225" s="71"/>
      <c r="S225" s="71"/>
      <c r="T225" s="71"/>
      <c r="U225" s="71"/>
      <c r="V225" s="71"/>
      <c r="W225" s="71"/>
      <c r="X225" s="71"/>
      <c r="Y225" s="71"/>
      <c r="Z225" s="71"/>
      <c r="AA225" s="71"/>
      <c r="AB225" s="71"/>
      <c r="AC225" s="72"/>
      <c r="AD225" s="71">
        <v>1194484475.701405</v>
      </c>
      <c r="AE225" s="71">
        <v>7156685.8604900809</v>
      </c>
      <c r="AF225" s="71">
        <v>1564106.9775835159</v>
      </c>
      <c r="AG225" s="71">
        <v>394419546.36084032</v>
      </c>
      <c r="AH225" s="71">
        <v>418707893.23348618</v>
      </c>
      <c r="AI225" s="71">
        <v>0</v>
      </c>
      <c r="AJ225" s="71">
        <v>0</v>
      </c>
      <c r="AK225" s="71">
        <v>21923877.680912118</v>
      </c>
      <c r="AL225" s="71">
        <v>0</v>
      </c>
      <c r="AM225" s="71">
        <v>0</v>
      </c>
      <c r="AN225" s="71">
        <v>2038256585.8147171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1658</v>
      </c>
      <c r="B226" s="70">
        <v>218</v>
      </c>
      <c r="C226" s="70">
        <v>16</v>
      </c>
      <c r="D226" s="70">
        <v>38</v>
      </c>
      <c r="E226" s="70">
        <v>2022</v>
      </c>
      <c r="F226" s="70" t="s">
        <v>161</v>
      </c>
      <c r="G226" s="1073" t="s">
        <v>1656</v>
      </c>
      <c r="H226" s="70" t="s">
        <v>1657</v>
      </c>
      <c r="I226" s="1066"/>
      <c r="J226" s="73"/>
      <c r="K226" s="71"/>
      <c r="L226" s="71"/>
      <c r="M226" s="71"/>
      <c r="N226" s="71"/>
      <c r="O226" s="71"/>
      <c r="P226" s="71"/>
      <c r="Q226" s="71"/>
      <c r="R226" s="71"/>
      <c r="S226" s="71"/>
      <c r="T226" s="71"/>
      <c r="U226" s="71"/>
      <c r="V226" s="71"/>
      <c r="W226" s="71"/>
      <c r="X226" s="71"/>
      <c r="Y226" s="71"/>
      <c r="Z226" s="71"/>
      <c r="AA226" s="71"/>
      <c r="AB226" s="71"/>
      <c r="AC226" s="72"/>
      <c r="AD226" s="71">
        <v>1021139857.0108341</v>
      </c>
      <c r="AE226" s="71">
        <v>5639593.193331725</v>
      </c>
      <c r="AF226" s="71">
        <v>669219.90085662878</v>
      </c>
      <c r="AG226" s="71">
        <v>301694227.83293092</v>
      </c>
      <c r="AH226" s="71">
        <v>363122716.47008783</v>
      </c>
      <c r="AI226" s="71">
        <v>0</v>
      </c>
      <c r="AJ226" s="71">
        <v>0</v>
      </c>
      <c r="AK226" s="71">
        <v>20200028.300577123</v>
      </c>
      <c r="AL226" s="71">
        <v>0</v>
      </c>
      <c r="AM226" s="71">
        <v>0</v>
      </c>
      <c r="AN226" s="71">
        <v>1712465642.7086184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1714</v>
      </c>
      <c r="B227" s="70">
        <v>219</v>
      </c>
      <c r="C227" s="70">
        <v>16</v>
      </c>
      <c r="D227" s="70">
        <v>39</v>
      </c>
      <c r="E227" s="70">
        <v>2022</v>
      </c>
      <c r="F227" s="70" t="s">
        <v>161</v>
      </c>
      <c r="G227" s="1073" t="s">
        <v>1712</v>
      </c>
      <c r="H227" s="70" t="s">
        <v>1713</v>
      </c>
      <c r="I227" s="1066"/>
      <c r="J227" s="73"/>
      <c r="K227" s="71"/>
      <c r="L227" s="71"/>
      <c r="M227" s="71"/>
      <c r="N227" s="71"/>
      <c r="O227" s="71"/>
      <c r="P227" s="71"/>
      <c r="Q227" s="71"/>
      <c r="R227" s="71"/>
      <c r="S227" s="71"/>
      <c r="T227" s="71"/>
      <c r="U227" s="71"/>
      <c r="V227" s="71"/>
      <c r="W227" s="71"/>
      <c r="X227" s="71"/>
      <c r="Y227" s="71"/>
      <c r="Z227" s="71"/>
      <c r="AA227" s="71"/>
      <c r="AB227" s="71"/>
      <c r="AC227" s="72"/>
      <c r="AD227" s="71">
        <v>54575096.339750215</v>
      </c>
      <c r="AE227" s="71">
        <v>2251471.5430387091</v>
      </c>
      <c r="AF227" s="71">
        <v>8100673.4510668665</v>
      </c>
      <c r="AG227" s="71">
        <v>65608692.586615928</v>
      </c>
      <c r="AH227" s="71">
        <v>108320225.25125468</v>
      </c>
      <c r="AI227" s="71">
        <v>0</v>
      </c>
      <c r="AJ227" s="71">
        <v>0</v>
      </c>
      <c r="AK227" s="71">
        <v>6092354.8774221195</v>
      </c>
      <c r="AL227" s="71">
        <v>0</v>
      </c>
      <c r="AM227" s="71">
        <v>0</v>
      </c>
      <c r="AN227" s="71">
        <v>244948514.04914853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1634</v>
      </c>
      <c r="B228" s="70">
        <v>220</v>
      </c>
      <c r="C228" s="70">
        <v>16</v>
      </c>
      <c r="D228" s="70">
        <v>40</v>
      </c>
      <c r="E228" s="70">
        <v>2022</v>
      </c>
      <c r="F228" s="70" t="s">
        <v>161</v>
      </c>
      <c r="G228" s="1073" t="s">
        <v>1632</v>
      </c>
      <c r="H228" s="70" t="s">
        <v>1633</v>
      </c>
      <c r="I228" s="1066"/>
      <c r="J228" s="73"/>
      <c r="K228" s="71"/>
      <c r="L228" s="71"/>
      <c r="M228" s="71"/>
      <c r="N228" s="71"/>
      <c r="O228" s="71"/>
      <c r="P228" s="71"/>
      <c r="Q228" s="71"/>
      <c r="R228" s="71"/>
      <c r="S228" s="71"/>
      <c r="T228" s="71"/>
      <c r="U228" s="71"/>
      <c r="V228" s="71"/>
      <c r="W228" s="71"/>
      <c r="X228" s="71"/>
      <c r="Y228" s="71"/>
      <c r="Z228" s="71"/>
      <c r="AA228" s="71"/>
      <c r="AB228" s="71"/>
      <c r="AC228" s="72"/>
      <c r="AD228" s="71">
        <v>145071462.10213548</v>
      </c>
      <c r="AE228" s="71">
        <v>16171927.17756059</v>
      </c>
      <c r="AF228" s="71">
        <v>3610674.8139241366</v>
      </c>
      <c r="AG228" s="71">
        <v>917128785.10600722</v>
      </c>
      <c r="AH228" s="71">
        <v>665712187.87794578</v>
      </c>
      <c r="AI228" s="71">
        <v>0</v>
      </c>
      <c r="AJ228" s="71">
        <v>0</v>
      </c>
      <c r="AK228" s="71">
        <v>34865660.762865275</v>
      </c>
      <c r="AL228" s="71">
        <v>0</v>
      </c>
      <c r="AM228" s="71">
        <v>0</v>
      </c>
      <c r="AN228" s="71">
        <v>1782560697.8404386</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2389</v>
      </c>
      <c r="B229" s="70">
        <v>221</v>
      </c>
      <c r="C229" s="70">
        <v>16</v>
      </c>
      <c r="D229" s="70">
        <v>41</v>
      </c>
      <c r="E229" s="70">
        <v>2022</v>
      </c>
      <c r="F229" s="70" t="s">
        <v>161</v>
      </c>
      <c r="G229" s="1073" t="s">
        <v>2387</v>
      </c>
      <c r="H229" s="70" t="s">
        <v>2388</v>
      </c>
      <c r="I229" s="1066"/>
      <c r="J229" s="73"/>
      <c r="K229" s="71"/>
      <c r="L229" s="71"/>
      <c r="M229" s="71"/>
      <c r="N229" s="71"/>
      <c r="O229" s="71"/>
      <c r="P229" s="71"/>
      <c r="Q229" s="71"/>
      <c r="R229" s="71"/>
      <c r="S229" s="71"/>
      <c r="T229" s="71"/>
      <c r="U229" s="71"/>
      <c r="V229" s="71"/>
      <c r="W229" s="71"/>
      <c r="X229" s="71"/>
      <c r="Y229" s="71"/>
      <c r="Z229" s="71"/>
      <c r="AA229" s="71"/>
      <c r="AB229" s="71"/>
      <c r="AC229" s="72"/>
      <c r="AD229" s="71">
        <v>59781569.089306399</v>
      </c>
      <c r="AE229" s="71">
        <v>631472.28180794825</v>
      </c>
      <c r="AF229" s="71">
        <v>1470727.4565337538</v>
      </c>
      <c r="AG229" s="71">
        <v>31076104.735099483</v>
      </c>
      <c r="AH229" s="71">
        <v>36550208.747211121</v>
      </c>
      <c r="AI229" s="71">
        <v>0</v>
      </c>
      <c r="AJ229" s="71">
        <v>0</v>
      </c>
      <c r="AK229" s="71">
        <v>1885904.1348159227</v>
      </c>
      <c r="AL229" s="71">
        <v>0</v>
      </c>
      <c r="AM229" s="71">
        <v>0</v>
      </c>
      <c r="AN229" s="71">
        <v>131395986.44477461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2104</v>
      </c>
      <c r="B230" s="70">
        <v>222</v>
      </c>
      <c r="C230" s="70">
        <v>16</v>
      </c>
      <c r="D230" s="70">
        <v>42</v>
      </c>
      <c r="E230" s="70">
        <v>2022</v>
      </c>
      <c r="F230" s="70" t="s">
        <v>161</v>
      </c>
      <c r="G230" s="1073" t="s">
        <v>2085</v>
      </c>
      <c r="H230" s="70" t="s">
        <v>2086</v>
      </c>
      <c r="I230" s="1066"/>
      <c r="J230" s="73"/>
      <c r="K230" s="71"/>
      <c r="L230" s="71"/>
      <c r="M230" s="71"/>
      <c r="N230" s="71"/>
      <c r="O230" s="71"/>
      <c r="P230" s="71"/>
      <c r="Q230" s="71"/>
      <c r="R230" s="71"/>
      <c r="S230" s="71"/>
      <c r="T230" s="71"/>
      <c r="U230" s="71"/>
      <c r="V230" s="71"/>
      <c r="W230" s="71"/>
      <c r="X230" s="71"/>
      <c r="Y230" s="71"/>
      <c r="Z230" s="71"/>
      <c r="AA230" s="71"/>
      <c r="AB230" s="71"/>
      <c r="AC230" s="72"/>
      <c r="AD230" s="71">
        <v>227596006.64500993</v>
      </c>
      <c r="AE230" s="71">
        <v>1910008.7536166334</v>
      </c>
      <c r="AF230" s="71">
        <v>264575.30964099272</v>
      </c>
      <c r="AG230" s="71">
        <v>127793145.36946803</v>
      </c>
      <c r="AH230" s="71">
        <v>152320679.54458639</v>
      </c>
      <c r="AI230" s="71">
        <v>0</v>
      </c>
      <c r="AJ230" s="71">
        <v>0</v>
      </c>
      <c r="AK230" s="71">
        <v>9092369.3083826341</v>
      </c>
      <c r="AL230" s="71">
        <v>0</v>
      </c>
      <c r="AM230" s="71">
        <v>0</v>
      </c>
      <c r="AN230" s="71">
        <v>518976784.93070459</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1674</v>
      </c>
      <c r="B231" s="70">
        <v>223</v>
      </c>
      <c r="C231" s="70">
        <v>16</v>
      </c>
      <c r="D231" s="70">
        <v>43</v>
      </c>
      <c r="E231" s="70">
        <v>2022</v>
      </c>
      <c r="F231" s="70" t="s">
        <v>161</v>
      </c>
      <c r="G231" s="1073" t="s">
        <v>1672</v>
      </c>
      <c r="H231" s="70" t="s">
        <v>1673</v>
      </c>
      <c r="I231" s="1066"/>
      <c r="J231" s="73"/>
      <c r="K231" s="71"/>
      <c r="L231" s="71"/>
      <c r="M231" s="71"/>
      <c r="N231" s="71"/>
      <c r="O231" s="71"/>
      <c r="P231" s="71"/>
      <c r="Q231" s="71"/>
      <c r="R231" s="71"/>
      <c r="S231" s="71"/>
      <c r="T231" s="71"/>
      <c r="U231" s="71"/>
      <c r="V231" s="71"/>
      <c r="W231" s="71"/>
      <c r="X231" s="71"/>
      <c r="Y231" s="71"/>
      <c r="Z231" s="71"/>
      <c r="AA231" s="71"/>
      <c r="AB231" s="71"/>
      <c r="AC231" s="72"/>
      <c r="AD231" s="71">
        <v>113694570.83776534</v>
      </c>
      <c r="AE231" s="71">
        <v>1192780.9767483466</v>
      </c>
      <c r="AF231" s="71">
        <v>2381177.7867689347</v>
      </c>
      <c r="AG231" s="71">
        <v>29425247.127258547</v>
      </c>
      <c r="AH231" s="71">
        <v>40469774.741942145</v>
      </c>
      <c r="AI231" s="71">
        <v>0</v>
      </c>
      <c r="AJ231" s="71">
        <v>0</v>
      </c>
      <c r="AK231" s="71">
        <v>2740597.6964966208</v>
      </c>
      <c r="AL231" s="71">
        <v>0</v>
      </c>
      <c r="AM231" s="71">
        <v>0</v>
      </c>
      <c r="AN231" s="71">
        <v>189904149.16697991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2409</v>
      </c>
      <c r="B232" s="70">
        <v>224</v>
      </c>
      <c r="C232" s="70">
        <v>16</v>
      </c>
      <c r="D232" s="70">
        <v>44</v>
      </c>
      <c r="E232" s="70">
        <v>2022</v>
      </c>
      <c r="F232" s="70" t="s">
        <v>161</v>
      </c>
      <c r="G232" s="1073" t="s">
        <v>2407</v>
      </c>
      <c r="H232" s="70" t="s">
        <v>2408</v>
      </c>
      <c r="I232" s="1066"/>
      <c r="J232" s="73"/>
      <c r="K232" s="71"/>
      <c r="L232" s="71"/>
      <c r="M232" s="71"/>
      <c r="N232" s="71"/>
      <c r="O232" s="71"/>
      <c r="P232" s="71"/>
      <c r="Q232" s="71"/>
      <c r="R232" s="71"/>
      <c r="S232" s="71"/>
      <c r="T232" s="71"/>
      <c r="U232" s="71"/>
      <c r="V232" s="71"/>
      <c r="W232" s="71"/>
      <c r="X232" s="71"/>
      <c r="Y232" s="71"/>
      <c r="Z232" s="71"/>
      <c r="AA232" s="71"/>
      <c r="AB232" s="71"/>
      <c r="AC232" s="72"/>
      <c r="AD232" s="71">
        <v>216289903.99420893</v>
      </c>
      <c r="AE232" s="71">
        <v>2017592.9201468765</v>
      </c>
      <c r="AF232" s="71">
        <v>1890935.3012576834</v>
      </c>
      <c r="AG232" s="71">
        <v>89075375.535573602</v>
      </c>
      <c r="AH232" s="71">
        <v>107982508.07677396</v>
      </c>
      <c r="AI232" s="71">
        <v>0</v>
      </c>
      <c r="AJ232" s="71">
        <v>0</v>
      </c>
      <c r="AK232" s="71">
        <v>6501430.1461038617</v>
      </c>
      <c r="AL232" s="71">
        <v>0</v>
      </c>
      <c r="AM232" s="71">
        <v>0</v>
      </c>
      <c r="AN232" s="71">
        <v>423757745.97406489</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1650</v>
      </c>
      <c r="B233" s="70">
        <v>225</v>
      </c>
      <c r="C233" s="70">
        <v>16</v>
      </c>
      <c r="D233" s="70">
        <v>45</v>
      </c>
      <c r="E233" s="70">
        <v>2022</v>
      </c>
      <c r="F233" s="70" t="s">
        <v>161</v>
      </c>
      <c r="G233" s="1073" t="s">
        <v>1648</v>
      </c>
      <c r="H233" s="70" t="s">
        <v>1649</v>
      </c>
      <c r="I233" s="1066"/>
      <c r="J233" s="73"/>
      <c r="K233" s="71"/>
      <c r="L233" s="71"/>
      <c r="M233" s="71"/>
      <c r="N233" s="71"/>
      <c r="O233" s="71"/>
      <c r="P233" s="71"/>
      <c r="Q233" s="71"/>
      <c r="R233" s="71"/>
      <c r="S233" s="71"/>
      <c r="T233" s="71"/>
      <c r="U233" s="71"/>
      <c r="V233" s="71"/>
      <c r="W233" s="71"/>
      <c r="X233" s="71"/>
      <c r="Y233" s="71"/>
      <c r="Z233" s="71"/>
      <c r="AA233" s="71"/>
      <c r="AB233" s="71"/>
      <c r="AC233" s="72"/>
      <c r="AD233" s="71">
        <v>308144248.69403398</v>
      </c>
      <c r="AE233" s="71">
        <v>2349700.5646532793</v>
      </c>
      <c r="AF233" s="71">
        <v>2124384.1038820888</v>
      </c>
      <c r="AG233" s="71">
        <v>136447250.48557168</v>
      </c>
      <c r="AH233" s="71">
        <v>179793459.99590608</v>
      </c>
      <c r="AI233" s="71">
        <v>0</v>
      </c>
      <c r="AJ233" s="71">
        <v>0</v>
      </c>
      <c r="AK233" s="71">
        <v>9789527.5708866511</v>
      </c>
      <c r="AL233" s="71">
        <v>0</v>
      </c>
      <c r="AM233" s="71">
        <v>0</v>
      </c>
      <c r="AN233" s="71">
        <v>638648571.41493368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1740</v>
      </c>
      <c r="H6" s="77" t="s">
        <v>1741</v>
      </c>
      <c r="I6" s="77" t="s">
        <v>2452</v>
      </c>
      <c r="J6" s="77" t="s">
        <v>2453</v>
      </c>
      <c r="K6" s="1080">
        <v>13</v>
      </c>
      <c r="L6" s="1081">
        <v>11</v>
      </c>
      <c r="M6" s="1044"/>
      <c r="N6" s="988">
        <v>1</v>
      </c>
      <c r="O6" s="77" t="s">
        <v>1717</v>
      </c>
      <c r="P6" s="77" t="s">
        <v>1718</v>
      </c>
      <c r="Q6" s="77" t="s">
        <v>1501</v>
      </c>
      <c r="R6" s="16"/>
      <c r="S6" s="77">
        <v>1</v>
      </c>
      <c r="T6" s="77" t="s">
        <v>1740</v>
      </c>
      <c r="U6" s="77" t="s">
        <v>1741</v>
      </c>
      <c r="V6" s="77" t="s">
        <v>1501</v>
      </c>
      <c r="W6" s="16"/>
      <c r="X6" s="77">
        <v>1</v>
      </c>
      <c r="Y6" s="692" t="s">
        <v>1717</v>
      </c>
      <c r="Z6" s="77" t="s">
        <v>1718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1740</v>
      </c>
      <c r="P7" s="77" t="s">
        <v>1741</v>
      </c>
      <c r="Q7" s="77" t="s">
        <v>1501</v>
      </c>
      <c r="R7" s="16"/>
      <c r="S7" s="77">
        <v>2</v>
      </c>
      <c r="T7" s="76" t="s">
        <v>795</v>
      </c>
      <c r="U7" s="77" t="s">
        <v>1503</v>
      </c>
      <c r="V7" s="77" t="s">
        <v>1503</v>
      </c>
      <c r="W7" s="16"/>
      <c r="X7" s="77">
        <v>2</v>
      </c>
      <c r="Y7" s="692" t="s">
        <v>1740</v>
      </c>
      <c r="Z7" s="77" t="s">
        <v>1741</v>
      </c>
      <c r="AA7" s="77" t="s">
        <v>1501</v>
      </c>
      <c r="AB7" s="16"/>
      <c r="AC7" s="77">
        <v>2</v>
      </c>
      <c r="AD7" s="77" t="s">
        <v>2427</v>
      </c>
      <c r="AE7" s="77" t="s">
        <v>2428</v>
      </c>
      <c r="AF7" s="77" t="s">
        <v>1501</v>
      </c>
    </row>
    <row r="8" spans="1:32" ht="12">
      <c r="A8" s="16"/>
      <c r="B8" s="16"/>
      <c r="C8" s="16"/>
      <c r="D8" s="16"/>
      <c r="F8" s="16"/>
      <c r="G8" s="16"/>
      <c r="H8" s="16"/>
      <c r="I8" s="16"/>
      <c r="J8" s="16"/>
      <c r="K8" s="1044"/>
      <c r="L8" s="1044"/>
      <c r="M8" s="1044"/>
      <c r="N8" s="988">
        <v>3</v>
      </c>
      <c r="O8" s="77" t="s">
        <v>1763</v>
      </c>
      <c r="P8" s="77" t="s">
        <v>1764</v>
      </c>
      <c r="Q8" s="77" t="s">
        <v>1501</v>
      </c>
      <c r="R8" s="16"/>
      <c r="S8" s="16"/>
      <c r="T8" s="16"/>
      <c r="U8" s="16"/>
      <c r="V8" s="16"/>
      <c r="W8" s="16"/>
      <c r="X8" s="77">
        <v>3</v>
      </c>
      <c r="Y8" s="692" t="s">
        <v>1763</v>
      </c>
      <c r="Z8" s="77" t="s">
        <v>1764</v>
      </c>
      <c r="AA8" s="77" t="s">
        <v>1501</v>
      </c>
      <c r="AB8" s="16"/>
      <c r="AC8" s="77">
        <v>3</v>
      </c>
      <c r="AD8" s="77" t="s">
        <v>2039</v>
      </c>
      <c r="AE8" s="77" t="s">
        <v>2040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1786</v>
      </c>
      <c r="P9" s="77" t="s">
        <v>1787</v>
      </c>
      <c r="Q9" s="77" t="s">
        <v>1501</v>
      </c>
      <c r="R9" s="16"/>
      <c r="S9" s="16"/>
      <c r="T9" s="16"/>
      <c r="U9" s="16"/>
      <c r="V9" s="16"/>
      <c r="W9" s="16"/>
      <c r="X9" s="77">
        <v>4</v>
      </c>
      <c r="Y9" s="692" t="s">
        <v>1786</v>
      </c>
      <c r="Z9" s="77" t="s">
        <v>1787</v>
      </c>
      <c r="AA9" s="77" t="s">
        <v>1501</v>
      </c>
      <c r="AB9" s="16"/>
      <c r="AC9" s="77">
        <v>4</v>
      </c>
      <c r="AD9" s="77" t="s">
        <v>2383</v>
      </c>
      <c r="AE9" s="77" t="s">
        <v>2384</v>
      </c>
      <c r="AF9" s="77" t="s">
        <v>1501</v>
      </c>
    </row>
    <row r="10" spans="1:32" ht="12">
      <c r="A10" s="16"/>
      <c r="B10" s="16"/>
      <c r="C10" s="16"/>
      <c r="D10" s="16"/>
      <c r="F10" s="75" t="s">
        <v>1501</v>
      </c>
      <c r="G10" s="76" t="s">
        <v>1740</v>
      </c>
      <c r="H10" s="77" t="s">
        <v>1741</v>
      </c>
      <c r="I10" s="77" t="s">
        <v>2452</v>
      </c>
      <c r="J10" s="77" t="s">
        <v>2453</v>
      </c>
      <c r="K10" s="1079">
        <v>13</v>
      </c>
      <c r="L10" s="1045">
        <v>11</v>
      </c>
      <c r="M10" s="1044"/>
      <c r="N10" s="988">
        <v>5</v>
      </c>
      <c r="O10" s="77" t="s">
        <v>1809</v>
      </c>
      <c r="P10" s="77" t="s">
        <v>1810</v>
      </c>
      <c r="Q10" s="77" t="s">
        <v>1501</v>
      </c>
      <c r="R10" s="16"/>
      <c r="S10" s="16"/>
      <c r="T10" s="16"/>
      <c r="U10" s="16"/>
      <c r="V10" s="16"/>
      <c r="W10" s="16"/>
      <c r="X10" s="77">
        <v>5</v>
      </c>
      <c r="Y10" s="692" t="s">
        <v>1809</v>
      </c>
      <c r="Z10" s="77" t="s">
        <v>1810</v>
      </c>
      <c r="AA10" s="77" t="s">
        <v>1501</v>
      </c>
      <c r="AB10" s="16"/>
      <c r="AC10" s="77">
        <v>5</v>
      </c>
      <c r="AD10" s="77" t="s">
        <v>1700</v>
      </c>
      <c r="AE10" s="77" t="s">
        <v>1701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1832</v>
      </c>
      <c r="P11" s="77" t="s">
        <v>1833</v>
      </c>
      <c r="Q11" s="77" t="s">
        <v>1501</v>
      </c>
      <c r="R11" s="16"/>
      <c r="S11" s="16"/>
      <c r="T11" s="16"/>
      <c r="U11" s="16"/>
      <c r="V11" s="16"/>
      <c r="W11" s="16"/>
      <c r="X11" s="77">
        <v>6</v>
      </c>
      <c r="Y11" s="692" t="s">
        <v>1832</v>
      </c>
      <c r="Z11" s="77" t="s">
        <v>1833</v>
      </c>
      <c r="AA11" s="77" t="s">
        <v>1501</v>
      </c>
      <c r="AB11" s="16"/>
      <c r="AC11" s="77">
        <v>6</v>
      </c>
      <c r="AD11" s="77" t="s">
        <v>1668</v>
      </c>
      <c r="AE11" s="77" t="s">
        <v>1669</v>
      </c>
      <c r="AF11" s="77" t="s">
        <v>1501</v>
      </c>
    </row>
    <row r="12" spans="1:32" ht="12">
      <c r="A12" s="16"/>
      <c r="B12" s="16"/>
      <c r="C12" s="16"/>
      <c r="D12" s="16"/>
      <c r="F12" s="75" t="s">
        <v>1505</v>
      </c>
      <c r="G12" s="76" t="s">
        <v>1740</v>
      </c>
      <c r="H12" s="77"/>
      <c r="I12" s="77" t="s">
        <v>1740</v>
      </c>
      <c r="J12" s="77"/>
      <c r="K12" s="1079" t="s">
        <v>1544</v>
      </c>
      <c r="L12" s="1045"/>
      <c r="M12" s="1044"/>
      <c r="N12" s="988">
        <v>7</v>
      </c>
      <c r="O12" s="77" t="s">
        <v>1855</v>
      </c>
      <c r="P12" s="77" t="s">
        <v>1856</v>
      </c>
      <c r="Q12" s="77" t="s">
        <v>1501</v>
      </c>
      <c r="R12" s="16"/>
      <c r="S12" s="16"/>
      <c r="T12" s="16"/>
      <c r="U12" s="16"/>
      <c r="V12" s="16"/>
      <c r="W12" s="16"/>
      <c r="X12" s="77">
        <v>7</v>
      </c>
      <c r="Y12" s="692" t="s">
        <v>1855</v>
      </c>
      <c r="Z12" s="77" t="s">
        <v>1856</v>
      </c>
      <c r="AA12" s="77" t="s">
        <v>1501</v>
      </c>
      <c r="AB12" s="16"/>
      <c r="AC12" s="77">
        <v>7</v>
      </c>
      <c r="AD12" s="77" t="s">
        <v>2419</v>
      </c>
      <c r="AE12" s="77" t="s">
        <v>2420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1878</v>
      </c>
      <c r="P13" s="77" t="s">
        <v>1879</v>
      </c>
      <c r="Q13" s="77" t="s">
        <v>1501</v>
      </c>
      <c r="R13" s="16"/>
      <c r="S13" s="16"/>
      <c r="T13" s="16"/>
      <c r="U13" s="16"/>
      <c r="V13" s="16"/>
      <c r="W13" s="16"/>
      <c r="X13" s="77">
        <v>8</v>
      </c>
      <c r="Y13" s="692" t="s">
        <v>1878</v>
      </c>
      <c r="Z13" s="77" t="s">
        <v>1879</v>
      </c>
      <c r="AA13" s="77" t="s">
        <v>1501</v>
      </c>
      <c r="AB13" s="16"/>
      <c r="AC13" s="77">
        <v>8</v>
      </c>
      <c r="AD13" s="77" t="s">
        <v>2391</v>
      </c>
      <c r="AE13" s="77" t="s">
        <v>2392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1901</v>
      </c>
      <c r="P14" s="77" t="s">
        <v>1902</v>
      </c>
      <c r="Q14" s="77" t="s">
        <v>1501</v>
      </c>
      <c r="R14" s="16"/>
      <c r="S14" s="16"/>
      <c r="T14" s="16"/>
      <c r="U14" s="16"/>
      <c r="V14" s="16"/>
      <c r="W14" s="16"/>
      <c r="X14" s="77">
        <v>9</v>
      </c>
      <c r="Y14" s="692" t="s">
        <v>1901</v>
      </c>
      <c r="Z14" s="77" t="s">
        <v>1902</v>
      </c>
      <c r="AA14" s="77" t="s">
        <v>1501</v>
      </c>
      <c r="AB14" s="16"/>
      <c r="AC14" s="77">
        <v>9</v>
      </c>
      <c r="AD14" s="77" t="s">
        <v>2431</v>
      </c>
      <c r="AE14" s="77" t="s">
        <v>2432</v>
      </c>
      <c r="AF14" s="77" t="s">
        <v>1501</v>
      </c>
    </row>
    <row r="15" spans="1:32" ht="12">
      <c r="A15" s="16"/>
      <c r="B15" s="16"/>
      <c r="C15" s="16"/>
      <c r="D15" s="16"/>
      <c r="E15" s="16"/>
      <c r="F15" s="16"/>
      <c r="G15" s="16"/>
      <c r="H15" s="16"/>
      <c r="I15" s="16"/>
      <c r="J15" s="16"/>
      <c r="K15" s="1044"/>
      <c r="L15" s="1044"/>
      <c r="M15" s="1044"/>
      <c r="N15" s="988">
        <v>10</v>
      </c>
      <c r="O15" s="77" t="s">
        <v>1924</v>
      </c>
      <c r="P15" s="77" t="s">
        <v>1925</v>
      </c>
      <c r="Q15" s="77" t="s">
        <v>1501</v>
      </c>
      <c r="R15" s="16"/>
      <c r="S15" s="16"/>
      <c r="T15" s="16"/>
      <c r="U15" s="16"/>
      <c r="V15" s="16"/>
      <c r="W15" s="16"/>
      <c r="X15" s="77">
        <v>10</v>
      </c>
      <c r="Y15" s="692" t="s">
        <v>1924</v>
      </c>
      <c r="Z15" s="77" t="s">
        <v>1925</v>
      </c>
      <c r="AA15" s="77" t="s">
        <v>1501</v>
      </c>
      <c r="AB15" s="16"/>
      <c r="AC15" s="77">
        <v>10</v>
      </c>
      <c r="AD15" s="77" t="s">
        <v>1740</v>
      </c>
      <c r="AE15" s="77" t="s">
        <v>1741</v>
      </c>
      <c r="AF15" s="77" t="s">
        <v>1501</v>
      </c>
    </row>
    <row r="16" spans="1:32" ht="12">
      <c r="A16" s="16"/>
      <c r="B16" s="16"/>
      <c r="C16" s="16"/>
      <c r="D16" s="16"/>
      <c r="E16" s="16"/>
      <c r="F16" s="16"/>
      <c r="G16" s="16"/>
      <c r="H16" s="16"/>
      <c r="I16" s="16"/>
      <c r="J16" s="16"/>
      <c r="K16" s="1044"/>
      <c r="L16" s="1044"/>
      <c r="M16" s="1044"/>
      <c r="N16" s="988">
        <v>11</v>
      </c>
      <c r="O16" s="77" t="s">
        <v>1947</v>
      </c>
      <c r="P16" s="77" t="s">
        <v>1948</v>
      </c>
      <c r="Q16" s="77" t="s">
        <v>1501</v>
      </c>
      <c r="R16" s="16"/>
      <c r="S16" s="16"/>
      <c r="T16" s="16"/>
      <c r="U16" s="16"/>
      <c r="V16" s="16"/>
      <c r="W16" s="16"/>
      <c r="X16" s="77">
        <v>11</v>
      </c>
      <c r="Y16" s="692" t="s">
        <v>1947</v>
      </c>
      <c r="Z16" s="77" t="s">
        <v>1948</v>
      </c>
      <c r="AA16" s="77" t="s">
        <v>1501</v>
      </c>
      <c r="AB16" s="16"/>
      <c r="AC16" s="77">
        <v>11</v>
      </c>
      <c r="AD16" s="77" t="s">
        <v>2423</v>
      </c>
      <c r="AE16" s="77" t="s">
        <v>2424</v>
      </c>
      <c r="AF16" s="77" t="s">
        <v>1501</v>
      </c>
    </row>
    <row r="17" spans="1:32" ht="12">
      <c r="A17" s="16"/>
      <c r="B17" s="16"/>
      <c r="C17" s="16"/>
      <c r="D17" s="16"/>
      <c r="E17" s="16"/>
      <c r="F17" s="16"/>
      <c r="G17" s="16"/>
      <c r="H17" s="16"/>
      <c r="I17" s="16"/>
      <c r="J17" s="16"/>
      <c r="K17" s="1044"/>
      <c r="L17" s="1044"/>
      <c r="M17" s="1044"/>
      <c r="N17" s="988">
        <v>12</v>
      </c>
      <c r="O17" s="77" t="s">
        <v>1970</v>
      </c>
      <c r="P17" s="77" t="s">
        <v>1971</v>
      </c>
      <c r="Q17" s="77" t="s">
        <v>1501</v>
      </c>
      <c r="R17" s="16"/>
      <c r="S17" s="16"/>
      <c r="T17" s="16"/>
      <c r="U17" s="16"/>
      <c r="V17" s="16"/>
      <c r="W17" s="16"/>
      <c r="X17" s="77">
        <v>12</v>
      </c>
      <c r="Y17" s="692" t="s">
        <v>1970</v>
      </c>
      <c r="Z17" s="77" t="s">
        <v>1971</v>
      </c>
      <c r="AA17" s="77" t="s">
        <v>1501</v>
      </c>
      <c r="AB17" s="16"/>
      <c r="AC17" s="77">
        <v>12</v>
      </c>
      <c r="AD17" s="77" t="s">
        <v>2443</v>
      </c>
      <c r="AE17" s="77" t="s">
        <v>2444</v>
      </c>
      <c r="AF17" s="77" t="s">
        <v>1501</v>
      </c>
    </row>
    <row r="18" spans="1:32" ht="12">
      <c r="A18" s="16"/>
      <c r="B18" s="16"/>
      <c r="C18" s="16"/>
      <c r="D18" s="16"/>
      <c r="E18" s="16"/>
      <c r="F18" s="16"/>
      <c r="G18" s="16"/>
      <c r="H18" s="16"/>
      <c r="I18" s="16"/>
      <c r="J18" s="16"/>
      <c r="K18" s="1044"/>
      <c r="L18" s="1044"/>
      <c r="M18" s="1044"/>
      <c r="N18" s="988">
        <v>13</v>
      </c>
      <c r="O18" s="77" t="s">
        <v>1993</v>
      </c>
      <c r="P18" s="77" t="s">
        <v>1994</v>
      </c>
      <c r="Q18" s="77" t="s">
        <v>1501</v>
      </c>
      <c r="R18" s="16"/>
      <c r="S18" s="16"/>
      <c r="T18" s="16"/>
      <c r="U18" s="16"/>
      <c r="V18" s="16"/>
      <c r="W18" s="16"/>
      <c r="X18" s="77">
        <v>13</v>
      </c>
      <c r="Y18" s="692" t="s">
        <v>1993</v>
      </c>
      <c r="Z18" s="77" t="s">
        <v>1994</v>
      </c>
      <c r="AA18" s="77" t="s">
        <v>1501</v>
      </c>
      <c r="AB18" s="16"/>
      <c r="AC18" s="77">
        <v>13</v>
      </c>
      <c r="AD18" s="77" t="s">
        <v>2415</v>
      </c>
      <c r="AE18" s="77" t="s">
        <v>2416</v>
      </c>
      <c r="AF18" s="77" t="s">
        <v>1501</v>
      </c>
    </row>
    <row r="19" spans="1:32" ht="12">
      <c r="A19" s="16"/>
      <c r="B19" s="16"/>
      <c r="C19" s="16"/>
      <c r="D19" s="16"/>
      <c r="E19" s="16"/>
      <c r="F19" s="16"/>
      <c r="G19" s="16"/>
      <c r="H19" s="16"/>
      <c r="I19" s="16"/>
      <c r="J19" s="16"/>
      <c r="K19" s="1044"/>
      <c r="L19" s="1044"/>
      <c r="M19" s="1044"/>
      <c r="N19" s="988">
        <v>14</v>
      </c>
      <c r="O19" s="77" t="s">
        <v>2016</v>
      </c>
      <c r="P19" s="77" t="s">
        <v>2017</v>
      </c>
      <c r="Q19" s="77" t="s">
        <v>1501</v>
      </c>
      <c r="R19" s="16"/>
      <c r="S19" s="16"/>
      <c r="T19" s="16"/>
      <c r="U19" s="16"/>
      <c r="V19" s="16"/>
      <c r="W19" s="16"/>
      <c r="X19" s="77">
        <v>14</v>
      </c>
      <c r="Y19" s="692" t="s">
        <v>2016</v>
      </c>
      <c r="Z19" s="77" t="s">
        <v>2017</v>
      </c>
      <c r="AA19" s="77" t="s">
        <v>1501</v>
      </c>
      <c r="AB19" s="16"/>
      <c r="AC19" s="77">
        <v>14</v>
      </c>
      <c r="AD19" s="77" t="s">
        <v>1684</v>
      </c>
      <c r="AE19" s="77" t="s">
        <v>1685</v>
      </c>
      <c r="AF19" s="77" t="s">
        <v>1501</v>
      </c>
    </row>
    <row r="20" spans="1:32" ht="12">
      <c r="A20" s="16"/>
      <c r="B20" s="16"/>
      <c r="C20" s="16"/>
      <c r="D20" s="16"/>
      <c r="E20" s="16"/>
      <c r="F20" s="16"/>
      <c r="G20" s="16"/>
      <c r="H20" s="16"/>
      <c r="I20" s="16"/>
      <c r="J20" s="16"/>
      <c r="K20" s="1044"/>
      <c r="L20" s="1044"/>
      <c r="M20" s="1044"/>
      <c r="N20" s="988">
        <v>15</v>
      </c>
      <c r="O20" s="77" t="s">
        <v>2039</v>
      </c>
      <c r="P20" s="77" t="s">
        <v>2040</v>
      </c>
      <c r="Q20" s="77" t="s">
        <v>1501</v>
      </c>
      <c r="R20" s="16"/>
      <c r="S20" s="16"/>
      <c r="T20" s="16"/>
      <c r="U20" s="16"/>
      <c r="V20" s="16"/>
      <c r="W20" s="16"/>
      <c r="X20" s="77">
        <v>15</v>
      </c>
      <c r="Y20" s="692" t="s">
        <v>2039</v>
      </c>
      <c r="Z20" s="77" t="s">
        <v>2040</v>
      </c>
      <c r="AA20" s="77" t="s">
        <v>1501</v>
      </c>
      <c r="AB20" s="16"/>
      <c r="AC20" s="77">
        <v>15</v>
      </c>
      <c r="AD20" s="77" t="s">
        <v>2439</v>
      </c>
      <c r="AE20" s="77" t="s">
        <v>2440</v>
      </c>
      <c r="AF20" s="77" t="s">
        <v>1501</v>
      </c>
    </row>
    <row r="21" spans="1:32" ht="12">
      <c r="A21" s="16"/>
      <c r="B21" s="16"/>
      <c r="C21" s="16"/>
      <c r="D21" s="16"/>
      <c r="E21" s="16"/>
      <c r="F21" s="16"/>
      <c r="G21" s="16"/>
      <c r="H21" s="16"/>
      <c r="I21" s="16"/>
      <c r="J21" s="16"/>
      <c r="K21" s="1044"/>
      <c r="L21" s="1044"/>
      <c r="M21" s="1044"/>
      <c r="N21" s="988">
        <v>16</v>
      </c>
      <c r="O21" s="77" t="s">
        <v>2062</v>
      </c>
      <c r="P21" s="77" t="s">
        <v>2063</v>
      </c>
      <c r="Q21" s="77" t="s">
        <v>1501</v>
      </c>
      <c r="R21" s="16"/>
      <c r="S21" s="16"/>
      <c r="T21" s="16"/>
      <c r="U21" s="16"/>
      <c r="V21" s="16"/>
      <c r="W21" s="16"/>
      <c r="X21" s="77">
        <v>16</v>
      </c>
      <c r="Y21" s="692" t="s">
        <v>2062</v>
      </c>
      <c r="Z21" s="77" t="s">
        <v>2063</v>
      </c>
      <c r="AA21" s="77" t="s">
        <v>1501</v>
      </c>
      <c r="AB21" s="16"/>
      <c r="AC21" s="77">
        <v>16</v>
      </c>
      <c r="AD21" s="77" t="s">
        <v>2475</v>
      </c>
      <c r="AE21" s="77" t="s">
        <v>2476</v>
      </c>
      <c r="AF21" s="77" t="s">
        <v>1501</v>
      </c>
    </row>
    <row r="22" spans="1:32" ht="12">
      <c r="A22" s="16"/>
      <c r="B22" s="16"/>
      <c r="C22" s="16"/>
      <c r="D22" s="16"/>
      <c r="E22" s="16"/>
      <c r="F22" s="16"/>
      <c r="G22" s="16"/>
      <c r="H22" s="16"/>
      <c r="I22" s="16"/>
      <c r="J22" s="16"/>
      <c r="K22" s="1044"/>
      <c r="L22" s="1044"/>
      <c r="M22" s="1044"/>
      <c r="N22" s="988">
        <v>17</v>
      </c>
      <c r="O22" s="77" t="s">
        <v>2085</v>
      </c>
      <c r="P22" s="77" t="s">
        <v>2086</v>
      </c>
      <c r="Q22" s="77" t="s">
        <v>1501</v>
      </c>
      <c r="R22" s="16"/>
      <c r="S22" s="16"/>
      <c r="T22" s="16"/>
      <c r="U22" s="16"/>
      <c r="V22" s="16"/>
      <c r="W22" s="16"/>
      <c r="X22" s="77">
        <v>17</v>
      </c>
      <c r="Y22" s="692" t="s">
        <v>2085</v>
      </c>
      <c r="Z22" s="77" t="s">
        <v>2086</v>
      </c>
      <c r="AA22" s="77" t="s">
        <v>1501</v>
      </c>
      <c r="AB22" s="16"/>
      <c r="AC22" s="77">
        <v>17</v>
      </c>
      <c r="AD22" s="77" t="s">
        <v>1680</v>
      </c>
      <c r="AE22" s="77" t="s">
        <v>1681</v>
      </c>
      <c r="AF22" s="77" t="s">
        <v>1501</v>
      </c>
    </row>
    <row r="23" spans="1:32" ht="12">
      <c r="A23" s="16"/>
      <c r="B23" s="16"/>
      <c r="C23" s="16"/>
      <c r="D23" s="16"/>
      <c r="E23" s="16"/>
      <c r="F23" s="16"/>
      <c r="G23" s="16"/>
      <c r="H23" s="16"/>
      <c r="I23" s="16"/>
      <c r="J23" s="16"/>
      <c r="K23" s="1044"/>
      <c r="L23" s="1044"/>
      <c r="M23" s="1044"/>
      <c r="N23" s="988">
        <v>18</v>
      </c>
      <c r="O23" s="77" t="s">
        <v>2108</v>
      </c>
      <c r="P23" s="77" t="s">
        <v>2109</v>
      </c>
      <c r="Q23" s="77" t="s">
        <v>1501</v>
      </c>
      <c r="R23" s="16"/>
      <c r="S23" s="16"/>
      <c r="T23" s="16"/>
      <c r="U23" s="16"/>
      <c r="V23" s="16"/>
      <c r="W23" s="16"/>
      <c r="X23" s="77">
        <v>18</v>
      </c>
      <c r="Y23" s="692" t="s">
        <v>2108</v>
      </c>
      <c r="Z23" s="77" t="s">
        <v>2109</v>
      </c>
      <c r="AA23" s="77" t="s">
        <v>1501</v>
      </c>
      <c r="AB23" s="16"/>
      <c r="AC23" s="77">
        <v>18</v>
      </c>
      <c r="AD23" s="77" t="s">
        <v>1688</v>
      </c>
      <c r="AE23" s="77" t="s">
        <v>1689</v>
      </c>
      <c r="AF23" s="77" t="s">
        <v>1501</v>
      </c>
    </row>
    <row r="24" spans="1:32" ht="12">
      <c r="A24" s="16"/>
      <c r="B24" s="16"/>
      <c r="C24" s="16"/>
      <c r="D24" s="16"/>
      <c r="E24" s="16"/>
      <c r="F24" s="16"/>
      <c r="G24" s="16"/>
      <c r="H24" s="16"/>
      <c r="I24" s="16"/>
      <c r="J24" s="16"/>
      <c r="K24" s="1044"/>
      <c r="L24" s="1044"/>
      <c r="M24" s="1044"/>
      <c r="N24" s="988">
        <v>19</v>
      </c>
      <c r="O24" s="77" t="s">
        <v>1570</v>
      </c>
      <c r="P24" s="77" t="s">
        <v>1571</v>
      </c>
      <c r="Q24" s="77" t="s">
        <v>1501</v>
      </c>
      <c r="R24" s="16"/>
      <c r="S24" s="16"/>
      <c r="T24" s="16"/>
      <c r="U24" s="16"/>
      <c r="V24" s="16"/>
      <c r="W24" s="16"/>
      <c r="X24" s="77">
        <v>19</v>
      </c>
      <c r="Y24" s="692" t="s">
        <v>1570</v>
      </c>
      <c r="Z24" s="77" t="s">
        <v>1571</v>
      </c>
      <c r="AA24" s="77" t="s">
        <v>1501</v>
      </c>
      <c r="AB24" s="16"/>
      <c r="AC24" s="77">
        <v>19</v>
      </c>
      <c r="AD24" s="77" t="s">
        <v>1696</v>
      </c>
      <c r="AE24" s="77" t="s">
        <v>1697</v>
      </c>
      <c r="AF24" s="77" t="s">
        <v>1501</v>
      </c>
    </row>
    <row r="25" spans="1:32" ht="12">
      <c r="A25" s="16"/>
      <c r="B25" s="16"/>
      <c r="C25" s="16"/>
      <c r="D25" s="16"/>
      <c r="E25" s="16"/>
      <c r="F25" s="16"/>
      <c r="G25" s="16"/>
      <c r="H25" s="16"/>
      <c r="I25" s="16"/>
      <c r="J25" s="16"/>
      <c r="K25" s="1044"/>
      <c r="L25" s="1044"/>
      <c r="M25" s="1044"/>
      <c r="N25" s="988">
        <v>20</v>
      </c>
      <c r="O25" s="77" t="s">
        <v>2150</v>
      </c>
      <c r="P25" s="77" t="s">
        <v>2151</v>
      </c>
      <c r="Q25" s="77" t="s">
        <v>1501</v>
      </c>
      <c r="R25" s="16"/>
      <c r="S25" s="16"/>
      <c r="T25" s="16"/>
      <c r="U25" s="16"/>
      <c r="V25" s="16"/>
      <c r="W25" s="16"/>
      <c r="X25" s="77">
        <v>20</v>
      </c>
      <c r="Y25" s="692" t="s">
        <v>2150</v>
      </c>
      <c r="Z25" s="77" t="s">
        <v>2151</v>
      </c>
      <c r="AA25" s="77" t="s">
        <v>1501</v>
      </c>
      <c r="AB25" s="16"/>
      <c r="AC25" s="77">
        <v>20</v>
      </c>
      <c r="AD25" s="77" t="s">
        <v>2379</v>
      </c>
      <c r="AE25" s="77" t="s">
        <v>2380</v>
      </c>
      <c r="AF25" s="77" t="s">
        <v>1501</v>
      </c>
    </row>
    <row r="26" spans="1:32" ht="12">
      <c r="A26" s="16"/>
      <c r="B26" s="16"/>
      <c r="C26" s="16"/>
      <c r="D26" s="16"/>
      <c r="E26" s="16"/>
      <c r="F26" s="16"/>
      <c r="G26" s="16"/>
      <c r="H26" s="16"/>
      <c r="I26" s="16"/>
      <c r="J26" s="16"/>
      <c r="K26" s="1044"/>
      <c r="L26" s="1044"/>
      <c r="M26" s="1044"/>
      <c r="N26" s="988">
        <v>21</v>
      </c>
      <c r="O26" s="77" t="s">
        <v>2173</v>
      </c>
      <c r="P26" s="77" t="s">
        <v>2174</v>
      </c>
      <c r="Q26" s="77" t="s">
        <v>1501</v>
      </c>
      <c r="R26" s="16"/>
      <c r="S26" s="16"/>
      <c r="T26" s="16"/>
      <c r="U26" s="16"/>
      <c r="V26" s="16"/>
      <c r="W26" s="16"/>
      <c r="X26" s="77">
        <v>21</v>
      </c>
      <c r="Y26" s="692" t="s">
        <v>2173</v>
      </c>
      <c r="Z26" s="77" t="s">
        <v>2174</v>
      </c>
      <c r="AA26" s="77" t="s">
        <v>1501</v>
      </c>
      <c r="AB26" s="16"/>
      <c r="AC26" s="77">
        <v>21</v>
      </c>
      <c r="AD26" s="77" t="s">
        <v>2411</v>
      </c>
      <c r="AE26" s="77" t="s">
        <v>2412</v>
      </c>
      <c r="AF26" s="77" t="s">
        <v>1501</v>
      </c>
    </row>
    <row r="27" spans="1:32" ht="12">
      <c r="A27" s="16"/>
      <c r="B27" s="16"/>
      <c r="C27" s="16"/>
      <c r="D27" s="16"/>
      <c r="E27" s="16"/>
      <c r="F27" s="16"/>
      <c r="G27" s="16"/>
      <c r="H27" s="16"/>
      <c r="I27" s="16"/>
      <c r="J27" s="16"/>
      <c r="K27" s="1044"/>
      <c r="L27" s="1044"/>
      <c r="M27" s="1044"/>
      <c r="N27" s="988">
        <v>22</v>
      </c>
      <c r="O27" s="77" t="s">
        <v>2196</v>
      </c>
      <c r="P27" s="77" t="s">
        <v>2197</v>
      </c>
      <c r="Q27" s="77" t="s">
        <v>1501</v>
      </c>
      <c r="R27" s="16"/>
      <c r="S27" s="16"/>
      <c r="T27" s="16"/>
      <c r="U27" s="16"/>
      <c r="V27" s="16"/>
      <c r="W27" s="16"/>
      <c r="X27" s="77">
        <v>22</v>
      </c>
      <c r="Y27" s="692" t="s">
        <v>2196</v>
      </c>
      <c r="Z27" s="77" t="s">
        <v>2197</v>
      </c>
      <c r="AA27" s="77" t="s">
        <v>1501</v>
      </c>
      <c r="AB27" s="16"/>
      <c r="AC27" s="77">
        <v>22</v>
      </c>
      <c r="AD27" s="77" t="s">
        <v>1664</v>
      </c>
      <c r="AE27" s="77" t="s">
        <v>1665</v>
      </c>
      <c r="AF27" s="77" t="s">
        <v>1501</v>
      </c>
    </row>
    <row r="28" spans="1:32" ht="12">
      <c r="A28" s="16"/>
      <c r="B28" s="16"/>
      <c r="C28" s="16"/>
      <c r="D28" s="16"/>
      <c r="E28" s="16"/>
      <c r="F28" s="16"/>
      <c r="G28" s="16"/>
      <c r="H28" s="16"/>
      <c r="I28" s="16"/>
      <c r="J28" s="16"/>
      <c r="K28" s="1044"/>
      <c r="L28" s="1044"/>
      <c r="M28" s="1044"/>
      <c r="N28" s="988">
        <v>23</v>
      </c>
      <c r="O28" s="77" t="s">
        <v>2219</v>
      </c>
      <c r="P28" s="77" t="s">
        <v>2220</v>
      </c>
      <c r="Q28" s="77" t="s">
        <v>1501</v>
      </c>
      <c r="R28" s="16"/>
      <c r="S28" s="16"/>
      <c r="T28" s="16"/>
      <c r="U28" s="16"/>
      <c r="V28" s="16"/>
      <c r="W28" s="16"/>
      <c r="X28" s="77">
        <v>23</v>
      </c>
      <c r="Y28" s="692" t="s">
        <v>2219</v>
      </c>
      <c r="Z28" s="77" t="s">
        <v>2220</v>
      </c>
      <c r="AA28" s="77" t="s">
        <v>1501</v>
      </c>
      <c r="AB28" s="16"/>
      <c r="AC28" s="77">
        <v>23</v>
      </c>
      <c r="AD28" s="77" t="s">
        <v>1708</v>
      </c>
      <c r="AE28" s="77" t="s">
        <v>1709</v>
      </c>
      <c r="AF28" s="77" t="s">
        <v>1501</v>
      </c>
    </row>
    <row r="29" spans="1:32" ht="12">
      <c r="A29" s="16"/>
      <c r="B29" s="16"/>
      <c r="C29" s="16"/>
      <c r="D29" s="16"/>
      <c r="E29" s="16"/>
      <c r="F29" s="16"/>
      <c r="G29" s="16"/>
      <c r="H29" s="16"/>
      <c r="I29" s="16"/>
      <c r="J29" s="16"/>
      <c r="K29" s="1044"/>
      <c r="L29" s="1044"/>
      <c r="M29" s="1044"/>
      <c r="N29" s="988">
        <v>24</v>
      </c>
      <c r="O29" s="77" t="s">
        <v>2242</v>
      </c>
      <c r="P29" s="77" t="s">
        <v>2243</v>
      </c>
      <c r="Q29" s="77" t="s">
        <v>1501</v>
      </c>
      <c r="R29" s="16"/>
      <c r="S29" s="16"/>
      <c r="T29" s="16"/>
      <c r="U29" s="16"/>
      <c r="V29" s="16"/>
      <c r="W29" s="16"/>
      <c r="X29" s="77">
        <v>24</v>
      </c>
      <c r="Y29" s="692" t="s">
        <v>2242</v>
      </c>
      <c r="Z29" s="77" t="s">
        <v>2243</v>
      </c>
      <c r="AA29" s="77" t="s">
        <v>1501</v>
      </c>
      <c r="AB29" s="16"/>
      <c r="AC29" s="77">
        <v>24</v>
      </c>
      <c r="AD29" s="77" t="s">
        <v>1676</v>
      </c>
      <c r="AE29" s="77" t="s">
        <v>1677</v>
      </c>
      <c r="AF29" s="77" t="s">
        <v>1501</v>
      </c>
    </row>
    <row r="30" spans="1:32" ht="12">
      <c r="A30" s="16"/>
      <c r="B30" s="16"/>
      <c r="C30" s="16"/>
      <c r="D30" s="16"/>
      <c r="E30" s="16"/>
      <c r="F30" s="16"/>
      <c r="G30" s="16"/>
      <c r="H30" s="16"/>
      <c r="I30" s="16"/>
      <c r="J30" s="16"/>
      <c r="K30" s="1044"/>
      <c r="L30" s="1044"/>
      <c r="M30" s="1044"/>
      <c r="N30" s="988">
        <v>25</v>
      </c>
      <c r="O30" s="77" t="s">
        <v>2265</v>
      </c>
      <c r="P30" s="77" t="s">
        <v>2266</v>
      </c>
      <c r="Q30" s="77" t="s">
        <v>1501</v>
      </c>
      <c r="R30" s="16"/>
      <c r="S30" s="16"/>
      <c r="T30" s="16"/>
      <c r="U30" s="16"/>
      <c r="V30" s="16"/>
      <c r="W30" s="16"/>
      <c r="X30" s="77">
        <v>25</v>
      </c>
      <c r="Y30" s="692" t="s">
        <v>2265</v>
      </c>
      <c r="Z30" s="77" t="s">
        <v>2266</v>
      </c>
      <c r="AA30" s="77" t="s">
        <v>1501</v>
      </c>
      <c r="AB30" s="16"/>
      <c r="AC30" s="77">
        <v>25</v>
      </c>
      <c r="AD30" s="77" t="s">
        <v>1644</v>
      </c>
      <c r="AE30" s="77" t="s">
        <v>1645</v>
      </c>
      <c r="AF30" s="77" t="s">
        <v>1501</v>
      </c>
    </row>
    <row r="31" spans="1:32" ht="12">
      <c r="A31" s="16"/>
      <c r="B31" s="16"/>
      <c r="C31" s="16"/>
      <c r="D31" s="16"/>
      <c r="E31" s="16"/>
      <c r="F31" s="16"/>
      <c r="G31" s="16"/>
      <c r="H31" s="16"/>
      <c r="I31" s="16"/>
      <c r="J31" s="16"/>
      <c r="K31" s="1044"/>
      <c r="L31" s="1044"/>
      <c r="M31" s="1044"/>
      <c r="N31" s="988">
        <v>26</v>
      </c>
      <c r="O31" s="77" t="s">
        <v>2288</v>
      </c>
      <c r="P31" s="77" t="s">
        <v>2289</v>
      </c>
      <c r="Q31" s="77" t="s">
        <v>1501</v>
      </c>
      <c r="R31" s="16"/>
      <c r="S31" s="16"/>
      <c r="T31" s="16"/>
      <c r="U31" s="16"/>
      <c r="V31" s="16"/>
      <c r="W31" s="16"/>
      <c r="X31" s="77">
        <v>26</v>
      </c>
      <c r="Y31" s="692" t="s">
        <v>2288</v>
      </c>
      <c r="Z31" s="77" t="s">
        <v>2289</v>
      </c>
      <c r="AA31" s="77" t="s">
        <v>1501</v>
      </c>
      <c r="AB31" s="16"/>
      <c r="AC31" s="77">
        <v>26</v>
      </c>
      <c r="AD31" s="77" t="s">
        <v>1636</v>
      </c>
      <c r="AE31" s="77" t="s">
        <v>1637</v>
      </c>
      <c r="AF31" s="77" t="s">
        <v>1501</v>
      </c>
    </row>
    <row r="32" spans="1:32" ht="12">
      <c r="A32" s="16"/>
      <c r="B32" s="16"/>
      <c r="C32" s="16"/>
      <c r="D32" s="16"/>
      <c r="E32" s="16"/>
      <c r="F32" s="16"/>
      <c r="G32" s="16"/>
      <c r="H32" s="16"/>
      <c r="I32" s="16"/>
      <c r="J32" s="16"/>
      <c r="K32" s="1044"/>
      <c r="L32" s="1044"/>
      <c r="M32" s="1044"/>
      <c r="N32" s="988">
        <v>27</v>
      </c>
      <c r="O32" s="77" t="s">
        <v>2311</v>
      </c>
      <c r="P32" s="77" t="s">
        <v>2312</v>
      </c>
      <c r="Q32" s="77" t="s">
        <v>1501</v>
      </c>
      <c r="R32" s="16"/>
      <c r="S32" s="16"/>
      <c r="T32" s="16"/>
      <c r="U32" s="16"/>
      <c r="V32" s="16"/>
      <c r="W32" s="16"/>
      <c r="X32" s="77">
        <v>27</v>
      </c>
      <c r="Y32" s="692" t="s">
        <v>2311</v>
      </c>
      <c r="Z32" s="77" t="s">
        <v>2312</v>
      </c>
      <c r="AA32" s="77" t="s">
        <v>1501</v>
      </c>
      <c r="AB32" s="16"/>
      <c r="AC32" s="77">
        <v>27</v>
      </c>
      <c r="AD32" s="77" t="s">
        <v>2399</v>
      </c>
      <c r="AE32" s="77" t="s">
        <v>2400</v>
      </c>
      <c r="AF32" s="77" t="s">
        <v>1501</v>
      </c>
    </row>
    <row r="33" spans="1:32" ht="12">
      <c r="A33" s="16"/>
      <c r="B33" s="16"/>
      <c r="C33" s="16"/>
      <c r="D33" s="16"/>
      <c r="E33" s="16"/>
      <c r="F33" s="16"/>
      <c r="G33" s="16"/>
      <c r="H33" s="16"/>
      <c r="I33" s="16"/>
      <c r="J33" s="16"/>
      <c r="K33" s="1044"/>
      <c r="L33" s="1044"/>
      <c r="M33" s="1044"/>
      <c r="N33" s="988">
        <v>28</v>
      </c>
      <c r="O33" s="77" t="s">
        <v>2334</v>
      </c>
      <c r="P33" s="77" t="s">
        <v>2335</v>
      </c>
      <c r="Q33" s="77" t="s">
        <v>1501</v>
      </c>
      <c r="R33" s="16"/>
      <c r="S33" s="16"/>
      <c r="T33" s="16"/>
      <c r="U33" s="16"/>
      <c r="V33" s="16"/>
      <c r="W33" s="16"/>
      <c r="X33" s="77">
        <v>28</v>
      </c>
      <c r="Y33" s="692" t="s">
        <v>2334</v>
      </c>
      <c r="Z33" s="77" t="s">
        <v>2335</v>
      </c>
      <c r="AA33" s="77" t="s">
        <v>1501</v>
      </c>
      <c r="AB33" s="16"/>
      <c r="AC33" s="77">
        <v>28</v>
      </c>
      <c r="AD33" s="77" t="s">
        <v>2478</v>
      </c>
      <c r="AE33" s="77" t="s">
        <v>2479</v>
      </c>
      <c r="AF33" s="77" t="s">
        <v>1501</v>
      </c>
    </row>
    <row r="34" spans="1:32" ht="12">
      <c r="A34" s="16"/>
      <c r="B34" s="16"/>
      <c r="C34" s="16"/>
      <c r="D34" s="16"/>
      <c r="E34" s="16"/>
      <c r="F34" s="16"/>
      <c r="G34" s="16"/>
      <c r="H34" s="16"/>
      <c r="I34" s="16"/>
      <c r="J34" s="16"/>
      <c r="K34" s="1044"/>
      <c r="L34" s="1044"/>
      <c r="M34" s="1044"/>
      <c r="N34" s="988">
        <v>29</v>
      </c>
      <c r="O34" s="77" t="s">
        <v>2357</v>
      </c>
      <c r="P34" s="77" t="s">
        <v>2358</v>
      </c>
      <c r="Q34" s="77" t="s">
        <v>1501</v>
      </c>
      <c r="R34" s="16"/>
      <c r="S34" s="16"/>
      <c r="T34" s="16"/>
      <c r="U34" s="16"/>
      <c r="V34" s="16"/>
      <c r="W34" s="16"/>
      <c r="X34" s="77">
        <v>29</v>
      </c>
      <c r="Y34" s="692" t="s">
        <v>2357</v>
      </c>
      <c r="Z34" s="77" t="s">
        <v>2358</v>
      </c>
      <c r="AA34" s="77" t="s">
        <v>1501</v>
      </c>
      <c r="AB34" s="16"/>
      <c r="AC34" s="77">
        <v>29</v>
      </c>
      <c r="AD34" s="77" t="s">
        <v>1692</v>
      </c>
      <c r="AE34" s="77" t="s">
        <v>1693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1704</v>
      </c>
      <c r="AE35" s="77" t="s">
        <v>1705</v>
      </c>
      <c r="AF35" s="77" t="s">
        <v>1501</v>
      </c>
    </row>
    <row r="36" spans="1:32" ht="12">
      <c r="A36" s="16"/>
      <c r="B36" s="16"/>
      <c r="C36" s="16"/>
      <c r="D36" s="16"/>
      <c r="E36" s="16"/>
      <c r="F36" s="16"/>
      <c r="G36" s="16"/>
      <c r="H36" s="16"/>
      <c r="I36" s="16"/>
      <c r="J36" s="16"/>
      <c r="K36" s="1044"/>
      <c r="L36" s="1044"/>
      <c r="M36" s="1044"/>
      <c r="N36" s="988">
        <v>31</v>
      </c>
      <c r="O36" s="77" t="s">
        <v>2452</v>
      </c>
      <c r="P36" s="77" t="s">
        <v>2453</v>
      </c>
      <c r="Q36" s="77" t="s">
        <v>1508</v>
      </c>
      <c r="R36" s="16"/>
      <c r="S36" s="16"/>
      <c r="T36" s="16"/>
      <c r="U36" s="16"/>
      <c r="V36" s="16"/>
      <c r="W36" s="16"/>
      <c r="X36" s="77">
        <v>31</v>
      </c>
      <c r="Y36" s="692">
        <v>0</v>
      </c>
      <c r="Z36" s="77">
        <v>0</v>
      </c>
      <c r="AA36" s="77">
        <v>0</v>
      </c>
      <c r="AB36" s="16"/>
      <c r="AC36" s="77">
        <v>31</v>
      </c>
      <c r="AD36" s="77" t="s">
        <v>1640</v>
      </c>
      <c r="AE36" s="77" t="s">
        <v>1641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2395</v>
      </c>
      <c r="AE37" s="77" t="s">
        <v>2396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1660</v>
      </c>
      <c r="AE38" s="77" t="s">
        <v>1661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2403</v>
      </c>
      <c r="AE39" s="77" t="s">
        <v>2404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2435</v>
      </c>
      <c r="AE40" s="77" t="s">
        <v>2436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2447</v>
      </c>
      <c r="AE41" s="77" t="s">
        <v>2448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1652</v>
      </c>
      <c r="AE42" s="77" t="s">
        <v>1653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1656</v>
      </c>
      <c r="AE43" s="77" t="s">
        <v>1657</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1712</v>
      </c>
      <c r="AE44" s="77" t="s">
        <v>1713</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1632</v>
      </c>
      <c r="AE45" s="77" t="s">
        <v>1633</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2387</v>
      </c>
      <c r="AE46" s="77" t="s">
        <v>2388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2085</v>
      </c>
      <c r="AE47" s="77" t="s">
        <v>2086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1672</v>
      </c>
      <c r="AE48" s="77" t="s">
        <v>1673</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2407</v>
      </c>
      <c r="AE49" s="77" t="s">
        <v>2408</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1648</v>
      </c>
      <c r="AE50" s="77" t="s">
        <v>1649</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08</v>
      </c>
      <c r="I4" s="70" t="str">
        <f>HLOOKUP(I3,比較地域マスタ!$E$5:$L$6,2,0)</f>
        <v>茨城県</v>
      </c>
      <c r="J4" s="70" t="str">
        <f>HLOOKUP(J3,比較地域マスタ!$E$5:$L$6,2,0)</f>
        <v>笠間市</v>
      </c>
      <c r="K4" s="70" t="str">
        <f>HLOOKUP(K3,比較地域マスタ!$E$5:$L$6,2,0)</f>
        <v>08216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笠間市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432.38453057924801</v>
      </c>
      <c r="BB5" s="29"/>
      <c r="BC5" s="17"/>
      <c r="BD5" s="1005">
        <f>SUM(BC6:BC8)</f>
        <v>384.09244279235679</v>
      </c>
      <c r="BE5" s="29"/>
      <c r="BF5" s="17"/>
      <c r="BG5" s="1005">
        <f>AK35</f>
        <v>282.1473356931071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417.58722635089958</v>
      </c>
      <c r="BA6" s="17"/>
      <c r="BB6" s="29"/>
      <c r="BC6" s="1005">
        <f>O32</f>
        <v>370.63531298712888</v>
      </c>
      <c r="BD6" s="17"/>
      <c r="BE6" s="29"/>
      <c r="BF6" s="1005">
        <f>AK36</f>
        <v>256.83923243003636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6.4526205642127277</v>
      </c>
      <c r="BA7" s="17"/>
      <c r="BB7" s="29"/>
      <c r="BC7" s="1005">
        <f>O33</f>
        <v>5.7447587028566049</v>
      </c>
      <c r="BD7" s="17"/>
      <c r="BE7" s="29"/>
      <c r="BF7" s="1005">
        <f t="shared" ref="BF7:BF8" si="0">AK37</f>
        <v>4.2477416246607262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8.344683664135701</v>
      </c>
      <c r="BA8" s="17"/>
      <c r="BB8" s="29"/>
      <c r="BC8" s="1005">
        <f>O34</f>
        <v>7.7123711023713097</v>
      </c>
      <c r="BD8" s="17"/>
      <c r="BE8" s="29"/>
      <c r="BF8" s="1005">
        <f t="shared" si="0"/>
        <v>21.060361638410026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834.69989143778105</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101.2834730637378</v>
      </c>
      <c r="BA9" s="1005">
        <f>AZ9</f>
        <v>101.2834730637378</v>
      </c>
      <c r="BB9" s="29"/>
      <c r="BC9" s="1005">
        <f>O35</f>
        <v>129.4337103239551</v>
      </c>
      <c r="BD9" s="1005">
        <f>BC9</f>
        <v>129.4337103239551</v>
      </c>
      <c r="BE9" s="29"/>
      <c r="BF9" s="1005">
        <f>AK39</f>
        <v>84.905009608027129</v>
      </c>
      <c r="BG9" s="1005">
        <f>AK39</f>
        <v>84.905009608027129</v>
      </c>
      <c r="BH9" s="29"/>
    </row>
    <row r="10" spans="1:62" ht="17.100000000000001" customHeight="1" thickBot="1">
      <c r="B10" s="323"/>
      <c r="C10" s="324"/>
      <c r="D10" s="326"/>
      <c r="E10" s="326"/>
      <c r="F10" s="326"/>
      <c r="G10" s="325"/>
      <c r="H10" s="325"/>
      <c r="I10" s="326"/>
      <c r="J10" s="327"/>
      <c r="K10" s="334"/>
      <c r="L10" s="246" t="s">
        <v>114</v>
      </c>
      <c r="M10" s="246"/>
      <c r="N10" s="563"/>
      <c r="O10" s="906">
        <f>SUM(O11:O13)</f>
        <v>432.38453057924801</v>
      </c>
      <c r="P10" s="453">
        <f t="shared" ref="P10:P22" si="1">O10/$O$9</f>
        <v>0.518011964557058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103.1737741627792</v>
      </c>
      <c r="BA10" s="1005">
        <f>AZ10</f>
        <v>103.1737741627792</v>
      </c>
      <c r="BB10" s="29"/>
      <c r="BC10" s="1005">
        <f>O36</f>
        <v>121.6715134100381</v>
      </c>
      <c r="BD10" s="1005">
        <f>BC10</f>
        <v>121.6715134100381</v>
      </c>
      <c r="BE10" s="29"/>
      <c r="BF10" s="1005">
        <f>AK40</f>
        <v>108.61718044121369</v>
      </c>
      <c r="BG10" s="1005">
        <f>AK40</f>
        <v>108.61718044121369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417.58722635089958</v>
      </c>
      <c r="P11" s="454">
        <f t="shared" si="1"/>
        <v>0.5002842705916738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191.44753424771952</v>
      </c>
      <c r="BB11" s="29"/>
      <c r="BC11" s="1005"/>
      <c r="BD11" s="1005">
        <f>SUM(BC12:BC14)</f>
        <v>181.3792369743459</v>
      </c>
      <c r="BE11" s="29"/>
      <c r="BF11" s="17"/>
      <c r="BG11" s="1005">
        <f>AK41</f>
        <v>151.19696502502558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6.4526205642127277</v>
      </c>
      <c r="P12" s="454">
        <f t="shared" si="1"/>
        <v>7.7304677170833315E-3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186.61555871521242</v>
      </c>
      <c r="BA12" s="17"/>
      <c r="BB12" s="29"/>
      <c r="BC12" s="1005">
        <f>O38</f>
        <v>175.27454346559523</v>
      </c>
      <c r="BD12" s="17"/>
      <c r="BE12" s="29"/>
      <c r="BF12" s="1005">
        <f>AK42</f>
        <v>146.85313595595534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8.344683664135701</v>
      </c>
      <c r="P13" s="454">
        <f t="shared" si="1"/>
        <v>9.9972262483009056E-3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4.8319755325070899</v>
      </c>
      <c r="BA13" s="17"/>
      <c r="BB13" s="29"/>
      <c r="BC13" s="1005">
        <f>O41</f>
        <v>6.10469350875068</v>
      </c>
      <c r="BD13" s="17"/>
      <c r="BE13" s="29"/>
      <c r="BF13" s="1005">
        <f>AK45</f>
        <v>4.3438290690702264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101.2834730637378</v>
      </c>
      <c r="P14" s="453">
        <f t="shared" si="1"/>
        <v>0.12134118394250147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103.1737741627792</v>
      </c>
      <c r="P15" s="453">
        <f t="shared" si="1"/>
        <v>0.12360583153432675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6.410579384296561</v>
      </c>
      <c r="BA15" s="1005">
        <f>AZ15</f>
        <v>6.410579384296561</v>
      </c>
      <c r="BB15" s="29"/>
      <c r="BC15" s="1005">
        <f>O43</f>
        <v>6.2338414589856121</v>
      </c>
      <c r="BD15" s="1005">
        <f>BC15</f>
        <v>6.2338414589856121</v>
      </c>
      <c r="BE15" s="29"/>
      <c r="BF15" s="1005">
        <f>AK47</f>
        <v>6.1713086220000006</v>
      </c>
      <c r="BG15" s="1005">
        <f>AK47</f>
        <v>6.1713086220000006</v>
      </c>
      <c r="BH15" s="29"/>
    </row>
    <row r="16" spans="1:62" ht="17.100000000000001" customHeight="1" thickBot="1">
      <c r="B16" s="323"/>
      <c r="C16" s="324"/>
      <c r="D16" s="326"/>
      <c r="E16" s="326"/>
      <c r="F16" s="326"/>
      <c r="G16" s="325"/>
      <c r="H16" s="325"/>
      <c r="I16" s="326"/>
      <c r="J16" s="327"/>
      <c r="K16" s="335"/>
      <c r="L16" s="246" t="s">
        <v>128</v>
      </c>
      <c r="M16" s="344"/>
      <c r="N16" s="345"/>
      <c r="O16" s="906">
        <f>SUM(O18:O21)</f>
        <v>191.44753424771952</v>
      </c>
      <c r="P16" s="453">
        <f t="shared" si="1"/>
        <v>0.22936091906990516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186.61555871521242</v>
      </c>
      <c r="P17" s="454">
        <f t="shared" si="1"/>
        <v>0.22357204143607204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102.9989419036194</v>
      </c>
      <c r="P18" s="454">
        <f t="shared" si="1"/>
        <v>0.12339637630262827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83.616616811593019</v>
      </c>
      <c r="P19" s="454">
        <f t="shared" si="1"/>
        <v>0.10017566513344377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4.8319755325070899</v>
      </c>
      <c r="P20" s="454">
        <f t="shared" si="1"/>
        <v>5.7888776338331028E-3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6.410579384296561</v>
      </c>
      <c r="P22" s="612">
        <f t="shared" si="1"/>
        <v>7.6801008962086451E-3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392.57482222266543</v>
      </c>
      <c r="AZ22" s="1005">
        <f t="shared" si="3"/>
        <v>362.3186153747248</v>
      </c>
      <c r="BA22" s="1005">
        <f t="shared" si="3"/>
        <v>366.74948155516637</v>
      </c>
      <c r="BB22" s="1005">
        <f t="shared" si="3"/>
        <v>336.38692497985528</v>
      </c>
      <c r="BC22" s="1005">
        <f t="shared" si="3"/>
        <v>384.09244279235679</v>
      </c>
      <c r="BD22" s="1005">
        <f t="shared" si="3"/>
        <v>334.97031255057647</v>
      </c>
      <c r="BE22" s="1005">
        <f t="shared" si="3"/>
        <v>295.17371893884604</v>
      </c>
      <c r="BF22" s="1005">
        <f t="shared" si="3"/>
        <v>354.1061054953081</v>
      </c>
      <c r="BG22" s="1005">
        <f t="shared" si="3"/>
        <v>307.9491102404611</v>
      </c>
      <c r="BH22" s="1005">
        <f t="shared" si="3"/>
        <v>319.84041493158094</v>
      </c>
      <c r="BI22" s="1005">
        <f t="shared" si="3"/>
        <v>321.76606037716323</v>
      </c>
      <c r="BJ22" s="1005">
        <f t="shared" si="3"/>
        <v>271.54467493169403</v>
      </c>
      <c r="BK22" s="1005">
        <f t="shared" si="3"/>
        <v>306.80406479464204</v>
      </c>
      <c r="BL22" s="1005">
        <f t="shared" si="3"/>
        <v>282.1473356931071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104.15238200746511</v>
      </c>
      <c r="AZ23" s="1005">
        <f t="shared" ref="AZ23:BL23" si="4">Y39</f>
        <v>99.642184920726336</v>
      </c>
      <c r="BA23" s="1005">
        <f t="shared" si="4"/>
        <v>121.3087642466935</v>
      </c>
      <c r="BB23" s="1005">
        <f t="shared" si="4"/>
        <v>132.61683944474859</v>
      </c>
      <c r="BC23" s="1005">
        <f t="shared" si="4"/>
        <v>129.4337103239551</v>
      </c>
      <c r="BD23" s="1005">
        <f t="shared" si="4"/>
        <v>115.8225461496675</v>
      </c>
      <c r="BE23" s="1005">
        <f t="shared" si="4"/>
        <v>128.87449673258661</v>
      </c>
      <c r="BF23" s="1005">
        <f t="shared" si="4"/>
        <v>94.268367292003177</v>
      </c>
      <c r="BG23" s="1005">
        <f t="shared" si="4"/>
        <v>85.73393464223598</v>
      </c>
      <c r="BH23" s="1005">
        <f t="shared" si="4"/>
        <v>90.987485892827408</v>
      </c>
      <c r="BI23" s="1005">
        <f t="shared" si="4"/>
        <v>88.940054775186852</v>
      </c>
      <c r="BJ23" s="1005">
        <f t="shared" si="4"/>
        <v>83.045798351939027</v>
      </c>
      <c r="BK23" s="1005">
        <f t="shared" si="4"/>
        <v>88.329756825172467</v>
      </c>
      <c r="BL23" s="1005">
        <f t="shared" si="4"/>
        <v>84.905009608027129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91.612781065800263</v>
      </c>
      <c r="AZ24" s="1005">
        <f t="shared" ref="AZ24:BL24" si="5">Y40</f>
        <v>102.7111291452387</v>
      </c>
      <c r="BA24" s="1005">
        <f t="shared" si="5"/>
        <v>110.28197367487751</v>
      </c>
      <c r="BB24" s="1005">
        <f t="shared" si="5"/>
        <v>122.3569480119927</v>
      </c>
      <c r="BC24" s="1005">
        <f t="shared" si="5"/>
        <v>121.6715134100381</v>
      </c>
      <c r="BD24" s="1005">
        <f t="shared" si="5"/>
        <v>119.35999025117439</v>
      </c>
      <c r="BE24" s="1005">
        <f t="shared" si="5"/>
        <v>113.4581610421463</v>
      </c>
      <c r="BF24" s="1005">
        <f t="shared" si="5"/>
        <v>100.63064386411685</v>
      </c>
      <c r="BG24" s="1005">
        <f t="shared" si="5"/>
        <v>109.35171534378654</v>
      </c>
      <c r="BH24" s="1005">
        <f t="shared" si="5"/>
        <v>104.80632868138872</v>
      </c>
      <c r="BI24" s="1005">
        <f t="shared" si="5"/>
        <v>100.75536715804554</v>
      </c>
      <c r="BJ24" s="1005">
        <f t="shared" si="5"/>
        <v>97.088517267800455</v>
      </c>
      <c r="BK24" s="1005">
        <f t="shared" si="5"/>
        <v>103.06348878850119</v>
      </c>
      <c r="BL24" s="1005">
        <f t="shared" si="5"/>
        <v>108.61718044121369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182.70168194929775</v>
      </c>
      <c r="AZ25" s="1005">
        <f t="shared" ref="AZ25:BL25" si="6">Y41</f>
        <v>184.95809071381194</v>
      </c>
      <c r="BA25" s="1005">
        <f t="shared" si="6"/>
        <v>182.23428902683506</v>
      </c>
      <c r="BB25" s="1005">
        <f t="shared" si="6"/>
        <v>183.66331975213959</v>
      </c>
      <c r="BC25" s="1005">
        <f t="shared" si="6"/>
        <v>181.3792369743459</v>
      </c>
      <c r="BD25" s="1005">
        <f t="shared" si="6"/>
        <v>177.10669371881775</v>
      </c>
      <c r="BE25" s="1005">
        <f t="shared" si="6"/>
        <v>176.06085618879865</v>
      </c>
      <c r="BF25" s="1005">
        <f t="shared" si="6"/>
        <v>172.80967235728369</v>
      </c>
      <c r="BG25" s="1005">
        <f t="shared" si="6"/>
        <v>170.29402345647398</v>
      </c>
      <c r="BH25" s="1005">
        <f t="shared" si="6"/>
        <v>167.46748313581261</v>
      </c>
      <c r="BI25" s="1005">
        <f t="shared" si="6"/>
        <v>164.57760138211574</v>
      </c>
      <c r="BJ25" s="1005">
        <f t="shared" si="6"/>
        <v>148.73969632977958</v>
      </c>
      <c r="BK25" s="1005">
        <f t="shared" si="6"/>
        <v>148.31769560412744</v>
      </c>
      <c r="BL25" s="1005">
        <f t="shared" si="6"/>
        <v>151.19696502502558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6.9441994061249783</v>
      </c>
      <c r="AZ26" s="1005">
        <f t="shared" si="7"/>
        <v>6.5376619534754363</v>
      </c>
      <c r="BA26" s="1005">
        <f t="shared" si="7"/>
        <v>5.3960552586004367</v>
      </c>
      <c r="BB26" s="1005">
        <f t="shared" si="7"/>
        <v>7.4153344822323186</v>
      </c>
      <c r="BC26" s="1005">
        <f t="shared" si="7"/>
        <v>6.2338414589856121</v>
      </c>
      <c r="BD26" s="1005">
        <f t="shared" si="7"/>
        <v>5.9469363933820993</v>
      </c>
      <c r="BE26" s="1005">
        <f t="shared" si="7"/>
        <v>7.8149978507461082</v>
      </c>
      <c r="BF26" s="1005">
        <f t="shared" si="7"/>
        <v>8.2118545637148301</v>
      </c>
      <c r="BG26" s="1005">
        <f t="shared" si="7"/>
        <v>9.5031750195503335</v>
      </c>
      <c r="BH26" s="1005">
        <f t="shared" si="7"/>
        <v>9.9053416077203256</v>
      </c>
      <c r="BI26" s="1005">
        <f t="shared" si="7"/>
        <v>9.0922392163100092</v>
      </c>
      <c r="BJ26" s="1005">
        <f t="shared" si="7"/>
        <v>6.7726638719999999</v>
      </c>
      <c r="BK26" s="1005">
        <f t="shared" si="7"/>
        <v>8.461160878680003</v>
      </c>
      <c r="BL26" s="1005">
        <f t="shared" si="7"/>
        <v>6.1713086220000006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777.98586665135349</v>
      </c>
      <c r="AZ27" s="1005">
        <f t="shared" si="8"/>
        <v>756.16768210797727</v>
      </c>
      <c r="BA27" s="1005">
        <f t="shared" si="8"/>
        <v>785.9705637621729</v>
      </c>
      <c r="BB27" s="1005">
        <f t="shared" si="8"/>
        <v>782.43936667096852</v>
      </c>
      <c r="BC27" s="1005">
        <f t="shared" si="8"/>
        <v>822.81074495968141</v>
      </c>
      <c r="BD27" s="1005">
        <f t="shared" si="8"/>
        <v>753.20647906361819</v>
      </c>
      <c r="BE27" s="1005">
        <f t="shared" si="8"/>
        <v>721.38223075312374</v>
      </c>
      <c r="BF27" s="1005">
        <f t="shared" si="8"/>
        <v>730.02664357242668</v>
      </c>
      <c r="BG27" s="1005">
        <f t="shared" si="8"/>
        <v>682.8319587025079</v>
      </c>
      <c r="BH27" s="1005">
        <f t="shared" si="8"/>
        <v>693.00705424932994</v>
      </c>
      <c r="BI27" s="1005">
        <f t="shared" si="8"/>
        <v>685.1313229088214</v>
      </c>
      <c r="BJ27" s="1005">
        <f t="shared" si="8"/>
        <v>607.19135075321299</v>
      </c>
      <c r="BK27" s="1005">
        <f t="shared" si="8"/>
        <v>654.97616689112306</v>
      </c>
      <c r="BL27" s="1005">
        <f t="shared" si="8"/>
        <v>633.0377993893735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822.81074495968141</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384.09244279235679</v>
      </c>
      <c r="P31" s="453">
        <f t="shared" ref="P31:P43" si="9">O31/$O$30</f>
        <v>0.46680533177915379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370.63531298712888</v>
      </c>
      <c r="P32" s="454">
        <f t="shared" si="9"/>
        <v>0.45045025877158473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5.7447587028566049</v>
      </c>
      <c r="P33" s="454">
        <f t="shared" si="9"/>
        <v>6.9818712724006833E-3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7.7123711023713097</v>
      </c>
      <c r="P34" s="454">
        <f t="shared" si="9"/>
        <v>9.3732017351684238E-3</v>
      </c>
      <c r="Q34" s="328"/>
      <c r="R34" s="13"/>
      <c r="S34" s="323"/>
      <c r="T34" s="563" t="s">
        <v>112</v>
      </c>
      <c r="U34" s="332"/>
      <c r="V34" s="332"/>
      <c r="W34" s="332"/>
      <c r="X34" s="893">
        <f>X35+X39+X40+X41+X47</f>
        <v>777.98586665135349</v>
      </c>
      <c r="Y34" s="894">
        <f t="shared" ref="Y34:AK34" si="10">Y35+Y39+Y40+Y41+Y47</f>
        <v>756.16768210797727</v>
      </c>
      <c r="Z34" s="894">
        <f t="shared" si="10"/>
        <v>785.9705637621729</v>
      </c>
      <c r="AA34" s="894">
        <f t="shared" si="10"/>
        <v>782.43936667096852</v>
      </c>
      <c r="AB34" s="894">
        <f t="shared" si="10"/>
        <v>822.81074495968141</v>
      </c>
      <c r="AC34" s="894">
        <f t="shared" si="10"/>
        <v>753.20647906361819</v>
      </c>
      <c r="AD34" s="894">
        <f t="shared" si="10"/>
        <v>721.38223075312374</v>
      </c>
      <c r="AE34" s="894">
        <f t="shared" si="10"/>
        <v>730.02664357242668</v>
      </c>
      <c r="AF34" s="894">
        <f t="shared" si="10"/>
        <v>682.8319587025079</v>
      </c>
      <c r="AG34" s="894">
        <f t="shared" si="10"/>
        <v>693.00705424932994</v>
      </c>
      <c r="AH34" s="894">
        <f t="shared" si="10"/>
        <v>685.1313229088214</v>
      </c>
      <c r="AI34" s="894">
        <f t="shared" si="10"/>
        <v>607.19135075321299</v>
      </c>
      <c r="AJ34" s="894">
        <f t="shared" si="10"/>
        <v>654.97616689112306</v>
      </c>
      <c r="AK34" s="895">
        <f t="shared" si="10"/>
        <v>633.0377993893735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129.4337103239551</v>
      </c>
      <c r="P35" s="453">
        <f t="shared" si="9"/>
        <v>0.1573067818047241</v>
      </c>
      <c r="Q35" s="328"/>
      <c r="R35" s="13"/>
      <c r="S35" s="323"/>
      <c r="T35" s="334"/>
      <c r="U35" s="246" t="s">
        <v>114</v>
      </c>
      <c r="V35" s="344"/>
      <c r="W35" s="344"/>
      <c r="X35" s="896">
        <f>SUM(X36:X38)</f>
        <v>392.57482222266543</v>
      </c>
      <c r="Y35" s="897">
        <f t="shared" ref="Y35:AK35" si="11">SUM(Y36:Y38)</f>
        <v>362.3186153747248</v>
      </c>
      <c r="Z35" s="897">
        <f t="shared" si="11"/>
        <v>366.74948155516637</v>
      </c>
      <c r="AA35" s="897">
        <f t="shared" si="11"/>
        <v>336.38692497985528</v>
      </c>
      <c r="AB35" s="897">
        <f t="shared" si="11"/>
        <v>384.09244279235679</v>
      </c>
      <c r="AC35" s="897">
        <f t="shared" si="11"/>
        <v>334.97031255057647</v>
      </c>
      <c r="AD35" s="897">
        <f t="shared" si="11"/>
        <v>295.17371893884604</v>
      </c>
      <c r="AE35" s="897">
        <f t="shared" si="11"/>
        <v>354.1061054953081</v>
      </c>
      <c r="AF35" s="897">
        <f t="shared" si="11"/>
        <v>307.9491102404611</v>
      </c>
      <c r="AG35" s="897">
        <f t="shared" si="11"/>
        <v>319.84041493158094</v>
      </c>
      <c r="AH35" s="897">
        <f t="shared" si="11"/>
        <v>321.76606037716323</v>
      </c>
      <c r="AI35" s="897">
        <f t="shared" si="11"/>
        <v>271.54467493169403</v>
      </c>
      <c r="AJ35" s="897">
        <f t="shared" si="11"/>
        <v>306.80406479464204</v>
      </c>
      <c r="AK35" s="898">
        <f t="shared" si="11"/>
        <v>282.1473356931071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121.6715134100381</v>
      </c>
      <c r="P36" s="453">
        <f t="shared" si="9"/>
        <v>0.1478730244535153</v>
      </c>
      <c r="Q36" s="328"/>
      <c r="R36" s="13"/>
      <c r="S36" s="356" t="s">
        <v>184</v>
      </c>
      <c r="T36" s="335"/>
      <c r="U36" s="346"/>
      <c r="V36" s="336" t="s">
        <v>184</v>
      </c>
      <c r="W36" s="357"/>
      <c r="X36" s="899">
        <f>VLOOKUP(年度マスタ!$K$4&amp;"_"&amp;X$33,データシート1!$A:$BT,MATCH("aa_"&amp;$S36,データシート1!$A$1:$BT$1,0),0)</f>
        <v>380.31392428721841</v>
      </c>
      <c r="Y36" s="900">
        <f>VLOOKUP(年度マスタ!$K$4&amp;"_"&amp;Y$33,データシート1!$A:$BT,MATCH("aa_"&amp;$S36,データシート1!$A$1:$BT$1,0),0)</f>
        <v>350.05499677863259</v>
      </c>
      <c r="Z36" s="900">
        <f>VLOOKUP(年度マスタ!$K$4&amp;"_"&amp;Z$33,データシート1!$A:$BT,MATCH("aa_"&amp;$S36,データシート1!$A$1:$BT$1,0),0)</f>
        <v>351.92822778960499</v>
      </c>
      <c r="AA36" s="900">
        <f>VLOOKUP(年度マスタ!$K$4&amp;"_"&amp;AA$33,データシート1!$A:$BT,MATCH("aa_"&amp;$S36,データシート1!$A$1:$BT$1,0),0)</f>
        <v>321.90623275747998</v>
      </c>
      <c r="AB36" s="900">
        <f>VLOOKUP(年度マスタ!$K$4&amp;"_"&amp;AB$33,データシート1!$A:$BT,MATCH("aa_"&amp;$S36,データシート1!$A$1:$BT$1,0),0)</f>
        <v>370.63531298712888</v>
      </c>
      <c r="AC36" s="900">
        <f>VLOOKUP(年度マスタ!$K$4&amp;"_"&amp;AC$33,データシート1!$A:$BT,MATCH("aa_"&amp;$S36,データシート1!$A$1:$BT$1,0),0)</f>
        <v>322.29917181315062</v>
      </c>
      <c r="AD36" s="900">
        <f>VLOOKUP(年度マスタ!$K$4&amp;"_"&amp;AD$33,データシート1!$A:$BT,MATCH("aa_"&amp;$S36,データシート1!$A$1:$BT$1,0),0)</f>
        <v>282.68156688931271</v>
      </c>
      <c r="AE36" s="900">
        <f>VLOOKUP(年度マスタ!$K$4&amp;"_"&amp;AE$33,データシート1!$A:$BT,MATCH("aa_"&amp;$S36,データシート1!$A$1:$BT$1,0),0)</f>
        <v>342.02804873332303</v>
      </c>
      <c r="AF36" s="900">
        <f>VLOOKUP(年度マスタ!$K$4&amp;"_"&amp;AF$33,データシート1!$A:$BT,MATCH("aa_"&amp;$S36,データシート1!$A$1:$BT$1,0),0)</f>
        <v>295.92257449441541</v>
      </c>
      <c r="AG36" s="900">
        <f>VLOOKUP(年度マスタ!$K$4&amp;"_"&amp;AG$33,データシート1!$A:$BT,MATCH("aa_"&amp;$S36,データシート1!$A$1:$BT$1,0),0)</f>
        <v>308.53343230673386</v>
      </c>
      <c r="AH36" s="900">
        <f>VLOOKUP(年度マスタ!$K$4&amp;"_"&amp;AH$33,データシート1!$A:$BT,MATCH("aa_"&amp;$S36,データシート1!$A$1:$BT$1,0),0)</f>
        <v>310.78647897378073</v>
      </c>
      <c r="AI36" s="900">
        <f>VLOOKUP(年度マスタ!$K$4&amp;"_"&amp;AI$33,データシート1!$A:$BT,MATCH("aa_"&amp;$S36,データシート1!$A$1:$BT$1,0),0)</f>
        <v>239.46216412392539</v>
      </c>
      <c r="AJ36" s="900">
        <f>VLOOKUP(年度マスタ!$K$4&amp;"_"&amp;AJ$33,データシート1!$A:$BT,MATCH("aa_"&amp;$S36,データシート1!$A$1:$BT$1,0),0)</f>
        <v>279.17456338542843</v>
      </c>
      <c r="AK36" s="901">
        <f>VLOOKUP(年度マスタ!$K$4&amp;"_"&amp;AK$33,データシート1!$A:$BT,MATCH("aa_"&amp;$S36,データシート1!$A$1:$BT$1,0),0)</f>
        <v>256.83923243003636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181.3792369743459</v>
      </c>
      <c r="P37" s="453">
        <f t="shared" si="9"/>
        <v>0.22043858576887407</v>
      </c>
      <c r="Q37" s="328"/>
      <c r="R37" s="13"/>
      <c r="S37" s="356" t="s">
        <v>187</v>
      </c>
      <c r="T37" s="335"/>
      <c r="U37" s="346"/>
      <c r="V37" s="336" t="s">
        <v>194</v>
      </c>
      <c r="W37" s="357"/>
      <c r="X37" s="899">
        <f>VLOOKUP(年度マスタ!$K$4&amp;"_"&amp;X$33,データシート1!$A:$BT,MATCH("aa_"&amp;$S37,データシート1!$A$1:$BT$1,0),0)</f>
        <v>4.4220317423398319</v>
      </c>
      <c r="Y37" s="900">
        <f>VLOOKUP(年度マスタ!$K$4&amp;"_"&amp;Y$33,データシート1!$A:$BT,MATCH("aa_"&amp;$S37,データシート1!$A$1:$BT$1,0),0)</f>
        <v>4.7351666590857011</v>
      </c>
      <c r="Z37" s="900">
        <f>VLOOKUP(年度マスタ!$K$4&amp;"_"&amp;Z$33,データシート1!$A:$BT,MATCH("aa_"&amp;$S37,データシート1!$A$1:$BT$1,0),0)</f>
        <v>6.7998522428655059</v>
      </c>
      <c r="AA37" s="900">
        <f>VLOOKUP(年度マスタ!$K$4&amp;"_"&amp;AA$33,データシート1!$A:$BT,MATCH("aa_"&amp;$S37,データシート1!$A$1:$BT$1,0),0)</f>
        <v>6.4432388554387918</v>
      </c>
      <c r="AB37" s="900">
        <f>VLOOKUP(年度マスタ!$K$4&amp;"_"&amp;AB$33,データシート1!$A:$BT,MATCH("aa_"&amp;$S37,データシート1!$A$1:$BT$1,0),0)</f>
        <v>5.7447587028566049</v>
      </c>
      <c r="AC37" s="900">
        <f>VLOOKUP(年度マスタ!$K$4&amp;"_"&amp;AC$33,データシート1!$A:$BT,MATCH("aa_"&amp;$S37,データシート1!$A$1:$BT$1,0),0)</f>
        <v>5.3297858521962569</v>
      </c>
      <c r="AD37" s="900">
        <f>VLOOKUP(年度マスタ!$K$4&amp;"_"&amp;AD$33,データシート1!$A:$BT,MATCH("aa_"&amp;$S37,データシート1!$A$1:$BT$1,0),0)</f>
        <v>5.0996039407276879</v>
      </c>
      <c r="AE37" s="900">
        <f>VLOOKUP(年度マスタ!$K$4&amp;"_"&amp;AE$33,データシート1!$A:$BT,MATCH("aa_"&amp;$S37,データシート1!$A$1:$BT$1,0),0)</f>
        <v>4.7375388935561302</v>
      </c>
      <c r="AF37" s="900">
        <f>VLOOKUP(年度マスタ!$K$4&amp;"_"&amp;AF$33,データシート1!$A:$BT,MATCH("aa_"&amp;$S37,データシート1!$A$1:$BT$1,0),0)</f>
        <v>4.7168989316111141</v>
      </c>
      <c r="AG37" s="900">
        <f>VLOOKUP(年度マスタ!$K$4&amp;"_"&amp;AG$33,データシート1!$A:$BT,MATCH("aa_"&amp;$S37,データシート1!$A$1:$BT$1,0),0)</f>
        <v>4.4507439001174971</v>
      </c>
      <c r="AH37" s="900">
        <f>VLOOKUP(年度マスタ!$K$4&amp;"_"&amp;AH$33,データシート1!$A:$BT,MATCH("aa_"&amp;$S37,データシート1!$A$1:$BT$1,0),0)</f>
        <v>4.06435193627307</v>
      </c>
      <c r="AI37" s="900">
        <f>VLOOKUP(年度マスタ!$K$4&amp;"_"&amp;AI$33,データシート1!$A:$BT,MATCH("aa_"&amp;$S37,データシート1!$A$1:$BT$1,0),0)</f>
        <v>4.4459499584209139</v>
      </c>
      <c r="AJ37" s="900">
        <f>VLOOKUP(年度マスタ!$K$4&amp;"_"&amp;AJ$33,データシート1!$A:$BT,MATCH("aa_"&amp;$S37,データシート1!$A$1:$BT$1,0),0)</f>
        <v>4.7345784800690183</v>
      </c>
      <c r="AK37" s="901">
        <f>VLOOKUP(年度マスタ!$K$4&amp;"_"&amp;AK$33,データシート1!$A:$BT,MATCH("aa_"&amp;$S37,データシート1!$A$1:$BT$1,0),0)</f>
        <v>4.2477416246607262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175.27454346559523</v>
      </c>
      <c r="P38" s="454">
        <f t="shared" si="9"/>
        <v>0.21301926905947718</v>
      </c>
      <c r="Q38" s="328"/>
      <c r="R38" s="13"/>
      <c r="S38" s="356" t="s">
        <v>188</v>
      </c>
      <c r="T38" s="335"/>
      <c r="U38" s="348"/>
      <c r="V38" s="358" t="s">
        <v>197</v>
      </c>
      <c r="W38" s="358"/>
      <c r="X38" s="899">
        <f>VLOOKUP(年度マスタ!$K$4&amp;"_"&amp;X$33,データシート1!$A:$BT,MATCH("aa_"&amp;$S38,データシート1!$A$1:$BT$1,0),0)</f>
        <v>7.8388661931071972</v>
      </c>
      <c r="Y38" s="900">
        <f>VLOOKUP(年度マスタ!$K$4&amp;"_"&amp;Y$33,データシート1!$A:$BT,MATCH("aa_"&amp;$S38,データシート1!$A$1:$BT$1,0),0)</f>
        <v>7.5284519370065608</v>
      </c>
      <c r="Z38" s="900">
        <f>VLOOKUP(年度マスタ!$K$4&amp;"_"&amp;Z$33,データシート1!$A:$BT,MATCH("aa_"&amp;$S38,データシート1!$A$1:$BT$1,0),0)</f>
        <v>8.0214015226958963</v>
      </c>
      <c r="AA38" s="900">
        <f>VLOOKUP(年度マスタ!$K$4&amp;"_"&amp;AA$33,データシート1!$A:$BT,MATCH("aa_"&amp;$S38,データシート1!$A$1:$BT$1,0),0)</f>
        <v>8.0374533669365409</v>
      </c>
      <c r="AB38" s="900">
        <f>VLOOKUP(年度マスタ!$K$4&amp;"_"&amp;AB$33,データシート1!$A:$BT,MATCH("aa_"&amp;$S38,データシート1!$A$1:$BT$1,0),0)</f>
        <v>7.7123711023713097</v>
      </c>
      <c r="AC38" s="900">
        <f>VLOOKUP(年度マスタ!$K$4&amp;"_"&amp;AC$33,データシート1!$A:$BT,MATCH("aa_"&amp;$S38,データシート1!$A$1:$BT$1,0),0)</f>
        <v>7.3413548852295536</v>
      </c>
      <c r="AD38" s="900">
        <f>VLOOKUP(年度マスタ!$K$4&amp;"_"&amp;AD$33,データシート1!$A:$BT,MATCH("aa_"&amp;$S38,データシート1!$A$1:$BT$1,0),0)</f>
        <v>7.3925481088056619</v>
      </c>
      <c r="AE38" s="900">
        <f>VLOOKUP(年度マスタ!$K$4&amp;"_"&amp;AE$33,データシート1!$A:$BT,MATCH("aa_"&amp;$S38,データシート1!$A$1:$BT$1,0),0)</f>
        <v>7.3405178684289387</v>
      </c>
      <c r="AF38" s="900">
        <f>VLOOKUP(年度マスタ!$K$4&amp;"_"&amp;AF$33,データシート1!$A:$BT,MATCH("aa_"&amp;$S38,データシート1!$A$1:$BT$1,0),0)</f>
        <v>7.3096368144345627</v>
      </c>
      <c r="AG38" s="900">
        <f>VLOOKUP(年度マスタ!$K$4&amp;"_"&amp;AG$33,データシート1!$A:$BT,MATCH("aa_"&amp;$S38,データシート1!$A$1:$BT$1,0),0)</f>
        <v>6.8562387247295629</v>
      </c>
      <c r="AH38" s="900">
        <f>VLOOKUP(年度マスタ!$K$4&amp;"_"&amp;AH$33,データシート1!$A:$BT,MATCH("aa_"&amp;$S38,データシート1!$A$1:$BT$1,0),0)</f>
        <v>6.9152294671094525</v>
      </c>
      <c r="AI38" s="900">
        <f>VLOOKUP(年度マスタ!$K$4&amp;"_"&amp;AI$33,データシート1!$A:$BT,MATCH("aa_"&amp;$S38,データシート1!$A$1:$BT$1,0),0)</f>
        <v>27.636560849347696</v>
      </c>
      <c r="AJ38" s="900">
        <f>VLOOKUP(年度マスタ!$K$4&amp;"_"&amp;AJ$33,データシート1!$A:$BT,MATCH("aa_"&amp;$S38,データシート1!$A$1:$BT$1,0),0)</f>
        <v>22.894922929144641</v>
      </c>
      <c r="AK38" s="901">
        <f>VLOOKUP(年度マスタ!$K$4&amp;"_"&amp;AK$33,データシート1!$A:$BT,MATCH("aa_"&amp;$S38,データシート1!$A$1:$BT$1,0),0)</f>
        <v>21.060361638410026</v>
      </c>
      <c r="AL38" s="330"/>
      <c r="AW38" s="17" t="str">
        <f>年度マスタ!H4</f>
        <v>08</v>
      </c>
      <c r="AX38" s="17" t="s">
        <v>198</v>
      </c>
      <c r="AY38" s="17">
        <f>VLOOKUP($AW38&amp;"_"&amp;$AY$34,データシート1!$A:$BT,MATCH($AY$31&amp;"_"&amp;AY$36,データシート1!$A$1:$BT$1,0),0)</f>
        <v>21286.149864726613</v>
      </c>
      <c r="AZ38" s="17">
        <f>VLOOKUP($AW38&amp;"_"&amp;$AY$34,データシート1!$A:$BT,MATCH($AY$31&amp;"_"&amp;AZ$36,データシート1!$A$1:$BT$1,0),0)</f>
        <v>175.14882286918933</v>
      </c>
      <c r="BA38" s="17">
        <f>VLOOKUP($AW38&amp;"_"&amp;$AY$34,データシート1!$A:$BT,MATCH($AY$31&amp;"_"&amp;BA$36,データシート1!$A$1:$BT$1,0),0)</f>
        <v>495.6531622807197</v>
      </c>
      <c r="BB38" s="17">
        <f>VLOOKUP($AW38&amp;"_"&amp;$AY$34,データシート1!$A:$BT,MATCH($AY$31&amp;"_"&amp;BB$36,データシート1!$A$1:$BT$1,0),0)</f>
        <v>3815.3330588895137</v>
      </c>
      <c r="BC38" s="17">
        <f>VLOOKUP($AW38&amp;"_"&amp;$AY$34,データシート1!$A:$BT,MATCH($AY$31&amp;"_"&amp;BC$36,データシート1!$A$1:$BT$1,0),0)</f>
        <v>4367.8035524686011</v>
      </c>
      <c r="BD38" s="17">
        <f>VLOOKUP($AW38&amp;"_"&amp;$AY$34,データシート1!$A:$BT,MATCH($AY$31&amp;"_"&amp;BD$36,データシート1!$A$1:$BT$1,0),0)</f>
        <v>2950.4887448980662</v>
      </c>
      <c r="BE38" s="17">
        <f>VLOOKUP($AW38&amp;"_"&amp;$AY$34,データシート1!$A:$BT,MATCH($AY$31&amp;"_"&amp;BE$36,データシート1!$A$1:$BT$1,0),0)</f>
        <v>2425.3537581248129</v>
      </c>
      <c r="BF38" s="17">
        <f>VLOOKUP($AW38&amp;"_"&amp;$AY$34,データシート1!$A:$BT,MATCH($AY$31&amp;"_"&amp;BF$36,データシート1!$A$1:$BT$1,0),0)</f>
        <v>169.53384341064128</v>
      </c>
      <c r="BG38" s="17">
        <f>VLOOKUP($AW38&amp;"_"&amp;$AY$34,データシート1!$A:$BT,MATCH($AY$31&amp;"_"&amp;BG$36,データシート1!$A$1:$BT$1,0),0)</f>
        <v>172.69095671006008</v>
      </c>
      <c r="BH38" s="17">
        <f>VLOOKUP($AW38&amp;"_"&amp;$AY$34,データシート1!$A:$BT,MATCH($AY$31&amp;"_"&amp;BH$36,データシート1!$A$1:$BT$1,0),0)</f>
        <v>359.18603073458848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96.772399464565822</v>
      </c>
      <c r="P39" s="454">
        <f t="shared" si="9"/>
        <v>0.11761197827977778</v>
      </c>
      <c r="Q39" s="328"/>
      <c r="R39" s="13"/>
      <c r="S39" s="356" t="s">
        <v>189</v>
      </c>
      <c r="T39" s="335"/>
      <c r="U39" s="343" t="s">
        <v>199</v>
      </c>
      <c r="V39" s="344"/>
      <c r="W39" s="344"/>
      <c r="X39" s="896">
        <f>VLOOKUP(年度マスタ!$K$4&amp;"_"&amp;X$33,データシート1!$A:$BT,MATCH("aa_"&amp;$S39,データシート1!$A$1:$BT$1,0),0)</f>
        <v>104.15238200746511</v>
      </c>
      <c r="Y39" s="897">
        <f>VLOOKUP(年度マスタ!$K$4&amp;"_"&amp;Y$33,データシート1!$A:$BT,MATCH("aa_"&amp;$S39,データシート1!$A$1:$BT$1,0),0)</f>
        <v>99.642184920726336</v>
      </c>
      <c r="Z39" s="897">
        <f>VLOOKUP(年度マスタ!$K$4&amp;"_"&amp;Z$33,データシート1!$A:$BT,MATCH("aa_"&amp;$S39,データシート1!$A$1:$BT$1,0),0)</f>
        <v>121.3087642466935</v>
      </c>
      <c r="AA39" s="897">
        <f>VLOOKUP(年度マスタ!$K$4&amp;"_"&amp;AA$33,データシート1!$A:$BT,MATCH("aa_"&amp;$S39,データシート1!$A$1:$BT$1,0),0)</f>
        <v>132.61683944474859</v>
      </c>
      <c r="AB39" s="897">
        <f>VLOOKUP(年度マスタ!$K$4&amp;"_"&amp;AB$33,データシート1!$A:$BT,MATCH("aa_"&amp;$S39,データシート1!$A$1:$BT$1,0),0)</f>
        <v>129.4337103239551</v>
      </c>
      <c r="AC39" s="897">
        <f>VLOOKUP(年度マスタ!$K$4&amp;"_"&amp;AC$33,データシート1!$A:$BT,MATCH("aa_"&amp;$S39,データシート1!$A$1:$BT$1,0),0)</f>
        <v>115.8225461496675</v>
      </c>
      <c r="AD39" s="897">
        <f>VLOOKUP(年度マスタ!$K$4&amp;"_"&amp;AD$33,データシート1!$A:$BT,MATCH("aa_"&amp;$S39,データシート1!$A$1:$BT$1,0),0)</f>
        <v>128.87449673258661</v>
      </c>
      <c r="AE39" s="897">
        <f>VLOOKUP(年度マスタ!$K$4&amp;"_"&amp;AE$33,データシート1!$A:$BT,MATCH("aa_"&amp;$S39,データシート1!$A$1:$BT$1,0),0)</f>
        <v>94.268367292003177</v>
      </c>
      <c r="AF39" s="897">
        <f>VLOOKUP(年度マスタ!$K$4&amp;"_"&amp;AF$33,データシート1!$A:$BT,MATCH("aa_"&amp;$S39,データシート1!$A$1:$BT$1,0),0)</f>
        <v>85.73393464223598</v>
      </c>
      <c r="AG39" s="897">
        <f>VLOOKUP(年度マスタ!$K$4&amp;"_"&amp;AG$33,データシート1!$A:$BT,MATCH("aa_"&amp;$S39,データシート1!$A$1:$BT$1,0),0)</f>
        <v>90.987485892827408</v>
      </c>
      <c r="AH39" s="897">
        <f>VLOOKUP(年度マスタ!$K$4&amp;"_"&amp;AH$33,データシート1!$A:$BT,MATCH("aa_"&amp;$S39,データシート1!$A$1:$BT$1,0),0)</f>
        <v>88.940054775186852</v>
      </c>
      <c r="AI39" s="897">
        <f>VLOOKUP(年度マスタ!$K$4&amp;"_"&amp;AI$33,データシート1!$A:$BT,MATCH("aa_"&amp;$S39,データシート1!$A$1:$BT$1,0),0)</f>
        <v>83.045798351939027</v>
      </c>
      <c r="AJ39" s="897">
        <f>VLOOKUP(年度マスタ!$K$4&amp;"_"&amp;AJ$33,データシート1!$A:$BT,MATCH("aa_"&amp;$S39,データシート1!$A$1:$BT$1,0),0)</f>
        <v>88.329756825172467</v>
      </c>
      <c r="AK39" s="898">
        <f>VLOOKUP(年度マスタ!$K$4&amp;"_"&amp;AK$33,データシート1!$A:$BT,MATCH("aa_"&amp;$S39,データシート1!$A$1:$BT$1,0),0)</f>
        <v>84.905009608027129</v>
      </c>
      <c r="AL39" s="330"/>
      <c r="AW39" s="17" t="str">
        <f>年度マスタ!K4</f>
        <v>08216</v>
      </c>
      <c r="AX39" s="17" t="s">
        <v>200</v>
      </c>
      <c r="AY39" s="17">
        <f>VLOOKUP($AW39&amp;"_"&amp;$AY$34,データシート1!$A:$BT,MATCH($AY$31&amp;"_"&amp;AY$36,データシート1!$A$1:$BT$1,0),0)</f>
        <v>256.83923243003636</v>
      </c>
      <c r="AZ39" s="17">
        <f>VLOOKUP($AW39&amp;"_"&amp;$AY$34,データシート1!$A:$BT,MATCH($AY$31&amp;"_"&amp;AZ$36,データシート1!$A$1:$BT$1,0),0)</f>
        <v>4.2477416246607262</v>
      </c>
      <c r="BA39" s="17">
        <f>VLOOKUP($AW39&amp;"_"&amp;$AY$34,データシート1!$A:$BT,MATCH($AY$31&amp;"_"&amp;BA$36,データシート1!$A$1:$BT$1,0),0)</f>
        <v>21.060361638410026</v>
      </c>
      <c r="BB39" s="17">
        <f>VLOOKUP($AW39&amp;"_"&amp;$AY$34,データシート1!$A:$BT,MATCH($AY$31&amp;"_"&amp;BB$36,データシート1!$A$1:$BT$1,0),0)</f>
        <v>84.905009608027129</v>
      </c>
      <c r="BC39" s="17">
        <f>VLOOKUP($AW39&amp;"_"&amp;$AY$34,データシート1!$A:$BT,MATCH($AY$31&amp;"_"&amp;BC$36,データシート1!$A$1:$BT$1,0),0)</f>
        <v>108.61718044121369</v>
      </c>
      <c r="BD39" s="17">
        <f>VLOOKUP($AW39&amp;"_"&amp;$AY$34,データシート1!$A:$BT,MATCH($AY$31&amp;"_"&amp;BD$36,データシート1!$A$1:$BT$1,0),0)</f>
        <v>77.642181960413723</v>
      </c>
      <c r="BE39" s="17">
        <f>VLOOKUP($AW39&amp;"_"&amp;$AY$34,データシート1!$A:$BT,MATCH($AY$31&amp;"_"&amp;BE$36,データシート1!$A$1:$BT$1,0),0)</f>
        <v>69.21095399554163</v>
      </c>
      <c r="BF39" s="17">
        <f>VLOOKUP($AW39&amp;"_"&amp;$AY$34,データシート1!$A:$BT,MATCH($AY$31&amp;"_"&amp;BF$36,データシート1!$A$1:$BT$1,0),0)</f>
        <v>4.3438290690702264</v>
      </c>
      <c r="BG39" s="17">
        <f>VLOOKUP($AW39&amp;"_"&amp;$AY$34,データシート1!$A:$BT,MATCH($AY$31&amp;"_"&amp;BG$36,データシート1!$A$1:$BT$1,0),0)</f>
        <v>0</v>
      </c>
      <c r="BH39" s="17">
        <f>VLOOKUP($AW39&amp;"_"&amp;$AY$34,データシート1!$A:$BT,MATCH($AY$31&amp;"_"&amp;BH$36,データシート1!$A$1:$BT$1,0),0)</f>
        <v>6.1713086220000006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78.502144001029407</v>
      </c>
      <c r="P40" s="454">
        <f t="shared" si="9"/>
        <v>9.5407290779699394E-2</v>
      </c>
      <c r="Q40" s="328"/>
      <c r="R40" s="13"/>
      <c r="S40" s="356" t="s">
        <v>165</v>
      </c>
      <c r="T40" s="335"/>
      <c r="U40" s="343" t="s">
        <v>165</v>
      </c>
      <c r="V40" s="344"/>
      <c r="W40" s="344"/>
      <c r="X40" s="896">
        <f>VLOOKUP(年度マスタ!$K$4&amp;"_"&amp;X$33,データシート1!$A:$BT,MATCH("aa_"&amp;$S40,データシート1!$A$1:$BT$1,0),0)</f>
        <v>91.612781065800263</v>
      </c>
      <c r="Y40" s="897">
        <f>VLOOKUP(年度マスタ!$K$4&amp;"_"&amp;Y$33,データシート1!$A:$BT,MATCH("aa_"&amp;$S40,データシート1!$A$1:$BT$1,0),0)</f>
        <v>102.7111291452387</v>
      </c>
      <c r="Z40" s="897">
        <f>VLOOKUP(年度マスタ!$K$4&amp;"_"&amp;Z$33,データシート1!$A:$BT,MATCH("aa_"&amp;$S40,データシート1!$A$1:$BT$1,0),0)</f>
        <v>110.28197367487751</v>
      </c>
      <c r="AA40" s="897">
        <f>VLOOKUP(年度マスタ!$K$4&amp;"_"&amp;AA$33,データシート1!$A:$BT,MATCH("aa_"&amp;$S40,データシート1!$A$1:$BT$1,0),0)</f>
        <v>122.3569480119927</v>
      </c>
      <c r="AB40" s="897">
        <f>VLOOKUP(年度マスタ!$K$4&amp;"_"&amp;AB$33,データシート1!$A:$BT,MATCH("aa_"&amp;$S40,データシート1!$A$1:$BT$1,0),0)</f>
        <v>121.6715134100381</v>
      </c>
      <c r="AC40" s="897">
        <f>VLOOKUP(年度マスタ!$K$4&amp;"_"&amp;AC$33,データシート1!$A:$BT,MATCH("aa_"&amp;$S40,データシート1!$A$1:$BT$1,0),0)</f>
        <v>119.35999025117439</v>
      </c>
      <c r="AD40" s="897">
        <f>VLOOKUP(年度マスタ!$K$4&amp;"_"&amp;AD$33,データシート1!$A:$BT,MATCH("aa_"&amp;$S40,データシート1!$A$1:$BT$1,0),0)</f>
        <v>113.4581610421463</v>
      </c>
      <c r="AE40" s="897">
        <f>VLOOKUP(年度マスタ!$K$4&amp;"_"&amp;AE$33,データシート1!$A:$BT,MATCH("aa_"&amp;$S40,データシート1!$A$1:$BT$1,0),0)</f>
        <v>100.63064386411685</v>
      </c>
      <c r="AF40" s="897">
        <f>VLOOKUP(年度マスタ!$K$4&amp;"_"&amp;AF$33,データシート1!$A:$BT,MATCH("aa_"&amp;$S40,データシート1!$A$1:$BT$1,0),0)</f>
        <v>109.35171534378654</v>
      </c>
      <c r="AG40" s="897">
        <f>VLOOKUP(年度マスタ!$K$4&amp;"_"&amp;AG$33,データシート1!$A:$BT,MATCH("aa_"&amp;$S40,データシート1!$A$1:$BT$1,0),0)</f>
        <v>104.80632868138872</v>
      </c>
      <c r="AH40" s="897">
        <f>VLOOKUP(年度マスタ!$K$4&amp;"_"&amp;AH$33,データシート1!$A:$BT,MATCH("aa_"&amp;$S40,データシート1!$A$1:$BT$1,0),0)</f>
        <v>100.75536715804554</v>
      </c>
      <c r="AI40" s="897">
        <f>VLOOKUP(年度マスタ!$K$4&amp;"_"&amp;AI$33,データシート1!$A:$BT,MATCH("aa_"&amp;$S40,データシート1!$A$1:$BT$1,0),0)</f>
        <v>97.088517267800455</v>
      </c>
      <c r="AJ40" s="897">
        <f>VLOOKUP(年度マスタ!$K$4&amp;"_"&amp;AJ$33,データシート1!$A:$BT,MATCH("aa_"&amp;$S40,データシート1!$A$1:$BT$1,0),0)</f>
        <v>103.06348878850119</v>
      </c>
      <c r="AK40" s="898">
        <f>VLOOKUP(年度マスタ!$K$4&amp;"_"&amp;AK$33,データシート1!$A:$BT,MATCH("aa_"&amp;$S40,データシート1!$A$1:$BT$1,0),0)</f>
        <v>108.61718044121369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6.10469350875068</v>
      </c>
      <c r="P41" s="454">
        <f t="shared" si="9"/>
        <v>7.4193167093969054E-3</v>
      </c>
      <c r="Q41" s="328"/>
      <c r="R41" s="13"/>
      <c r="S41" s="356" t="s">
        <v>201</v>
      </c>
      <c r="T41" s="335"/>
      <c r="U41" s="246" t="s">
        <v>128</v>
      </c>
      <c r="V41" s="344"/>
      <c r="W41" s="344"/>
      <c r="X41" s="896">
        <f>X42+X45+X46</f>
        <v>182.70168194929775</v>
      </c>
      <c r="Y41" s="897">
        <f t="shared" ref="Y41:AH41" si="12">Y42+Y45+Y46</f>
        <v>184.95809071381194</v>
      </c>
      <c r="Z41" s="897">
        <f t="shared" si="12"/>
        <v>182.23428902683506</v>
      </c>
      <c r="AA41" s="897">
        <f t="shared" si="12"/>
        <v>183.66331975213959</v>
      </c>
      <c r="AB41" s="897">
        <f t="shared" si="12"/>
        <v>181.3792369743459</v>
      </c>
      <c r="AC41" s="897">
        <f t="shared" si="12"/>
        <v>177.10669371881775</v>
      </c>
      <c r="AD41" s="897">
        <f t="shared" si="12"/>
        <v>176.06085618879865</v>
      </c>
      <c r="AE41" s="897">
        <f t="shared" si="12"/>
        <v>172.80967235728369</v>
      </c>
      <c r="AF41" s="897">
        <f t="shared" si="12"/>
        <v>170.29402345647398</v>
      </c>
      <c r="AG41" s="897">
        <f t="shared" si="12"/>
        <v>167.46748313581261</v>
      </c>
      <c r="AH41" s="897">
        <f t="shared" si="12"/>
        <v>164.57760138211574</v>
      </c>
      <c r="AI41" s="897">
        <f>AI42+AI45+AI46</f>
        <v>148.73969632977958</v>
      </c>
      <c r="AJ41" s="897">
        <f>AJ42+AJ45+AJ46</f>
        <v>148.31769560412744</v>
      </c>
      <c r="AK41" s="898">
        <f>AK42+AK45+AK46</f>
        <v>151.19696502502558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178.01609006874483</v>
      </c>
      <c r="Y42" s="900">
        <f t="shared" ref="Y42:AK42" si="13">SUM(Y43:Y44)</f>
        <v>180.09681395848415</v>
      </c>
      <c r="Z42" s="900">
        <f t="shared" si="13"/>
        <v>176.67437253585766</v>
      </c>
      <c r="AA42" s="900">
        <f t="shared" si="13"/>
        <v>177.62761474911352</v>
      </c>
      <c r="AB42" s="900">
        <f t="shared" si="13"/>
        <v>175.27454346559523</v>
      </c>
      <c r="AC42" s="900">
        <f t="shared" si="13"/>
        <v>171.27639639901389</v>
      </c>
      <c r="AD42" s="900">
        <f t="shared" si="13"/>
        <v>170.39696330703617</v>
      </c>
      <c r="AE42" s="900">
        <f t="shared" si="13"/>
        <v>167.33950432831145</v>
      </c>
      <c r="AF42" s="900">
        <f t="shared" si="13"/>
        <v>165.03682962048379</v>
      </c>
      <c r="AG42" s="900">
        <f t="shared" si="13"/>
        <v>162.6283565072344</v>
      </c>
      <c r="AH42" s="900">
        <f t="shared" si="13"/>
        <v>159.90959353493133</v>
      </c>
      <c r="AI42" s="900">
        <f t="shared" si="13"/>
        <v>144.31858544643495</v>
      </c>
      <c r="AJ42" s="900">
        <f t="shared" si="13"/>
        <v>143.97562158830232</v>
      </c>
      <c r="AK42" s="901">
        <f t="shared" si="13"/>
        <v>146.85313595595534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6.2338414589856121</v>
      </c>
      <c r="P43" s="612">
        <f t="shared" si="9"/>
        <v>7.5762761937328334E-3</v>
      </c>
      <c r="Q43" s="328"/>
      <c r="R43" s="13"/>
      <c r="S43" s="356" t="s">
        <v>190</v>
      </c>
      <c r="T43" s="359"/>
      <c r="U43" s="346"/>
      <c r="V43" s="360"/>
      <c r="W43" s="347" t="s">
        <v>190</v>
      </c>
      <c r="X43" s="899">
        <f>VLOOKUP(年度マスタ!$K$4&amp;"_"&amp;X$33,データシート1!$A:$BT,MATCH("aa_"&amp;$S43,データシート1!$A$1:$BT$1,0),0)</f>
        <v>99.941758681897653</v>
      </c>
      <c r="Y43" s="900">
        <f>VLOOKUP(年度マスタ!$K$4&amp;"_"&amp;Y$33,データシート1!$A:$BT,MATCH("aa_"&amp;$S43,データシート1!$A$1:$BT$1,0),0)</f>
        <v>100.31828895799001</v>
      </c>
      <c r="Z43" s="900">
        <f>VLOOKUP(年度マスタ!$K$4&amp;"_"&amp;Z$33,データシート1!$A:$BT,MATCH("aa_"&amp;$S43,データシート1!$A$1:$BT$1,0),0)</f>
        <v>99.364617292065475</v>
      </c>
      <c r="AA43" s="900">
        <f>VLOOKUP(年度マスタ!$K$4&amp;"_"&amp;AA$33,データシート1!$A:$BT,MATCH("aa_"&amp;$S43,データシート1!$A$1:$BT$1,0),0)</f>
        <v>100.09697624930746</v>
      </c>
      <c r="AB43" s="900">
        <f>VLOOKUP(年度マスタ!$K$4&amp;"_"&amp;AB$33,データシート1!$A:$BT,MATCH("aa_"&amp;$S43,データシート1!$A$1:$BT$1,0),0)</f>
        <v>96.772399464565822</v>
      </c>
      <c r="AC43" s="900">
        <f>VLOOKUP(年度マスタ!$K$4&amp;"_"&amp;AC$33,データシート1!$A:$BT,MATCH("aa_"&amp;$S43,データシート1!$A$1:$BT$1,0),0)</f>
        <v>92.572084734427989</v>
      </c>
      <c r="AD43" s="900">
        <f>VLOOKUP(年度マスタ!$K$4&amp;"_"&amp;AD$33,データシート1!$A:$BT,MATCH("aa_"&amp;$S43,データシート1!$A$1:$BT$1,0),0)</f>
        <v>92.293809735718597</v>
      </c>
      <c r="AE43" s="900">
        <f>VLOOKUP(年度マスタ!$K$4&amp;"_"&amp;AE$33,データシート1!$A:$BT,MATCH("aa_"&amp;$S43,データシート1!$A$1:$BT$1,0),0)</f>
        <v>91.67462764918389</v>
      </c>
      <c r="AF43" s="900">
        <f>VLOOKUP(年度マスタ!$K$4&amp;"_"&amp;AF$33,データシート1!$A:$BT,MATCH("aa_"&amp;$S43,データシート1!$A$1:$BT$1,0),0)</f>
        <v>90.541658860347596</v>
      </c>
      <c r="AG43" s="900">
        <f>VLOOKUP(年度マスタ!$K$4&amp;"_"&amp;AG$33,データシート1!$A:$BT,MATCH("aa_"&amp;$S43,データシート1!$A$1:$BT$1,0),0)</f>
        <v>89.137622043049319</v>
      </c>
      <c r="AH43" s="900">
        <f>VLOOKUP(年度マスタ!$K$4&amp;"_"&amp;AH$33,データシート1!$A:$BT,MATCH("aa_"&amp;$S43,データシート1!$A$1:$BT$1,0),0)</f>
        <v>86.818181996225249</v>
      </c>
      <c r="AI43" s="900">
        <f>VLOOKUP(年度マスタ!$K$4&amp;"_"&amp;AI$33,データシート1!$A:$BT,MATCH("aa_"&amp;$S43,データシート1!$A$1:$BT$1,0),0)</f>
        <v>76.132175021478261</v>
      </c>
      <c r="AJ43" s="900">
        <f>VLOOKUP(年度マスタ!$K$4&amp;"_"&amp;AJ$33,データシート1!$A:$BT,MATCH("aa_"&amp;$S43,データシート1!$A$1:$BT$1,0),0)</f>
        <v>73.835045123228468</v>
      </c>
      <c r="AK43" s="901">
        <f>VLOOKUP(年度マスタ!$K$4&amp;"_"&amp;AK$33,データシート1!$A:$BT,MATCH("aa_"&amp;$S43,データシート1!$A$1:$BT$1,0),0)</f>
        <v>77.642181960413723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78.074331386847177</v>
      </c>
      <c r="Y44" s="900">
        <f>VLOOKUP(年度マスタ!$K$4&amp;"_"&amp;Y$33,データシート1!$A:$BT,MATCH("aa_"&amp;$S44,データシート1!$A$1:$BT$1,0),0)</f>
        <v>79.778525000494142</v>
      </c>
      <c r="Z44" s="900">
        <f>VLOOKUP(年度マスタ!$K$4&amp;"_"&amp;Z$33,データシート1!$A:$BT,MATCH("aa_"&amp;$S44,データシート1!$A$1:$BT$1,0),0)</f>
        <v>77.309755243792182</v>
      </c>
      <c r="AA44" s="900">
        <f>VLOOKUP(年度マスタ!$K$4&amp;"_"&amp;AA$33,データシート1!$A:$BT,MATCH("aa_"&amp;$S44,データシート1!$A$1:$BT$1,0),0)</f>
        <v>77.530638499806059</v>
      </c>
      <c r="AB44" s="900">
        <f>VLOOKUP(年度マスタ!$K$4&amp;"_"&amp;AB$33,データシート1!$A:$BT,MATCH("aa_"&amp;$S44,データシート1!$A$1:$BT$1,0),0)</f>
        <v>78.502144001029407</v>
      </c>
      <c r="AC44" s="900">
        <f>VLOOKUP(年度マスタ!$K$4&amp;"_"&amp;AC$33,データシート1!$A:$BT,MATCH("aa_"&amp;$S44,データシート1!$A$1:$BT$1,0),0)</f>
        <v>78.704311664585916</v>
      </c>
      <c r="AD44" s="900">
        <f>VLOOKUP(年度マスタ!$K$4&amp;"_"&amp;AD$33,データシート1!$A:$BT,MATCH("aa_"&amp;$S44,データシート1!$A$1:$BT$1,0),0)</f>
        <v>78.103153571317591</v>
      </c>
      <c r="AE44" s="900">
        <f>VLOOKUP(年度マスタ!$K$4&amp;"_"&amp;AE$33,データシート1!$A:$BT,MATCH("aa_"&amp;$S44,データシート1!$A$1:$BT$1,0),0)</f>
        <v>75.664876679127559</v>
      </c>
      <c r="AF44" s="900">
        <f>VLOOKUP(年度マスタ!$K$4&amp;"_"&amp;AF$33,データシート1!$A:$BT,MATCH("aa_"&amp;$S44,データシート1!$A$1:$BT$1,0),0)</f>
        <v>74.49517076013619</v>
      </c>
      <c r="AG44" s="900">
        <f>VLOOKUP(年度マスタ!$K$4&amp;"_"&amp;AG$33,データシート1!$A:$BT,MATCH("aa_"&amp;$S44,データシート1!$A$1:$BT$1,0),0)</f>
        <v>73.490734464185067</v>
      </c>
      <c r="AH44" s="900">
        <f>VLOOKUP(年度マスタ!$K$4&amp;"_"&amp;AH$33,データシート1!$A:$BT,MATCH("aa_"&amp;$S44,データシート1!$A$1:$BT$1,0),0)</f>
        <v>73.091411538706083</v>
      </c>
      <c r="AI44" s="900">
        <f>VLOOKUP(年度マスタ!$K$4&amp;"_"&amp;AI$33,データシート1!$A:$BT,MATCH("aa_"&amp;$S44,データシート1!$A$1:$BT$1,0),0)</f>
        <v>68.186410424956676</v>
      </c>
      <c r="AJ44" s="900">
        <f>VLOOKUP(年度マスタ!$K$4&amp;"_"&amp;AJ$33,データシート1!$A:$BT,MATCH("aa_"&amp;$S44,データシート1!$A$1:$BT$1,0),0)</f>
        <v>70.140576465073849</v>
      </c>
      <c r="AK44" s="901">
        <f>VLOOKUP(年度マスタ!$K$4&amp;"_"&amp;AK$33,データシート1!$A:$BT,MATCH("aa_"&amp;$S44,データシート1!$A$1:$BT$1,0),0)</f>
        <v>69.21095399554163</v>
      </c>
      <c r="AL44" s="330"/>
      <c r="AW44" s="17" t="str">
        <f>AW47</f>
        <v>茨城県</v>
      </c>
      <c r="AX44" s="1010">
        <f t="shared" si="14"/>
        <v>0.60625520155759771</v>
      </c>
      <c r="AY44" s="1010">
        <f t="shared" si="14"/>
        <v>0.10534547456501508</v>
      </c>
      <c r="AZ44" s="1010">
        <f t="shared" si="14"/>
        <v>0.12059978275539801</v>
      </c>
      <c r="BA44" s="1010">
        <f t="shared" si="14"/>
        <v>0.15788202611587526</v>
      </c>
      <c r="BB44" s="1010">
        <f t="shared" si="14"/>
        <v>9.9175150061139306E-3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4.68559188055292</v>
      </c>
      <c r="Y45" s="900">
        <f>VLOOKUP(年度マスタ!$K$4&amp;"_"&amp;Y$33,データシート1!$A:$BT,MATCH("aa_"&amp;$S45,データシート1!$A$1:$BT$1,0),0)</f>
        <v>4.8612767553277996</v>
      </c>
      <c r="Z45" s="900">
        <f>VLOOKUP(年度マスタ!$K$4&amp;"_"&amp;Z$33,データシート1!$A:$BT,MATCH("aa_"&amp;$S45,データシート1!$A$1:$BT$1,0),0)</f>
        <v>5.5599164909774004</v>
      </c>
      <c r="AA45" s="900">
        <f>VLOOKUP(年度マスタ!$K$4&amp;"_"&amp;AA$33,データシート1!$A:$BT,MATCH("aa_"&amp;$S45,データシート1!$A$1:$BT$1,0),0)</f>
        <v>6.0357050030260799</v>
      </c>
      <c r="AB45" s="900">
        <f>VLOOKUP(年度マスタ!$K$4&amp;"_"&amp;AB$33,データシート1!$A:$BT,MATCH("aa_"&amp;$S45,データシート1!$A$1:$BT$1,0),0)</f>
        <v>6.10469350875068</v>
      </c>
      <c r="AC45" s="900">
        <f>VLOOKUP(年度マスタ!$K$4&amp;"_"&amp;AC$33,データシート1!$A:$BT,MATCH("aa_"&amp;$S45,データシート1!$A$1:$BT$1,0),0)</f>
        <v>5.8302973198038499</v>
      </c>
      <c r="AD45" s="900">
        <f>VLOOKUP(年度マスタ!$K$4&amp;"_"&amp;AD$33,データシート1!$A:$BT,MATCH("aa_"&amp;$S45,データシート1!$A$1:$BT$1,0),0)</f>
        <v>5.6638928817624903</v>
      </c>
      <c r="AE45" s="900">
        <f>VLOOKUP(年度マスタ!$K$4&amp;"_"&amp;AE$33,データシート1!$A:$BT,MATCH("aa_"&amp;$S45,データシート1!$A$1:$BT$1,0),0)</f>
        <v>5.4701680289722505</v>
      </c>
      <c r="AF45" s="900">
        <f>VLOOKUP(年度マスタ!$K$4&amp;"_"&amp;AF$33,データシート1!$A:$BT,MATCH("aa_"&amp;$S45,データシート1!$A$1:$BT$1,0),0)</f>
        <v>5.2571938359901997</v>
      </c>
      <c r="AG45" s="900">
        <f>VLOOKUP(年度マスタ!$K$4&amp;"_"&amp;AG$33,データシート1!$A:$BT,MATCH("aa_"&amp;$S45,データシート1!$A$1:$BT$1,0),0)</f>
        <v>4.8391266285782102</v>
      </c>
      <c r="AH45" s="900">
        <f>VLOOKUP(年度マスタ!$K$4&amp;"_"&amp;AH$33,データシート1!$A:$BT,MATCH("aa_"&amp;$S45,データシート1!$A$1:$BT$1,0),0)</f>
        <v>4.6680078471844002</v>
      </c>
      <c r="AI45" s="900">
        <f>VLOOKUP(年度マスタ!$K$4&amp;"_"&amp;AI$33,データシート1!$A:$BT,MATCH("aa_"&amp;$S45,データシート1!$A$1:$BT$1,0),0)</f>
        <v>4.4211108833446104</v>
      </c>
      <c r="AJ45" s="900">
        <f>VLOOKUP(年度マスタ!$K$4&amp;"_"&amp;AJ$33,データシート1!$A:$BT,MATCH("aa_"&amp;$S45,データシート1!$A$1:$BT$1,0),0)</f>
        <v>4.3420740158251201</v>
      </c>
      <c r="AK45" s="901">
        <f>VLOOKUP(年度マスタ!$K$4&amp;"_"&amp;AK$33,データシート1!$A:$BT,MATCH("aa_"&amp;$S45,データシート1!$A$1:$BT$1,0),0)</f>
        <v>4.3438290690702264</v>
      </c>
      <c r="AL45" s="330"/>
      <c r="AW45" s="17" t="str">
        <f>AW48</f>
        <v>笠間市</v>
      </c>
      <c r="AX45" s="1010">
        <f t="shared" ref="AX45:BB45" si="15">AX48/$BC48</f>
        <v>0.44570377308474413</v>
      </c>
      <c r="AY45" s="1010">
        <f t="shared" si="15"/>
        <v>0.13412312770252624</v>
      </c>
      <c r="AZ45" s="1010">
        <f t="shared" si="15"/>
        <v>0.17158087644369027</v>
      </c>
      <c r="BA45" s="1010">
        <f t="shared" si="15"/>
        <v>0.23884350219034273</v>
      </c>
      <c r="BB45" s="1010">
        <f t="shared" si="15"/>
        <v>9.7487205786966086E-3</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6.9441994061249783</v>
      </c>
      <c r="Y47" s="903">
        <f>VLOOKUP(年度マスタ!$K$4&amp;"_"&amp;Y$33,データシート1!$A:$BT,MATCH("aa_"&amp;$S47,データシート1!$A$1:$BT$1,0),0)</f>
        <v>6.5376619534754363</v>
      </c>
      <c r="Z47" s="903">
        <f>VLOOKUP(年度マスタ!$K$4&amp;"_"&amp;Z$33,データシート1!$A:$BT,MATCH("aa_"&amp;$S47,データシート1!$A$1:$BT$1,0),0)</f>
        <v>5.3960552586004367</v>
      </c>
      <c r="AA47" s="903">
        <f>VLOOKUP(年度マスタ!$K$4&amp;"_"&amp;AA$33,データシート1!$A:$BT,MATCH("aa_"&amp;$S47,データシート1!$A$1:$BT$1,0),0)</f>
        <v>7.4153344822323186</v>
      </c>
      <c r="AB47" s="903">
        <f>VLOOKUP(年度マスタ!$K$4&amp;"_"&amp;AB$33,データシート1!$A:$BT,MATCH("aa_"&amp;$S47,データシート1!$A$1:$BT$1,0),0)</f>
        <v>6.2338414589856121</v>
      </c>
      <c r="AC47" s="903">
        <f>VLOOKUP(年度マスタ!$K$4&amp;"_"&amp;AC$33,データシート1!$A:$BT,MATCH("aa_"&amp;$S47,データシート1!$A$1:$BT$1,0),0)</f>
        <v>5.9469363933820993</v>
      </c>
      <c r="AD47" s="903">
        <f>VLOOKUP(年度マスタ!$K$4&amp;"_"&amp;AD$33,データシート1!$A:$BT,MATCH("aa_"&amp;$S47,データシート1!$A$1:$BT$1,0),0)</f>
        <v>7.8149978507461082</v>
      </c>
      <c r="AE47" s="903">
        <f>VLOOKUP(年度マスタ!$K$4&amp;"_"&amp;AE$33,データシート1!$A:$BT,MATCH("aa_"&amp;$S47,データシート1!$A$1:$BT$1,0),0)</f>
        <v>8.2118545637148301</v>
      </c>
      <c r="AF47" s="903">
        <f>VLOOKUP(年度マスタ!$K$4&amp;"_"&amp;AF$33,データシート1!$A:$BT,MATCH("aa_"&amp;$S47,データシート1!$A$1:$BT$1,0),0)</f>
        <v>9.5031750195503335</v>
      </c>
      <c r="AG47" s="903">
        <f>VLOOKUP(年度マスタ!$K$4&amp;"_"&amp;AG$33,データシート1!$A:$BT,MATCH("aa_"&amp;$S47,データシート1!$A$1:$BT$1,0),0)</f>
        <v>9.9053416077203256</v>
      </c>
      <c r="AH47" s="903">
        <f>VLOOKUP(年度マスタ!$K$4&amp;"_"&amp;AH$33,データシート1!$A:$BT,MATCH("aa_"&amp;$S47,データシート1!$A$1:$BT$1,0),0)</f>
        <v>9.0922392163100092</v>
      </c>
      <c r="AI47" s="903">
        <f>VLOOKUP(年度マスタ!$K$4&amp;"_"&amp;AI$33,データシート1!$A:$BT,MATCH("aa_"&amp;$S47,データシート1!$A$1:$BT$1,0),0)</f>
        <v>6.7726638719999999</v>
      </c>
      <c r="AJ47" s="903">
        <f>VLOOKUP(年度マスタ!$K$4&amp;"_"&amp;AJ$33,データシート1!$A:$BT,MATCH("aa_"&amp;$S47,データシート1!$A$1:$BT$1,0),0)</f>
        <v>8.461160878680003</v>
      </c>
      <c r="AK47" s="904">
        <f>VLOOKUP(年度マスタ!$K$4&amp;"_"&amp;AK$33,データシート1!$A:$BT,MATCH("aa_"&amp;$S47,データシート1!$A$1:$BT$1,0),0)</f>
        <v>6.1713086220000006</v>
      </c>
      <c r="AL47" s="330"/>
      <c r="AW47" s="17" t="str">
        <f>年度マスタ!I4</f>
        <v>茨城県</v>
      </c>
      <c r="AX47" s="1011">
        <f>SUM(AY38:BA38)</f>
        <v>21956.951849876521</v>
      </c>
      <c r="AY47" s="1011">
        <f t="shared" si="17"/>
        <v>3815.3330588895137</v>
      </c>
      <c r="AZ47" s="1011">
        <f t="shared" si="17"/>
        <v>4367.8035524686011</v>
      </c>
      <c r="BA47" s="1011">
        <f>SUM(BD38:BG38)</f>
        <v>5718.0673031435808</v>
      </c>
      <c r="BB47" s="1011">
        <f>BH38</f>
        <v>359.18603073458848</v>
      </c>
      <c r="BC47" s="1011">
        <f>SUM(AX47:BB47)</f>
        <v>36217.341795112807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笠間市</v>
      </c>
      <c r="AX48" s="1011">
        <f>SUM(AY39:BA39)</f>
        <v>282.1473356931071</v>
      </c>
      <c r="AY48" s="1011">
        <f>BB39</f>
        <v>84.905009608027129</v>
      </c>
      <c r="AZ48" s="1011">
        <f>BC39</f>
        <v>108.61718044121369</v>
      </c>
      <c r="BA48" s="1011">
        <f>SUM(BD39:BG39)</f>
        <v>151.19696502502558</v>
      </c>
      <c r="BB48" s="1011">
        <f>BH39</f>
        <v>6.1713086220000006</v>
      </c>
      <c r="BC48" s="1011">
        <f>SUM(AX48:BB48)</f>
        <v>633.0377993893735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633.0377993893735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282.1473356931071</v>
      </c>
      <c r="P52" s="453">
        <f t="shared" ref="P52:P64" si="18">O52/$O$51</f>
        <v>0.44570377308474413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256.83923243003636</v>
      </c>
      <c r="P53" s="454">
        <f t="shared" si="18"/>
        <v>0.40572495462006025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4.2477416246607262</v>
      </c>
      <c r="P54" s="454">
        <f t="shared" si="18"/>
        <v>6.7100916071016394E-3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21.060361638410026</v>
      </c>
      <c r="P55" s="454">
        <f t="shared" si="18"/>
        <v>3.3268726857582268E-2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84.905009608027129</v>
      </c>
      <c r="P56" s="453">
        <f t="shared" si="18"/>
        <v>0.13412312770252624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108.61718044121369</v>
      </c>
      <c r="P57" s="453">
        <f t="shared" si="18"/>
        <v>0.17158087644369027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151.19696502502558</v>
      </c>
      <c r="P58" s="453">
        <f t="shared" si="18"/>
        <v>0.23884350219034273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146.85313595595534</v>
      </c>
      <c r="P59" s="454">
        <f t="shared" si="18"/>
        <v>0.2319816227366035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77.642181960413723</v>
      </c>
      <c r="P60" s="454">
        <f t="shared" si="18"/>
        <v>0.12265015143693972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69.21095399554163</v>
      </c>
      <c r="P61" s="454">
        <f t="shared" si="18"/>
        <v>0.10933147129966382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4.3438290690702264</v>
      </c>
      <c r="P62" s="454">
        <f t="shared" si="18"/>
        <v>6.8618794537392107E-3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6.1713086220000006</v>
      </c>
      <c r="P64" s="612">
        <f t="shared" si="18"/>
        <v>9.7487205786966086E-3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笠間市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1707.8820000000001</v>
      </c>
      <c r="AI7" s="78">
        <f>VLOOKUP(年度マスタ!$K$4&amp;"_"&amp;$AG7,データシート1!$A:$BT,MATCH("ab_"&amp;AI$2,データシート1!$A$1:$BT$1,0),0)</f>
        <v>2739</v>
      </c>
      <c r="AJ7" s="78">
        <f>VLOOKUP(年度マスタ!$K$4&amp;"_"&amp;$AG7,データシート1!$A:$BT,MATCH("ab_"&amp;AJ$2,データシート1!$A$1:$BT$1,0),0)</f>
        <v>160</v>
      </c>
      <c r="AK7" s="78">
        <f>VLOOKUP(年度マスタ!$K$4&amp;"_"&amp;$AG7,データシート1!$A:$BT,MATCH("ab_"&amp;AK$2,データシート1!$A$1:$BT$1,0),0)</f>
        <v>22240</v>
      </c>
      <c r="AL7" s="78">
        <f>VLOOKUP(年度マスタ!$K$4&amp;"_"&amp;$AG7,データシート1!$A:$BT,MATCH("ab_"&amp;AL$2,データシート1!$A$1:$BT$1,0),0)</f>
        <v>28953</v>
      </c>
      <c r="AM7" s="78">
        <f>VLOOKUP(年度マスタ!$K$4&amp;"_"&amp;$AG7,データシート1!$A:$BT,MATCH("ab_"&amp;AM$2,データシート1!$A$1:$BT$1,0),0)</f>
        <v>50523</v>
      </c>
      <c r="AN7" s="78">
        <f>VLOOKUP(年度マスタ!$K$4&amp;"_"&amp;$AG7,データシート1!$A:$BT,MATCH("ab_"&amp;AN$2,データシート1!$A$1:$BT$1,0),0)</f>
        <v>15714</v>
      </c>
      <c r="AO7" s="78">
        <f>VLOOKUP(年度マスタ!$K$4&amp;"_"&amp;$AG7,データシート1!$A:$BT,MATCH("ab_"&amp;AO$2,データシート1!$A$1:$BT$1,0),0)</f>
        <v>80374</v>
      </c>
      <c r="AP7" s="78">
        <f>VLOOKUP(年度マスタ!$K$4&amp;"_"&amp;$AG7,データシート1!$A:$BT,MATCH("ab_"&amp;AP$2,データシート1!$A$1:$BT$1,0),0)</f>
        <v>0</v>
      </c>
      <c r="AQ7" s="954">
        <f>VLOOKUP(年度マスタ!$K$4&amp;"_"&amp;$AG7,データシート1!$A:$BT,MATCH("ab_"&amp;AQ$2,データシート1!$A$1:$BT$1,0),0)</f>
        <v>6.9441994061249783</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1717.0177000000001</v>
      </c>
      <c r="AI8" s="78">
        <f>VLOOKUP(年度マスタ!$K$4&amp;"_"&amp;$AG8,データシート1!$A:$BT,MATCH("ab_"&amp;AI$2,データシート1!$A$1:$BT$1,0),0)</f>
        <v>2739</v>
      </c>
      <c r="AJ8" s="78">
        <f>VLOOKUP(年度マスタ!$K$4&amp;"_"&amp;$AG8,データシート1!$A:$BT,MATCH("ab_"&amp;AJ$2,データシート1!$A$1:$BT$1,0),0)</f>
        <v>160</v>
      </c>
      <c r="AK8" s="78">
        <f>VLOOKUP(年度マスタ!$K$4&amp;"_"&amp;$AG8,データシート1!$A:$BT,MATCH("ab_"&amp;AK$2,データシート1!$A$1:$BT$1,0),0)</f>
        <v>22240</v>
      </c>
      <c r="AL8" s="78">
        <f>VLOOKUP(年度マスタ!$K$4&amp;"_"&amp;$AG8,データシート1!$A:$BT,MATCH("ab_"&amp;AL$2,データシート1!$A$1:$BT$1,0),0)</f>
        <v>29176</v>
      </c>
      <c r="AM8" s="78">
        <f>VLOOKUP(年度マスタ!$K$4&amp;"_"&amp;$AG8,データシート1!$A:$BT,MATCH("ab_"&amp;AM$2,データシート1!$A$1:$BT$1,0),0)</f>
        <v>50949</v>
      </c>
      <c r="AN8" s="78">
        <f>VLOOKUP(年度マスタ!$K$4&amp;"_"&amp;$AG8,データシート1!$A:$BT,MATCH("ab_"&amp;AN$2,データシート1!$A$1:$BT$1,0),0)</f>
        <v>15656</v>
      </c>
      <c r="AO8" s="78">
        <f>VLOOKUP(年度マスタ!$K$4&amp;"_"&amp;$AG8,データシート1!$A:$BT,MATCH("ab_"&amp;AO$2,データシート1!$A$1:$BT$1,0),0)</f>
        <v>79904</v>
      </c>
      <c r="AP8" s="78">
        <f>VLOOKUP(年度マスタ!$K$4&amp;"_"&amp;$AG8,データシート1!$A:$BT,MATCH("ab_"&amp;AP$2,データシート1!$A$1:$BT$1,0),0)</f>
        <v>0</v>
      </c>
      <c r="AQ8" s="954">
        <f>VLOOKUP(年度マスタ!$K$4&amp;"_"&amp;$AG8,データシート1!$A:$BT,MATCH("ab_"&amp;AQ$2,データシート1!$A$1:$BT$1,0),0)</f>
        <v>6.5376619534754363</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1601.1296</v>
      </c>
      <c r="AI9" s="78">
        <f>VLOOKUP(年度マスタ!$K$4&amp;"_"&amp;$AG9,データシート1!$A:$BT,MATCH("ab_"&amp;AI$2,データシート1!$A$1:$BT$1,0),0)</f>
        <v>2739</v>
      </c>
      <c r="AJ9" s="78">
        <f>VLOOKUP(年度マスタ!$K$4&amp;"_"&amp;$AG9,データシート1!$A:$BT,MATCH("ab_"&amp;AJ$2,データシート1!$A$1:$BT$1,0),0)</f>
        <v>160</v>
      </c>
      <c r="AK9" s="78">
        <f>VLOOKUP(年度マスタ!$K$4&amp;"_"&amp;$AG9,データシート1!$A:$BT,MATCH("ab_"&amp;AK$2,データシート1!$A$1:$BT$1,0),0)</f>
        <v>22240</v>
      </c>
      <c r="AL9" s="78">
        <f>VLOOKUP(年度マスタ!$K$4&amp;"_"&amp;$AG9,データシート1!$A:$BT,MATCH("ab_"&amp;AL$2,データシート1!$A$1:$BT$1,0),0)</f>
        <v>29304</v>
      </c>
      <c r="AM9" s="78">
        <f>VLOOKUP(年度マスタ!$K$4&amp;"_"&amp;$AG9,データシート1!$A:$BT,MATCH("ab_"&amp;AM$2,データシート1!$A$1:$BT$1,0),0)</f>
        <v>51561</v>
      </c>
      <c r="AN9" s="78">
        <f>VLOOKUP(年度マスタ!$K$4&amp;"_"&amp;$AG9,データシート1!$A:$BT,MATCH("ab_"&amp;AN$2,データシート1!$A$1:$BT$1,0),0)</f>
        <v>15623</v>
      </c>
      <c r="AO9" s="78">
        <f>VLOOKUP(年度マスタ!$K$4&amp;"_"&amp;$AG9,データシート1!$A:$BT,MATCH("ab_"&amp;AO$2,データシート1!$A$1:$BT$1,0),0)</f>
        <v>79227</v>
      </c>
      <c r="AP9" s="78">
        <f>VLOOKUP(年度マスタ!$K$4&amp;"_"&amp;$AG9,データシート1!$A:$BT,MATCH("ab_"&amp;AP$2,データシート1!$A$1:$BT$1,0),0)</f>
        <v>0</v>
      </c>
      <c r="AQ9" s="954">
        <f>VLOOKUP(年度マスタ!$K$4&amp;"_"&amp;$AG9,データシート1!$A:$BT,MATCH("ab_"&amp;AQ$2,データシート1!$A$1:$BT$1,0),0)</f>
        <v>5.3960552586004367</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1436.6086</v>
      </c>
      <c r="AI10" s="78">
        <f>VLOOKUP(年度マスタ!$K$4&amp;"_"&amp;$AG10,データシート1!$A:$BT,MATCH("ab_"&amp;AI$2,データシート1!$A$1:$BT$1,0),0)</f>
        <v>2739</v>
      </c>
      <c r="AJ10" s="78">
        <f>VLOOKUP(年度マスタ!$K$4&amp;"_"&amp;$AG10,データシート1!$A:$BT,MATCH("ab_"&amp;AJ$2,データシート1!$A$1:$BT$1,0),0)</f>
        <v>160</v>
      </c>
      <c r="AK10" s="78">
        <f>VLOOKUP(年度マスタ!$K$4&amp;"_"&amp;$AG10,データシート1!$A:$BT,MATCH("ab_"&amp;AK$2,データシート1!$A$1:$BT$1,0),0)</f>
        <v>22240</v>
      </c>
      <c r="AL10" s="78">
        <f>VLOOKUP(年度マスタ!$K$4&amp;"_"&amp;$AG10,データシート1!$A:$BT,MATCH("ab_"&amp;AL$2,データシート1!$A$1:$BT$1,0),0)</f>
        <v>29773</v>
      </c>
      <c r="AM10" s="78">
        <f>VLOOKUP(年度マスタ!$K$4&amp;"_"&amp;$AG10,データシート1!$A:$BT,MATCH("ab_"&amp;AM$2,データシート1!$A$1:$BT$1,0),0)</f>
        <v>52353</v>
      </c>
      <c r="AN10" s="78">
        <f>VLOOKUP(年度マスタ!$K$4&amp;"_"&amp;$AG10,データシート1!$A:$BT,MATCH("ab_"&amp;AN$2,データシート1!$A$1:$BT$1,0),0)</f>
        <v>15579</v>
      </c>
      <c r="AO10" s="78">
        <f>VLOOKUP(年度マスタ!$K$4&amp;"_"&amp;$AG10,データシート1!$A:$BT,MATCH("ab_"&amp;AO$2,データシート1!$A$1:$BT$1,0),0)</f>
        <v>79161</v>
      </c>
      <c r="AP10" s="78">
        <f>VLOOKUP(年度マスタ!$K$4&amp;"_"&amp;$AG10,データシート1!$A:$BT,MATCH("ab_"&amp;AP$2,データシート1!$A$1:$BT$1,0),0)</f>
        <v>0</v>
      </c>
      <c r="AQ10" s="954">
        <f>VLOOKUP(年度マスタ!$K$4&amp;"_"&amp;$AG10,データシート1!$A:$BT,MATCH("ab_"&amp;AQ$2,データシート1!$A$1:$BT$1,0),0)</f>
        <v>7.4153344822323186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1549.9811</v>
      </c>
      <c r="AI11" s="78">
        <f>VLOOKUP(年度マスタ!$K$4&amp;"_"&amp;$AG11,データシート1!$A:$BT,MATCH("ab_"&amp;AI$2,データシート1!$A$1:$BT$1,0),0)</f>
        <v>2739</v>
      </c>
      <c r="AJ11" s="78">
        <f>VLOOKUP(年度マスタ!$K$4&amp;"_"&amp;$AG11,データシート1!$A:$BT,MATCH("ab_"&amp;AJ$2,データシート1!$A$1:$BT$1,0),0)</f>
        <v>160</v>
      </c>
      <c r="AK11" s="78">
        <f>VLOOKUP(年度マスタ!$K$4&amp;"_"&amp;$AG11,データシート1!$A:$BT,MATCH("ab_"&amp;AK$2,データシート1!$A$1:$BT$1,0),0)</f>
        <v>22240</v>
      </c>
      <c r="AL11" s="78">
        <f>VLOOKUP(年度マスタ!$K$4&amp;"_"&amp;$AG11,データシート1!$A:$BT,MATCH("ab_"&amp;AL$2,データシート1!$A$1:$BT$1,0),0)</f>
        <v>29954</v>
      </c>
      <c r="AM11" s="78">
        <f>VLOOKUP(年度マスタ!$K$4&amp;"_"&amp;$AG11,データシート1!$A:$BT,MATCH("ab_"&amp;AM$2,データシート1!$A$1:$BT$1,0),0)</f>
        <v>52874</v>
      </c>
      <c r="AN11" s="78">
        <f>VLOOKUP(年度マスタ!$K$4&amp;"_"&amp;$AG11,データシート1!$A:$BT,MATCH("ab_"&amp;AN$2,データシート1!$A$1:$BT$1,0),0)</f>
        <v>15715</v>
      </c>
      <c r="AO11" s="78">
        <f>VLOOKUP(年度マスタ!$K$4&amp;"_"&amp;$AG11,データシート1!$A:$BT,MATCH("ab_"&amp;AO$2,データシート1!$A$1:$BT$1,0),0)</f>
        <v>78918</v>
      </c>
      <c r="AP11" s="78">
        <f>VLOOKUP(年度マスタ!$K$4&amp;"_"&amp;$AG11,データシート1!$A:$BT,MATCH("ab_"&amp;AP$2,データシート1!$A$1:$BT$1,0),0)</f>
        <v>0</v>
      </c>
      <c r="AQ11" s="954">
        <f>VLOOKUP(年度マスタ!$K$4&amp;"_"&amp;$AG11,データシート1!$A:$BT,MATCH("ab_"&amp;AQ$2,データシート1!$A$1:$BT$1,0),0)</f>
        <v>6.2338414589856121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1498.2029</v>
      </c>
      <c r="AI12" s="78">
        <f>VLOOKUP(年度マスタ!$K$4&amp;"_"&amp;$AG12,データシート1!$A:$BT,MATCH("ab_"&amp;AI$2,データシート1!$A$1:$BT$1,0),0)</f>
        <v>2200</v>
      </c>
      <c r="AJ12" s="78">
        <f>VLOOKUP(年度マスタ!$K$4&amp;"_"&amp;$AG12,データシート1!$A:$BT,MATCH("ab_"&amp;AJ$2,データシート1!$A$1:$BT$1,0),0)</f>
        <v>129</v>
      </c>
      <c r="AK12" s="78">
        <f>VLOOKUP(年度マスタ!$K$4&amp;"_"&amp;$AG12,データシート1!$A:$BT,MATCH("ab_"&amp;AK$2,データシート1!$A$1:$BT$1,0),0)</f>
        <v>20545</v>
      </c>
      <c r="AL12" s="78">
        <f>VLOOKUP(年度マスタ!$K$4&amp;"_"&amp;$AG12,データシート1!$A:$BT,MATCH("ab_"&amp;AL$2,データシート1!$A$1:$BT$1,0),0)</f>
        <v>30262</v>
      </c>
      <c r="AM12" s="78">
        <f>VLOOKUP(年度マスタ!$K$4&amp;"_"&amp;$AG12,データシート1!$A:$BT,MATCH("ab_"&amp;AM$2,データシート1!$A$1:$BT$1,0),0)</f>
        <v>53271</v>
      </c>
      <c r="AN12" s="78">
        <f>VLOOKUP(年度マスタ!$K$4&amp;"_"&amp;$AG12,データシート1!$A:$BT,MATCH("ab_"&amp;AN$2,データシート1!$A$1:$BT$1,0),0)</f>
        <v>15674</v>
      </c>
      <c r="AO12" s="78">
        <f>VLOOKUP(年度マスタ!$K$4&amp;"_"&amp;$AG12,データシート1!$A:$BT,MATCH("ab_"&amp;AO$2,データシート1!$A$1:$BT$1,0),0)</f>
        <v>78557</v>
      </c>
      <c r="AP12" s="78">
        <f>VLOOKUP(年度マスタ!$K$4&amp;"_"&amp;$AG12,データシート1!$A:$BT,MATCH("ab_"&amp;AP$2,データシート1!$A$1:$BT$1,0),0)</f>
        <v>0</v>
      </c>
      <c r="AQ12" s="954">
        <f>VLOOKUP(年度マスタ!$K$4&amp;"_"&amp;$AG12,データシート1!$A:$BT,MATCH("ab_"&amp;AQ$2,データシート1!$A$1:$BT$1,0),0)</f>
        <v>5.9469363933820993</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1468.1586</v>
      </c>
      <c r="AI13" s="78">
        <f>VLOOKUP(年度マスタ!$K$4&amp;"_"&amp;$AG13,データシート1!$A:$BT,MATCH("ab_"&amp;AI$2,データシート1!$A$1:$BT$1,0),0)</f>
        <v>2200</v>
      </c>
      <c r="AJ13" s="78">
        <f>VLOOKUP(年度マスタ!$K$4&amp;"_"&amp;$AG13,データシート1!$A:$BT,MATCH("ab_"&amp;AJ$2,データシート1!$A$1:$BT$1,0),0)</f>
        <v>129</v>
      </c>
      <c r="AK13" s="78">
        <f>VLOOKUP(年度マスタ!$K$4&amp;"_"&amp;$AG13,データシート1!$A:$BT,MATCH("ab_"&amp;AK$2,データシート1!$A$1:$BT$1,0),0)</f>
        <v>20545</v>
      </c>
      <c r="AL13" s="78">
        <f>VLOOKUP(年度マスタ!$K$4&amp;"_"&amp;$AG13,データシート1!$A:$BT,MATCH("ab_"&amp;AL$2,データシート1!$A$1:$BT$1,0),0)</f>
        <v>30499</v>
      </c>
      <c r="AM13" s="78">
        <f>VLOOKUP(年度マスタ!$K$4&amp;"_"&amp;$AG13,データシート1!$A:$BT,MATCH("ab_"&amp;AM$2,データシート1!$A$1:$BT$1,0),0)</f>
        <v>53622</v>
      </c>
      <c r="AN13" s="78">
        <f>VLOOKUP(年度マスタ!$K$4&amp;"_"&amp;$AG13,データシート1!$A:$BT,MATCH("ab_"&amp;AN$2,データシート1!$A$1:$BT$1,0),0)</f>
        <v>15542</v>
      </c>
      <c r="AO13" s="78">
        <f>VLOOKUP(年度マスタ!$K$4&amp;"_"&amp;$AG13,データシート1!$A:$BT,MATCH("ab_"&amp;AO$2,データシート1!$A$1:$BT$1,0),0)</f>
        <v>77957</v>
      </c>
      <c r="AP13" s="78">
        <f>VLOOKUP(年度マスタ!$K$4&amp;"_"&amp;$AG13,データシート1!$A:$BT,MATCH("ab_"&amp;AP$2,データシート1!$A$1:$BT$1,0),0)</f>
        <v>0</v>
      </c>
      <c r="AQ13" s="954">
        <f>VLOOKUP(年度マスタ!$K$4&amp;"_"&amp;$AG13,データシート1!$A:$BT,MATCH("ab_"&amp;AQ$2,データシート1!$A$1:$BT$1,0),0)</f>
        <v>7.8149978507461082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1600.7440999999999</v>
      </c>
      <c r="AI14" s="78">
        <f>VLOOKUP(年度マスタ!$K$4&amp;"_"&amp;$AG14,データシート1!$A:$BT,MATCH("ab_"&amp;AI$2,データシート1!$A$1:$BT$1,0),0)</f>
        <v>2200</v>
      </c>
      <c r="AJ14" s="78">
        <f>VLOOKUP(年度マスタ!$K$4&amp;"_"&amp;$AG14,データシート1!$A:$BT,MATCH("ab_"&amp;AJ$2,データシート1!$A$1:$BT$1,0),0)</f>
        <v>129</v>
      </c>
      <c r="AK14" s="78">
        <f>VLOOKUP(年度マスタ!$K$4&amp;"_"&amp;$AG14,データシート1!$A:$BT,MATCH("ab_"&amp;AK$2,データシート1!$A$1:$BT$1,0),0)</f>
        <v>20545</v>
      </c>
      <c r="AL14" s="78">
        <f>VLOOKUP(年度マスタ!$K$4&amp;"_"&amp;$AG14,データシート1!$A:$BT,MATCH("ab_"&amp;AL$2,データシート1!$A$1:$BT$1,0),0)</f>
        <v>30724</v>
      </c>
      <c r="AM14" s="78">
        <f>VLOOKUP(年度マスタ!$K$4&amp;"_"&amp;$AG14,データシート1!$A:$BT,MATCH("ab_"&amp;AM$2,データシート1!$A$1:$BT$1,0),0)</f>
        <v>53917</v>
      </c>
      <c r="AN14" s="78">
        <f>VLOOKUP(年度マスタ!$K$4&amp;"_"&amp;$AG14,データシート1!$A:$BT,MATCH("ab_"&amp;AN$2,データシート1!$A$1:$BT$1,0),0)</f>
        <v>15573</v>
      </c>
      <c r="AO14" s="78">
        <f>VLOOKUP(年度マスタ!$K$4&amp;"_"&amp;$AG14,データシート1!$A:$BT,MATCH("ab_"&amp;AO$2,データシート1!$A$1:$BT$1,0),0)</f>
        <v>77446</v>
      </c>
      <c r="AP14" s="78">
        <f>VLOOKUP(年度マスタ!$K$4&amp;"_"&amp;$AG14,データシート1!$A:$BT,MATCH("ab_"&amp;AP$2,データシート1!$A$1:$BT$1,0),0)</f>
        <v>0</v>
      </c>
      <c r="AQ14" s="954">
        <f>VLOOKUP(年度マスタ!$K$4&amp;"_"&amp;$AG14,データシート1!$A:$BT,MATCH("ab_"&amp;AQ$2,データシート1!$A$1:$BT$1,0),0)</f>
        <v>8.2118545637148301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1634.0291</v>
      </c>
      <c r="AI15" s="78">
        <f>VLOOKUP(年度マスタ!$K$4&amp;"_"&amp;$AG15,データシート1!$A:$BT,MATCH("ab_"&amp;AI$2,データシート1!$A$1:$BT$1,0),0)</f>
        <v>2200</v>
      </c>
      <c r="AJ15" s="78">
        <f>VLOOKUP(年度マスタ!$K$4&amp;"_"&amp;$AG15,データシート1!$A:$BT,MATCH("ab_"&amp;AJ$2,データシート1!$A$1:$BT$1,0),0)</f>
        <v>129</v>
      </c>
      <c r="AK15" s="78">
        <f>VLOOKUP(年度マスタ!$K$4&amp;"_"&amp;$AG15,データシート1!$A:$BT,MATCH("ab_"&amp;AK$2,データシート1!$A$1:$BT$1,0),0)</f>
        <v>20545</v>
      </c>
      <c r="AL15" s="78">
        <f>VLOOKUP(年度マスタ!$K$4&amp;"_"&amp;$AG15,データシート1!$A:$BT,MATCH("ab_"&amp;AL$2,データシート1!$A$1:$BT$1,0),0)</f>
        <v>30981</v>
      </c>
      <c r="AM15" s="78">
        <f>VLOOKUP(年度マスタ!$K$4&amp;"_"&amp;$AG15,データシート1!$A:$BT,MATCH("ab_"&amp;AM$2,データシート1!$A$1:$BT$1,0),0)</f>
        <v>54134</v>
      </c>
      <c r="AN15" s="78">
        <f>VLOOKUP(年度マスタ!$K$4&amp;"_"&amp;$AG15,データシート1!$A:$BT,MATCH("ab_"&amp;AN$2,データシート1!$A$1:$BT$1,0),0)</f>
        <v>15430</v>
      </c>
      <c r="AO15" s="78">
        <f>VLOOKUP(年度マスタ!$K$4&amp;"_"&amp;$AG15,データシート1!$A:$BT,MATCH("ab_"&amp;AO$2,データシート1!$A$1:$BT$1,0),0)</f>
        <v>76969</v>
      </c>
      <c r="AP15" s="78">
        <f>VLOOKUP(年度マスタ!$K$4&amp;"_"&amp;$AG15,データシート1!$A:$BT,MATCH("ab_"&amp;AP$2,データシート1!$A$1:$BT$1,0),0)</f>
        <v>0</v>
      </c>
      <c r="AQ15" s="954">
        <f>VLOOKUP(年度マスタ!$K$4&amp;"_"&amp;$AG15,データシート1!$A:$BT,MATCH("ab_"&amp;AQ$2,データシート1!$A$1:$BT$1,0),0)</f>
        <v>9.5031750195503335</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1697.6531</v>
      </c>
      <c r="AI16" s="78">
        <f>VLOOKUP(年度マスタ!$K$4&amp;"_"&amp;$AG16,データシート1!$A:$BT,MATCH("ab_"&amp;AI$2,データシート1!$A$1:$BT$1,0),0)</f>
        <v>2200</v>
      </c>
      <c r="AJ16" s="78">
        <f>VLOOKUP(年度マスタ!$K$4&amp;"_"&amp;$AG16,データシート1!$A:$BT,MATCH("ab_"&amp;AJ$2,データシート1!$A$1:$BT$1,0),0)</f>
        <v>129</v>
      </c>
      <c r="AK16" s="78">
        <f>VLOOKUP(年度マスタ!$K$4&amp;"_"&amp;$AG16,データシート1!$A:$BT,MATCH("ab_"&amp;AK$2,データシート1!$A$1:$BT$1,0),0)</f>
        <v>20545</v>
      </c>
      <c r="AL16" s="78">
        <f>VLOOKUP(年度マスタ!$K$4&amp;"_"&amp;$AG16,データシート1!$A:$BT,MATCH("ab_"&amp;AL$2,データシート1!$A$1:$BT$1,0),0)</f>
        <v>31265</v>
      </c>
      <c r="AM16" s="78">
        <f>VLOOKUP(年度マスタ!$K$4&amp;"_"&amp;$AG16,データシート1!$A:$BT,MATCH("ab_"&amp;AM$2,データシート1!$A$1:$BT$1,0),0)</f>
        <v>54315</v>
      </c>
      <c r="AN16" s="78">
        <f>VLOOKUP(年度マスタ!$K$4&amp;"_"&amp;$AG16,データシート1!$A:$BT,MATCH("ab_"&amp;AN$2,データシート1!$A$1:$BT$1,0),0)</f>
        <v>15375</v>
      </c>
      <c r="AO16" s="78">
        <f>VLOOKUP(年度マスタ!$K$4&amp;"_"&amp;$AG16,データシート1!$A:$BT,MATCH("ab_"&amp;AO$2,データシート1!$A$1:$BT$1,0),0)</f>
        <v>76350</v>
      </c>
      <c r="AP16" s="78">
        <f>VLOOKUP(年度マスタ!$K$4&amp;"_"&amp;$AG16,データシート1!$A:$BT,MATCH("ab_"&amp;AP$2,データシート1!$A$1:$BT$1,0),0)</f>
        <v>0</v>
      </c>
      <c r="AQ16" s="954">
        <f>VLOOKUP(年度マスタ!$K$4&amp;"_"&amp;$AG16,データシート1!$A:$BT,MATCH("ab_"&amp;AQ$2,データシート1!$A$1:$BT$1,0),0)</f>
        <v>9.9053416077203256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1715.2291</v>
      </c>
      <c r="AI17" s="151">
        <f>VLOOKUP(年度マスタ!$K$4&amp;"_"&amp;$AG17,データシート1!$A:$BT,MATCH("ab_"&amp;AI$2,データシート1!$A$1:$BT$1,0),0)</f>
        <v>2200</v>
      </c>
      <c r="AJ17" s="151">
        <f>VLOOKUP(年度マスタ!$K$4&amp;"_"&amp;$AG17,データシート1!$A:$BT,MATCH("ab_"&amp;AJ$2,データシート1!$A$1:$BT$1,0),0)</f>
        <v>129</v>
      </c>
      <c r="AK17" s="151">
        <f>VLOOKUP(年度マスタ!$K$4&amp;"_"&amp;$AG17,データシート1!$A:$BT,MATCH("ab_"&amp;AK$2,データシート1!$A$1:$BT$1,0),0)</f>
        <v>20545</v>
      </c>
      <c r="AL17" s="151">
        <f>VLOOKUP(年度マスタ!$K$4&amp;"_"&amp;$AG17,データシート1!$A:$BT,MATCH("ab_"&amp;AL$2,データシート1!$A$1:$BT$1,0),0)</f>
        <v>31522</v>
      </c>
      <c r="AM17" s="151">
        <f>VLOOKUP(年度マスタ!$K$4&amp;"_"&amp;$AG17,データシート1!$A:$BT,MATCH("ab_"&amp;AM$2,データシート1!$A$1:$BT$1,0),0)</f>
        <v>54354</v>
      </c>
      <c r="AN17" s="151">
        <f>VLOOKUP(年度マスタ!$K$4&amp;"_"&amp;$AG17,データシート1!$A:$BT,MATCH("ab_"&amp;AN$2,データシート1!$A$1:$BT$1,0),0)</f>
        <v>15177</v>
      </c>
      <c r="AO17" s="151">
        <f>VLOOKUP(年度マスタ!$K$4&amp;"_"&amp;$AG17,データシート1!$A:$BT,MATCH("ab_"&amp;AO$2,データシート1!$A$1:$BT$1,0),0)</f>
        <v>75644</v>
      </c>
      <c r="AP17" s="151">
        <f>VLOOKUP(年度マスタ!$K$4&amp;"_"&amp;$AG17,データシート1!$A:$BT,MATCH("ab_"&amp;AP$2,データシート1!$A$1:$BT$1,0),0)</f>
        <v>0</v>
      </c>
      <c r="AQ17" s="955">
        <f>VLOOKUP(年度マスタ!$K$4&amp;"_"&amp;$AG17,データシート1!$A:$BT,MATCH("ab_"&amp;AQ$2,データシート1!$A$1:$BT$1,0),0)</f>
        <v>9.0922392163100092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1601.2858000000001</v>
      </c>
      <c r="AI18" s="78">
        <f>VLOOKUP(年度マスタ!$K$4&amp;"_"&amp;$AG18,データシート1!$A:$BT,MATCH("ab_"&amp;AI$2,データシート1!$A$1:$BT$1,0),0)</f>
        <v>2048</v>
      </c>
      <c r="AJ18" s="78">
        <f>VLOOKUP(年度マスタ!$K$4&amp;"_"&amp;$AG18,データシート1!$A:$BT,MATCH("ab_"&amp;AJ$2,データシート1!$A$1:$BT$1,0),0)</f>
        <v>559</v>
      </c>
      <c r="AK18" s="78">
        <f>VLOOKUP(年度マスタ!$K$4&amp;"_"&amp;$AG18,データシート1!$A:$BT,MATCH("ab_"&amp;AK$2,データシート1!$A$1:$BT$1,0),0)</f>
        <v>21335</v>
      </c>
      <c r="AL18" s="78">
        <f>VLOOKUP(年度マスタ!$K$4&amp;"_"&amp;$AG18,データシート1!$A:$BT,MATCH("ab_"&amp;AL$2,データシート1!$A$1:$BT$1,0),0)</f>
        <v>31834</v>
      </c>
      <c r="AM18" s="78">
        <f>VLOOKUP(年度マスタ!$K$4&amp;"_"&amp;$AG18,データシート1!$A:$BT,MATCH("ab_"&amp;AM$2,データシート1!$A$1:$BT$1,0),0)</f>
        <v>54402</v>
      </c>
      <c r="AN18" s="78">
        <f>VLOOKUP(年度マスタ!$K$4&amp;"_"&amp;$AG18,データシート1!$A:$BT,MATCH("ab_"&amp;AN$2,データシート1!$A$1:$BT$1,0),0)</f>
        <v>15049</v>
      </c>
      <c r="AO18" s="78">
        <f>VLOOKUP(年度マスタ!$K$4&amp;"_"&amp;$AG18,データシート1!$A:$BT,MATCH("ab_"&amp;AO$2,データシート1!$A$1:$BT$1,0),0)</f>
        <v>74984</v>
      </c>
      <c r="AP18" s="78">
        <f>VLOOKUP(年度マスタ!$K$4&amp;"_"&amp;$AG18,データシート1!$A:$BT,MATCH("ab_"&amp;AP$2,データシート1!$A$1:$BT$1,0),0)</f>
        <v>0</v>
      </c>
      <c r="AQ18" s="954">
        <f>VLOOKUP(年度マスタ!$K$4&amp;"_"&amp;$AG18,データシート1!$A:$BT,MATCH("ab_"&amp;AQ$2,データシート1!$A$1:$BT$1,0),0)</f>
        <v>6.7726638719999999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1689.0947000000001</v>
      </c>
      <c r="AI19" s="78">
        <f>VLOOKUP(年度マスタ!$K$4&amp;"_"&amp;$AG19,データシート1!$A:$BT,MATCH("ab_"&amp;AI$2,データシート1!$A$1:$BT$1,0),0)</f>
        <v>2048</v>
      </c>
      <c r="AJ19" s="78">
        <f>VLOOKUP(年度マスタ!$K$4&amp;"_"&amp;$AG19,データシート1!$A:$BT,MATCH("ab_"&amp;AJ$2,データシート1!$A$1:$BT$1,0),0)</f>
        <v>559</v>
      </c>
      <c r="AK19" s="78">
        <f>VLOOKUP(年度マスタ!$K$4&amp;"_"&amp;$AG19,データシート1!$A:$BT,MATCH("ab_"&amp;AK$2,データシート1!$A$1:$BT$1,0),0)</f>
        <v>21335</v>
      </c>
      <c r="AL19" s="78">
        <f>VLOOKUP(年度マスタ!$K$4&amp;"_"&amp;$AG19,データシート1!$A:$BT,MATCH("ab_"&amp;AL$2,データシート1!$A$1:$BT$1,0),0)</f>
        <v>32030</v>
      </c>
      <c r="AM19" s="78">
        <f>VLOOKUP(年度マスタ!$K$4&amp;"_"&amp;$AG19,データシート1!$A:$BT,MATCH("ab_"&amp;AM$2,データシート1!$A$1:$BT$1,0),0)</f>
        <v>54325</v>
      </c>
      <c r="AN19" s="78">
        <f>VLOOKUP(年度マスタ!$K$4&amp;"_"&amp;$AG19,データシート1!$A:$BT,MATCH("ab_"&amp;AN$2,データシート1!$A$1:$BT$1,0),0)</f>
        <v>15095</v>
      </c>
      <c r="AO19" s="78">
        <f>VLOOKUP(年度マスタ!$K$4&amp;"_"&amp;$AG19,データシート1!$A:$BT,MATCH("ab_"&amp;AO$2,データシート1!$A$1:$BT$1,0),0)</f>
        <v>74367</v>
      </c>
      <c r="AP19" s="78">
        <f>VLOOKUP(年度マスタ!$K$4&amp;"_"&amp;$AG19,データシート1!$A:$BT,MATCH("ab_"&amp;AP$2,データシート1!$A$1:$BT$1,0),0)</f>
        <v>0</v>
      </c>
      <c r="AQ19" s="954">
        <f>VLOOKUP(年度マスタ!$K$4&amp;"_"&amp;$AG19,データシート1!$A:$BT,MATCH("ab_"&amp;AQ$2,データシート1!$A$1:$BT$1,0),0)</f>
        <v>8.461160878680003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1792.9599000000001</v>
      </c>
      <c r="AI20" s="78">
        <f>VLOOKUP(年度マスタ!$K$4&amp;"_"&amp;$AG20,データシート1!$A:$BT,MATCH("ab_"&amp;AI$2,データシート1!$A$1:$BT$1,0),0)</f>
        <v>2048</v>
      </c>
      <c r="AJ20" s="78">
        <f>VLOOKUP(年度マスタ!$K$4&amp;"_"&amp;$AG20,データシート1!$A:$BT,MATCH("ab_"&amp;AJ$2,データシート1!$A$1:$BT$1,0),0)</f>
        <v>559</v>
      </c>
      <c r="AK20" s="78">
        <f>VLOOKUP(年度マスタ!$K$4&amp;"_"&amp;$AG20,データシート1!$A:$BT,MATCH("ab_"&amp;AK$2,データシート1!$A$1:$BT$1,0),0)</f>
        <v>21335</v>
      </c>
      <c r="AL20" s="78">
        <f>VLOOKUP(年度マスタ!$K$4&amp;"_"&amp;$AG20,データシート1!$A:$BT,MATCH("ab_"&amp;AL$2,データシート1!$A$1:$BT$1,0),0)</f>
        <v>32299</v>
      </c>
      <c r="AM20" s="78">
        <f>VLOOKUP(年度マスタ!$K$4&amp;"_"&amp;$AG20,データシート1!$A:$BT,MATCH("ab_"&amp;AM$2,データシート1!$A$1:$BT$1,0),0)</f>
        <v>54276</v>
      </c>
      <c r="AN20" s="78">
        <f>VLOOKUP(年度マスタ!$K$4&amp;"_"&amp;$AG20,データシート1!$A:$BT,MATCH("ab_"&amp;AN$2,データシート1!$A$1:$BT$1,0),0)</f>
        <v>15122</v>
      </c>
      <c r="AO20" s="78">
        <f>VLOOKUP(年度マスタ!$K$4&amp;"_"&amp;$AG20,データシート1!$A:$BT,MATCH("ab_"&amp;AO$2,データシート1!$A$1:$BT$1,0),0)</f>
        <v>73787</v>
      </c>
      <c r="AP20" s="78">
        <f>VLOOKUP(年度マスタ!$K$4&amp;"_"&amp;$AG20,データシート1!$A:$BT,MATCH("ab_"&amp;AP$2,データシート1!$A$1:$BT$1,0),0)</f>
        <v>0</v>
      </c>
      <c r="AQ20" s="954">
        <f>VLOOKUP(年度マスタ!$K$4&amp;"_"&amp;$AG20,データシート1!$A:$BT,MATCH("ab_"&amp;AQ$2,データシート1!$A$1:$BT$1,0),0)</f>
        <v>6.1713086220000006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笠間市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94.734999999999999</v>
      </c>
      <c r="BE13" s="70" t="str">
        <f>年度マスタ!K4</f>
        <v>08216</v>
      </c>
      <c r="BF13" s="70" t="str">
        <f>年度マスタ!K4</f>
        <v>08216</v>
      </c>
      <c r="BG13" s="70" t="str">
        <f>年度マスタ!K4</f>
        <v>08216</v>
      </c>
      <c r="BH13" s="278" t="s">
        <v>195</v>
      </c>
      <c r="BI13" s="278" t="s">
        <v>195</v>
      </c>
      <c r="BJ13" s="278" t="s">
        <v>195</v>
      </c>
      <c r="BK13" s="278" t="str">
        <f>年度マスタ!K4</f>
        <v>08216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94.734999999999999</v>
      </c>
      <c r="AY14" s="70"/>
      <c r="BE14" s="70" t="str">
        <f>AP2</f>
        <v>笠間市</v>
      </c>
      <c r="BF14" s="70" t="str">
        <f>AP2</f>
        <v>笠間市</v>
      </c>
      <c r="BG14" s="70" t="str">
        <f>AP2</f>
        <v>笠間市</v>
      </c>
      <c r="BH14" s="70" t="s">
        <v>205</v>
      </c>
      <c r="BI14" s="70" t="s">
        <v>205</v>
      </c>
      <c r="BJ14" s="70" t="s">
        <v>205</v>
      </c>
      <c r="BK14" s="70" t="str">
        <f>AP2</f>
        <v>笠間市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7.6920000000000002</v>
      </c>
      <c r="AY17" s="165">
        <f>AX17</f>
        <v>7.6920000000000002</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3.9079999999999999</v>
      </c>
      <c r="BG17" s="952">
        <f t="shared" ref="BG17:BG39" si="2">BF17/BE17</f>
        <v>3.9079999999999999</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6.7551685567256436E-2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4.1360000000000001</v>
      </c>
      <c r="BG19" s="952">
        <f t="shared" si="2"/>
        <v>4.1360000000000001</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3.5954737904722145E-2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69.622</v>
      </c>
      <c r="G21" s="877">
        <f t="shared" ref="G21:O21" si="5">SUM(G22,G26,G27,G28)</f>
        <v>133.72300000000001</v>
      </c>
      <c r="H21" s="877">
        <f t="shared" si="5"/>
        <v>146.65100000000001</v>
      </c>
      <c r="I21" s="877">
        <f t="shared" si="5"/>
        <v>154.54399999999998</v>
      </c>
      <c r="J21" s="877">
        <f t="shared" si="5"/>
        <v>144.101</v>
      </c>
      <c r="K21" s="877">
        <f t="shared" si="5"/>
        <v>149.03199999999998</v>
      </c>
      <c r="L21" s="877">
        <f t="shared" si="5"/>
        <v>161.559</v>
      </c>
      <c r="M21" s="877">
        <f t="shared" si="5"/>
        <v>176.62700000000001</v>
      </c>
      <c r="N21" s="877">
        <f t="shared" si="5"/>
        <v>161.935</v>
      </c>
      <c r="O21" s="877">
        <f t="shared" si="5"/>
        <v>92.992999999999995</v>
      </c>
      <c r="P21" s="878">
        <f>SUM(P22,P26,P27,P28)</f>
        <v>102.42699999999999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9：食料品製造業(N=3)</v>
      </c>
      <c r="BE21" s="845">
        <f>VLOOKUP(BE$13&amp;"_"&amp;$AV$8,データシート2!$A:$SI,MATCH($AV$5&amp;"_"&amp;$BA21&amp;$AV$6,データシート2!$A$1:$SI$1,0),0)</f>
        <v>3</v>
      </c>
      <c r="BF21" s="952">
        <f>VLOOKUP(BF$13&amp;"_"&amp;$AW$8,データシート2!$A:$SI,MATCH($AW$5&amp;"_"&amp;$BA21&amp;$AW$6,データシート2!$A$1:$SI$1,0),0)</f>
        <v>17.59</v>
      </c>
      <c r="BG21" s="952">
        <f t="shared" si="2"/>
        <v>5.8633333333333333</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0.67821809975352276</v>
      </c>
    </row>
    <row r="22" spans="2:63" ht="15.95" customHeight="1" thickBot="1">
      <c r="B22" s="285"/>
      <c r="C22" s="522"/>
      <c r="D22" s="408" t="s">
        <v>114</v>
      </c>
      <c r="E22" s="409"/>
      <c r="F22" s="879">
        <f>SUM(F23:F25)</f>
        <v>63.841000000000001</v>
      </c>
      <c r="G22" s="879">
        <f t="shared" ref="G22:P22" si="6">SUM(G23:G25)</f>
        <v>68.376999999999995</v>
      </c>
      <c r="H22" s="879">
        <f t="shared" si="6"/>
        <v>79.400000000000006</v>
      </c>
      <c r="I22" s="879">
        <f t="shared" si="6"/>
        <v>79.259</v>
      </c>
      <c r="J22" s="879">
        <f t="shared" si="6"/>
        <v>73.873000000000005</v>
      </c>
      <c r="K22" s="879">
        <f t="shared" si="6"/>
        <v>77.605999999999995</v>
      </c>
      <c r="L22" s="879">
        <f t="shared" si="6"/>
        <v>81.430999999999997</v>
      </c>
      <c r="M22" s="879">
        <f t="shared" si="6"/>
        <v>90.822999999999993</v>
      </c>
      <c r="N22" s="879">
        <f t="shared" si="6"/>
        <v>85.411000000000001</v>
      </c>
      <c r="O22" s="879">
        <f t="shared" si="6"/>
        <v>84.231999999999999</v>
      </c>
      <c r="P22" s="880">
        <f t="shared" si="6"/>
        <v>94.734999999999999</v>
      </c>
      <c r="Z22" s="273"/>
      <c r="AB22" s="272"/>
      <c r="AC22" s="521" t="s">
        <v>286</v>
      </c>
      <c r="AP22" s="16" t="s">
        <v>287</v>
      </c>
      <c r="AQ22" s="273"/>
      <c r="AV22" s="70" t="str">
        <f>AW22</f>
        <v>エネルギー起源CO2</v>
      </c>
      <c r="AW22" s="70" t="str">
        <f>D56</f>
        <v>エネルギー起源CO2</v>
      </c>
      <c r="AX22" s="165">
        <f>P56</f>
        <v>102.42700000000001</v>
      </c>
      <c r="AY22" s="165">
        <f>AX22</f>
        <v>102.42700000000001</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5.7430000000000003</v>
      </c>
      <c r="BG22" s="952">
        <f t="shared" si="2"/>
        <v>5.7430000000000003</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0.54306483343283796</v>
      </c>
    </row>
    <row r="23" spans="2:63" ht="15.95" customHeight="1" thickBot="1">
      <c r="B23" s="285"/>
      <c r="C23" s="522"/>
      <c r="D23" s="410"/>
      <c r="E23" s="409" t="s">
        <v>184</v>
      </c>
      <c r="F23" s="881">
        <f>IFERROR(VLOOKUP(年度マスタ!$K$4&amp;"_"&amp;F$20,データシート1!$A:$BU,MATCH("ba_"&amp;$E23,データシート1!$A$1:$BU$1,0),0),0)</f>
        <v>63.841000000000001</v>
      </c>
      <c r="G23" s="881">
        <f>IFERROR(VLOOKUP(年度マスタ!$K$4&amp;"_"&amp;G$20,データシート1!$A:$BU,MATCH("ba_"&amp;$E23,データシート1!$A$1:$BU$1,0),0),0)</f>
        <v>68.376999999999995</v>
      </c>
      <c r="H23" s="881">
        <f>IFERROR(VLOOKUP(年度マスタ!$K$4&amp;"_"&amp;H$20,データシート1!$A:$BU,MATCH("ba_"&amp;$E23,データシート1!$A$1:$BU$1,0),0),0)</f>
        <v>79.400000000000006</v>
      </c>
      <c r="I23" s="881">
        <f>IFERROR(VLOOKUP(年度マスタ!$K$4&amp;"_"&amp;I$20,データシート1!$A:$BU,MATCH("ba_"&amp;$E23,データシート1!$A$1:$BU$1,0),0),0)</f>
        <v>79.259</v>
      </c>
      <c r="J23" s="881">
        <f>IFERROR(VLOOKUP(年度マスタ!$K$4&amp;"_"&amp;J$20,データシート1!$A:$BU,MATCH("ba_"&amp;$E23,データシート1!$A$1:$BU$1,0),0),0)</f>
        <v>73.873000000000005</v>
      </c>
      <c r="K23" s="881">
        <f>IFERROR(VLOOKUP(年度マスタ!$K$4&amp;"_"&amp;K$20,データシート1!$A:$BU,MATCH("ba_"&amp;$E23,データシート1!$A$1:$BU$1,0),0),0)</f>
        <v>77.605999999999995</v>
      </c>
      <c r="L23" s="881">
        <f>IFERROR(VLOOKUP(年度マスタ!$K$4&amp;"_"&amp;L$20,データシート1!$A:$BU,MATCH("ba_"&amp;$E23,データシート1!$A$1:$BU$1,0),0),0)</f>
        <v>81.430999999999997</v>
      </c>
      <c r="M23" s="881">
        <f>IFERROR(VLOOKUP(年度マスタ!$K$4&amp;"_"&amp;M$20,データシート1!$A:$BU,MATCH("ba_"&amp;$E23,データシート1!$A$1:$BU$1,0),0),0)</f>
        <v>90.822999999999993</v>
      </c>
      <c r="N23" s="881">
        <f>IFERROR(VLOOKUP(年度マスタ!$K$4&amp;"_"&amp;N$20,データシート1!$A:$BU,MATCH("ba_"&amp;$E23,データシート1!$A$1:$BU$1,0),0),0)</f>
        <v>85.411000000000001</v>
      </c>
      <c r="O23" s="881">
        <f>IFERROR(VLOOKUP(年度マスタ!$K$4&amp;"_"&amp;O$20,データシート1!$A:$BU,MATCH("ba_"&amp;$E23,データシート1!$A$1:$BU$1,0),0),0)</f>
        <v>84.231999999999999</v>
      </c>
      <c r="P23" s="882">
        <f>IFERROR(VLOOKUP(年度マスタ!$K$4&amp;"_"&amp;P$20,データシート1!$A:$BU,MATCH("ba_"&amp;$E23,データシート1!$A$1:$BU$1,0),0),0)</f>
        <v>94.734999999999999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11：繊維工業(N=1)</v>
      </c>
      <c r="BE23" s="845">
        <f>VLOOKUP(BE$13&amp;"_"&amp;$AV$8,データシート2!$A:$SI,MATCH($AV$5&amp;"_"&amp;$BA23&amp;$AV$6,データシート2!$A$1:$SI$1,0),0)</f>
        <v>1</v>
      </c>
      <c r="BF23" s="952">
        <f>VLOOKUP(BF$13&amp;"_"&amp;$AW$8,データシート2!$A:$SI,MATCH($AW$5&amp;"_"&amp;$BA23&amp;$AW$6,データシート2!$A$1:$SI$1,0),0)</f>
        <v>4.242</v>
      </c>
      <c r="BG23" s="952">
        <f t="shared" ref="BG23" si="8">BF23/BE23</f>
        <v>4.242</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0.21381165526196125</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488.05824580185987</v>
      </c>
      <c r="AG24" s="877">
        <f t="shared" ref="AG24:AP24" si="11">AG25+AG29</f>
        <v>469.0037644246039</v>
      </c>
      <c r="AH24" s="877">
        <f t="shared" si="11"/>
        <v>513.52615311631189</v>
      </c>
      <c r="AI24" s="877">
        <f t="shared" si="11"/>
        <v>450.79285870024398</v>
      </c>
      <c r="AJ24" s="877">
        <f t="shared" si="11"/>
        <v>424.04821567143267</v>
      </c>
      <c r="AK24" s="877">
        <f t="shared" si="11"/>
        <v>448.37447278731128</v>
      </c>
      <c r="AL24" s="877">
        <f t="shared" si="11"/>
        <v>393.68304488269706</v>
      </c>
      <c r="AM24" s="877">
        <f t="shared" si="11"/>
        <v>410.82790082440835</v>
      </c>
      <c r="AN24" s="877">
        <f t="shared" si="11"/>
        <v>410.70611515235009</v>
      </c>
      <c r="AO24" s="877">
        <f t="shared" si="11"/>
        <v>354.59047328363306</v>
      </c>
      <c r="AP24" s="878">
        <f t="shared" si="11"/>
        <v>395.13382161981451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366.74948155516637</v>
      </c>
      <c r="AG25" s="879">
        <f>①CO2排出量の現状把握!AA35</f>
        <v>336.38692497985528</v>
      </c>
      <c r="AH25" s="879">
        <f>①CO2排出量の現状把握!AB35</f>
        <v>384.09244279235679</v>
      </c>
      <c r="AI25" s="879">
        <f>①CO2排出量の現状把握!AC35</f>
        <v>334.97031255057647</v>
      </c>
      <c r="AJ25" s="879">
        <f>①CO2排出量の現状把握!AD35</f>
        <v>295.17371893884604</v>
      </c>
      <c r="AK25" s="879">
        <f>①CO2排出量の現状把握!AE35</f>
        <v>354.1061054953081</v>
      </c>
      <c r="AL25" s="879">
        <f>①CO2排出量の現状把握!AF35</f>
        <v>307.9491102404611</v>
      </c>
      <c r="AM25" s="879">
        <f>①CO2排出量の現状把握!AG35</f>
        <v>319.84041493158094</v>
      </c>
      <c r="AN25" s="879">
        <f>①CO2排出量の現状把握!AH35</f>
        <v>321.76606037716323</v>
      </c>
      <c r="AO25" s="879">
        <f>①CO2排出量の現状把握!AI35</f>
        <v>271.54467493169403</v>
      </c>
      <c r="AP25" s="880">
        <f>①CO2排出量の現状把握!AJ35</f>
        <v>306.80406479464204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5.7809999999999997</v>
      </c>
      <c r="G26" s="879">
        <f>IFERROR(VLOOKUP(年度マスタ!$K$4&amp;"_"&amp;G$20,データシート1!$A:$BU,MATCH("ba_"&amp;$D26,データシート1!$A$1:$BU$1,0),0),0)</f>
        <v>65.346000000000004</v>
      </c>
      <c r="H26" s="879">
        <f>IFERROR(VLOOKUP(年度マスタ!$K$4&amp;"_"&amp;H$20,データシート1!$A:$BU,MATCH("ba_"&amp;$D26,データシート1!$A$1:$BU$1,0),0),0)</f>
        <v>67.251000000000005</v>
      </c>
      <c r="I26" s="879">
        <f>IFERROR(VLOOKUP(年度マスタ!$K$4&amp;"_"&amp;I$20,データシート1!$A:$BU,MATCH("ba_"&amp;$D26,データシート1!$A$1:$BU$1,0),0),0)</f>
        <v>75.284999999999997</v>
      </c>
      <c r="J26" s="879">
        <f>IFERROR(VLOOKUP(年度マスタ!$K$4&amp;"_"&amp;J$20,データシート1!$A:$BU,MATCH("ba_"&amp;$D26,データシート1!$A$1:$BU$1,0),0),0)</f>
        <v>70.228000000000009</v>
      </c>
      <c r="K26" s="879">
        <f>IFERROR(VLOOKUP(年度マスタ!$K$4&amp;"_"&amp;K$20,データシート1!$A:$BU,MATCH("ba_"&amp;$D26,データシート1!$A$1:$BU$1,0),0),0)</f>
        <v>71.426000000000002</v>
      </c>
      <c r="L26" s="879">
        <f>IFERROR(VLOOKUP(年度マスタ!$K$4&amp;"_"&amp;L$20,データシート1!$A:$BU,MATCH("ba_"&amp;$D26,データシート1!$A$1:$BU$1,0),0),0)</f>
        <v>80.128</v>
      </c>
      <c r="M26" s="879">
        <f>IFERROR(VLOOKUP(年度マスタ!$K$4&amp;"_"&amp;M$20,データシート1!$A:$BU,MATCH("ba_"&amp;$D26,データシート1!$A$1:$BU$1,0),0),0)</f>
        <v>85.804000000000002</v>
      </c>
      <c r="N26" s="879">
        <f>IFERROR(VLOOKUP(年度マスタ!$K$4&amp;"_"&amp;N$20,データシート1!$A:$BU,MATCH("ba_"&amp;$D26,データシート1!$A$1:$BU$1,0),0),0)</f>
        <v>76.524000000000001</v>
      </c>
      <c r="O26" s="879">
        <f>IFERROR(VLOOKUP(年度マスタ!$K$4&amp;"_"&amp;O$20,データシート1!$A:$BU,MATCH("ba_"&amp;$D26,データシート1!$A$1:$BU$1,0),0),0)</f>
        <v>8.7609999999999992</v>
      </c>
      <c r="P26" s="880">
        <f>IFERROR(VLOOKUP(年度マスタ!$K$4&amp;"_"&amp;P$20,データシート1!$A:$BU,MATCH("ba_"&amp;$D26,データシート1!$A$1:$BU$1,0),0),0)</f>
        <v>7.6920000000000002</v>
      </c>
      <c r="Z26" s="273"/>
      <c r="AB26" s="272"/>
      <c r="AC26" s="522"/>
      <c r="AD26" s="410"/>
      <c r="AE26" s="409" t="s">
        <v>184</v>
      </c>
      <c r="AF26" s="881">
        <f>①CO2排出量の現状把握!Z36</f>
        <v>351.92822778960499</v>
      </c>
      <c r="AG26" s="881">
        <f>①CO2排出量の現状把握!AA36</f>
        <v>321.90623275747998</v>
      </c>
      <c r="AH26" s="881">
        <f>①CO2排出量の現状把握!AB36</f>
        <v>370.63531298712888</v>
      </c>
      <c r="AI26" s="881">
        <f>①CO2排出量の現状把握!AC36</f>
        <v>322.29917181315062</v>
      </c>
      <c r="AJ26" s="881">
        <f>①CO2排出量の現状把握!AD36</f>
        <v>282.68156688931271</v>
      </c>
      <c r="AK26" s="881">
        <f>①CO2排出量の現状把握!AE36</f>
        <v>342.02804873332303</v>
      </c>
      <c r="AL26" s="881">
        <f>①CO2排出量の現状把握!AF36</f>
        <v>295.92257449441541</v>
      </c>
      <c r="AM26" s="881">
        <f>①CO2排出量の現状把握!AG36</f>
        <v>308.53343230673386</v>
      </c>
      <c r="AN26" s="881">
        <f>①CO2排出量の現状把握!AH36</f>
        <v>310.78647897378073</v>
      </c>
      <c r="AO26" s="881">
        <f>①CO2排出量の現状把握!AI36</f>
        <v>239.46216412392539</v>
      </c>
      <c r="AP26" s="882">
        <f>①CO2排出量の現状把握!AJ36</f>
        <v>279.17456338542843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6.7998522428655059</v>
      </c>
      <c r="AG27" s="881">
        <f>①CO2排出量の現状把握!AA37</f>
        <v>6.4432388554387918</v>
      </c>
      <c r="AH27" s="881">
        <f>①CO2排出量の現状把握!AB37</f>
        <v>5.7447587028566049</v>
      </c>
      <c r="AI27" s="881">
        <f>①CO2排出量の現状把握!AC37</f>
        <v>5.3297858521962569</v>
      </c>
      <c r="AJ27" s="881">
        <f>①CO2排出量の現状把握!AD37</f>
        <v>5.0996039407276879</v>
      </c>
      <c r="AK27" s="881">
        <f>①CO2排出量の現状把握!AE37</f>
        <v>4.7375388935561302</v>
      </c>
      <c r="AL27" s="881">
        <f>①CO2排出量の現状把握!AF37</f>
        <v>4.7168989316111141</v>
      </c>
      <c r="AM27" s="881">
        <f>①CO2排出量の現状把握!AG37</f>
        <v>4.4507439001174971</v>
      </c>
      <c r="AN27" s="881">
        <f>①CO2排出量の現状把握!AH37</f>
        <v>4.06435193627307</v>
      </c>
      <c r="AO27" s="881">
        <f>①CO2排出量の現状把握!AI37</f>
        <v>4.4459499584209139</v>
      </c>
      <c r="AP27" s="882">
        <f>①CO2排出量の現状把握!AJ37</f>
        <v>4.7345784800690183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18：プラスチック製品製造業(N=3)</v>
      </c>
      <c r="BE27" s="845">
        <f>VLOOKUP(BE$13&amp;"_"&amp;$AV$8,データシート2!$A:$SI,MATCH($AV$5&amp;"_"&amp;$BA27&amp;$AV$6,データシート2!$A$1:$SI$1,0),0)</f>
        <v>3</v>
      </c>
      <c r="BF27" s="952">
        <f>VLOOKUP(BF$13&amp;"_"&amp;$AW$8,データシート2!$A:$SI,MATCH($AW$5&amp;"_"&amp;$BA27&amp;$AW$6,データシート2!$A$1:$SI$1,0),0)</f>
        <v>20.282</v>
      </c>
      <c r="BG27" s="952">
        <f t="shared" si="2"/>
        <v>6.7606666666666664</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0.77949875378444244</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8.0214015226958963</v>
      </c>
      <c r="AG28" s="881">
        <f>①CO2排出量の現状把握!AA38</f>
        <v>8.0374533669365409</v>
      </c>
      <c r="AH28" s="881">
        <f>①CO2排出量の現状把握!AB38</f>
        <v>7.7123711023713097</v>
      </c>
      <c r="AI28" s="881">
        <f>①CO2排出量の現状把握!AC38</f>
        <v>7.3413548852295536</v>
      </c>
      <c r="AJ28" s="881">
        <f>①CO2排出量の現状把握!AD38</f>
        <v>7.3925481088056619</v>
      </c>
      <c r="AK28" s="881">
        <f>①CO2排出量の現状把握!AE38</f>
        <v>7.3405178684289387</v>
      </c>
      <c r="AL28" s="881">
        <f>①CO2排出量の現状把握!AF38</f>
        <v>7.3096368144345627</v>
      </c>
      <c r="AM28" s="881">
        <f>①CO2排出量の現状把握!AG38</f>
        <v>6.8562387247295629</v>
      </c>
      <c r="AN28" s="881">
        <f>①CO2排出量の現状把握!AH38</f>
        <v>6.9152294671094525</v>
      </c>
      <c r="AO28" s="881">
        <f>①CO2排出量の現状把握!AI38</f>
        <v>27.636560849347696</v>
      </c>
      <c r="AP28" s="882">
        <f>①CO2排出量の現状把握!AJ38</f>
        <v>22.894922929144641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121.3087642466935</v>
      </c>
      <c r="AG29" s="883">
        <f>①CO2排出量の現状把握!AA39</f>
        <v>132.61683944474859</v>
      </c>
      <c r="AH29" s="883">
        <f>①CO2排出量の現状把握!AB39</f>
        <v>129.4337103239551</v>
      </c>
      <c r="AI29" s="883">
        <f>①CO2排出量の現状把握!AC39</f>
        <v>115.8225461496675</v>
      </c>
      <c r="AJ29" s="883">
        <f>①CO2排出量の現状把握!AD39</f>
        <v>128.87449673258661</v>
      </c>
      <c r="AK29" s="883">
        <f>①CO2排出量の現状把握!AE39</f>
        <v>94.268367292003177</v>
      </c>
      <c r="AL29" s="883">
        <f>①CO2排出量の現状把握!AF39</f>
        <v>85.73393464223598</v>
      </c>
      <c r="AM29" s="883">
        <f>①CO2排出量の現状把握!AG39</f>
        <v>90.987485892827408</v>
      </c>
      <c r="AN29" s="883">
        <f>①CO2排出量の現状把握!AH39</f>
        <v>88.940054775186852</v>
      </c>
      <c r="AO29" s="883">
        <f>①CO2排出量の現状把握!AI39</f>
        <v>83.045798351939027</v>
      </c>
      <c r="AP29" s="884">
        <f>①CO2排出量の現状把握!AJ39</f>
        <v>88.329756825172467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3.8660000000000001</v>
      </c>
      <c r="BG30" s="952">
        <f t="shared" si="2"/>
        <v>3.8660000000000001</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0.14161743578946326</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0.14265100651176149</v>
      </c>
      <c r="AG32" s="461">
        <f t="shared" si="16"/>
        <v>0.28512137885301997</v>
      </c>
      <c r="AH32" s="461">
        <f t="shared" si="16"/>
        <v>0.28557649714635674</v>
      </c>
      <c r="AI32" s="461">
        <f t="shared" si="16"/>
        <v>0.34282708125765687</v>
      </c>
      <c r="AJ32" s="461">
        <f t="shared" si="16"/>
        <v>0.33982220576457861</v>
      </c>
      <c r="AK32" s="461">
        <f t="shared" si="16"/>
        <v>0.33238288315912684</v>
      </c>
      <c r="AL32" s="461">
        <f t="shared" si="16"/>
        <v>0.41037835411006485</v>
      </c>
      <c r="AM32" s="461">
        <f t="shared" si="16"/>
        <v>0.42992941727074185</v>
      </c>
      <c r="AN32" s="461">
        <f t="shared" si="16"/>
        <v>0.39428436545175555</v>
      </c>
      <c r="AO32" s="461">
        <f t="shared" si="16"/>
        <v>0.26225464869050757</v>
      </c>
      <c r="AP32" s="461">
        <f t="shared" si="16"/>
        <v>0.25922103954581766</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0.1740725023776129</v>
      </c>
      <c r="AG33" s="458">
        <f t="shared" ref="AG33:AP33" si="17">IFERROR(IF(G22/AG25&gt;1,1,G22/AG25),0)</f>
        <v>0.20326889936074297</v>
      </c>
      <c r="AH33" s="458">
        <f t="shared" si="17"/>
        <v>0.20672106803966522</v>
      </c>
      <c r="AI33" s="458">
        <f t="shared" si="17"/>
        <v>0.23661499849492737</v>
      </c>
      <c r="AJ33" s="458">
        <f t="shared" si="17"/>
        <v>0.25026957096849461</v>
      </c>
      <c r="AK33" s="458">
        <f t="shared" si="17"/>
        <v>0.2191602991183903</v>
      </c>
      <c r="AL33" s="458">
        <f t="shared" si="17"/>
        <v>0.2644300544866483</v>
      </c>
      <c r="AM33" s="458">
        <f t="shared" si="17"/>
        <v>0.28396348853983483</v>
      </c>
      <c r="AN33" s="458">
        <f>IFERROR(IF(N22/AN25&gt;1,1,N22/AN25),0)</f>
        <v>0.26544440361386823</v>
      </c>
      <c r="AO33" s="458">
        <f t="shared" si="17"/>
        <v>0.31019573490508778</v>
      </c>
      <c r="AP33" s="458">
        <f t="shared" si="17"/>
        <v>0.30878013322088954</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3.1829999999999998</v>
      </c>
      <c r="BG33" s="952">
        <f t="shared" si="2"/>
        <v>3.1829999999999998</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0.40675428291049243</v>
      </c>
    </row>
    <row r="34" spans="2:63" ht="15.95" customHeight="1" thickBot="1">
      <c r="B34" s="285"/>
      <c r="Z34" s="273"/>
      <c r="AB34" s="272"/>
      <c r="AC34" s="522"/>
      <c r="AD34" s="410"/>
      <c r="AE34" s="409" t="s">
        <v>184</v>
      </c>
      <c r="AF34" s="459">
        <f>IFERROR(IF(F23/AF26&gt;1,1,F23/AF26),0)</f>
        <v>0.181403465135415</v>
      </c>
      <c r="AG34" s="459">
        <f t="shared" ref="AG34:AP36" si="18">IFERROR(IF(G23/AG26&gt;1,1,G23/AG26),0)</f>
        <v>0.21241278683632805</v>
      </c>
      <c r="AH34" s="459">
        <f t="shared" si="18"/>
        <v>0.21422675394871871</v>
      </c>
      <c r="AI34" s="459">
        <f t="shared" si="18"/>
        <v>0.24591747957065657</v>
      </c>
      <c r="AJ34" s="459">
        <f t="shared" si="18"/>
        <v>0.26132938490795138</v>
      </c>
      <c r="AK34" s="459">
        <f t="shared" si="18"/>
        <v>0.226899519754033</v>
      </c>
      <c r="AL34" s="459">
        <f t="shared" si="18"/>
        <v>0.27517670843167374</v>
      </c>
      <c r="AM34" s="459">
        <f t="shared" si="18"/>
        <v>0.29437004385867244</v>
      </c>
      <c r="AN34" s="459">
        <f t="shared" si="18"/>
        <v>0.27482212315679805</v>
      </c>
      <c r="AO34" s="459">
        <f t="shared" si="18"/>
        <v>0.35175494345072666</v>
      </c>
      <c r="AP34" s="459">
        <f t="shared" si="18"/>
        <v>0.33933965491407914</v>
      </c>
      <c r="AQ34" s="273"/>
      <c r="BA34" s="70">
        <v>27</v>
      </c>
      <c r="BB34" s="70"/>
      <c r="BC34" s="70" t="s">
        <v>303</v>
      </c>
      <c r="BD34" s="70" t="str">
        <f t="shared" si="1"/>
        <v>27：業務用機械器具製造業(N=1)</v>
      </c>
      <c r="BE34" s="845">
        <f>VLOOKUP(BE$13&amp;"_"&amp;$AV$8,データシート2!$A:$SI,MATCH($AV$5&amp;"_"&amp;$BA34&amp;$AV$6,データシート2!$A$1:$SI$1,0),0)</f>
        <v>1</v>
      </c>
      <c r="BF34" s="952">
        <f>VLOOKUP(BF$13&amp;"_"&amp;$AW$8,データシート2!$A:$SI,MATCH($AW$5&amp;"_"&amp;$BA34&amp;$AW$6,データシート2!$A$1:$SI$1,0),0)</f>
        <v>28.532</v>
      </c>
      <c r="BG34" s="952">
        <f t="shared" si="2"/>
        <v>28.532</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f t="shared" si="4"/>
        <v>2.7497421573567156</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3.2530000000000001</v>
      </c>
      <c r="BG35" s="952">
        <f t="shared" si="2"/>
        <v>3.2530000000000001</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9.5761361615413571E-2</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4.7655254225850971E-2</v>
      </c>
      <c r="AG37" s="460">
        <f t="shared" ref="AG37:AP37" si="21">IFERROR(IF(G26/AG29&gt;1,1,G26/AG29),0)</f>
        <v>0.49274285432827508</v>
      </c>
      <c r="AH37" s="460">
        <f t="shared" si="21"/>
        <v>0.51957870814086871</v>
      </c>
      <c r="AI37" s="460">
        <f t="shared" si="21"/>
        <v>0.65000297871811308</v>
      </c>
      <c r="AJ37" s="460">
        <f t="shared" si="21"/>
        <v>0.54493326282951438</v>
      </c>
      <c r="AK37" s="460">
        <f t="shared" si="21"/>
        <v>0.75768788674097576</v>
      </c>
      <c r="AL37" s="460">
        <f t="shared" si="21"/>
        <v>0.93461241845916321</v>
      </c>
      <c r="AM37" s="460">
        <f t="shared" si="21"/>
        <v>0.94303078228875403</v>
      </c>
      <c r="AN37" s="460">
        <f t="shared" si="21"/>
        <v>0.86039973995326602</v>
      </c>
      <c r="AO37" s="460">
        <f t="shared" si="21"/>
        <v>0.10549600550375635</v>
      </c>
      <c r="AP37" s="460">
        <f t="shared" si="21"/>
        <v>8.7082771157453387E-2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1.95</v>
      </c>
      <c r="BG50" s="952">
        <f t="shared" si="22"/>
        <v>1.95</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0.35174806819787885</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5.742</v>
      </c>
      <c r="BG52" s="952">
        <f t="shared" ref="BG52" si="26">BF52/BE52</f>
        <v>5.742</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0.21530571989341357</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69.622</v>
      </c>
      <c r="G55" s="885">
        <f t="shared" ref="G55:P55" si="32">SUM(G56,G57,G60,G61,G62,G63,G64,G65,)</f>
        <v>133.72299999999998</v>
      </c>
      <c r="H55" s="885">
        <f t="shared" si="32"/>
        <v>146.65100000000001</v>
      </c>
      <c r="I55" s="885">
        <f t="shared" si="32"/>
        <v>154.54399999999998</v>
      </c>
      <c r="J55" s="885">
        <f t="shared" si="32"/>
        <v>144.101</v>
      </c>
      <c r="K55" s="885">
        <f t="shared" si="32"/>
        <v>149.03200000000001</v>
      </c>
      <c r="L55" s="885">
        <f t="shared" si="32"/>
        <v>161.559</v>
      </c>
      <c r="M55" s="885">
        <f t="shared" si="32"/>
        <v>176.62700000000001</v>
      </c>
      <c r="N55" s="885">
        <f t="shared" si="32"/>
        <v>161.935</v>
      </c>
      <c r="O55" s="885">
        <f t="shared" si="32"/>
        <v>92.992999999999995</v>
      </c>
      <c r="P55" s="886">
        <f t="shared" si="32"/>
        <v>102.42700000000001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69.622</v>
      </c>
      <c r="G56" s="887">
        <f>IFERROR(VLOOKUP(年度マスタ!$K$4&amp;"_"&amp;G$54,データシート1!$A:$CE,MATCH("bc_"&amp;$C56,データシート1!$A$1:$CE$1,0),0),0)</f>
        <v>87.703999999999994</v>
      </c>
      <c r="H56" s="887">
        <f>IFERROR(VLOOKUP(年度マスタ!$K$4&amp;"_"&amp;H$54,データシート1!$A:$CE,MATCH("bc_"&amp;$C56,データシート1!$A$1:$CE$1,0),0),0)</f>
        <v>97.031000000000006</v>
      </c>
      <c r="I56" s="887">
        <f>IFERROR(VLOOKUP(年度マスタ!$K$4&amp;"_"&amp;I$54,データシート1!$A:$CE,MATCH("bc_"&amp;$C56,データシート1!$A$1:$CE$1,0),0),0)</f>
        <v>95.260999999999996</v>
      </c>
      <c r="J56" s="887">
        <f>IFERROR(VLOOKUP(年度マスタ!$K$4&amp;"_"&amp;J$54,データシート1!$A:$CE,MATCH("bc_"&amp;$C56,データシート1!$A$1:$CE$1,0),0),0)</f>
        <v>88.677000000000007</v>
      </c>
      <c r="K56" s="887">
        <f>IFERROR(VLOOKUP(年度マスタ!$K$4&amp;"_"&amp;K$54,データシート1!$A:$CE,MATCH("bc_"&amp;$C56,データシート1!$A$1:$CE$1,0),0),0)</f>
        <v>90.382000000000005</v>
      </c>
      <c r="L56" s="887">
        <f>IFERROR(VLOOKUP(年度マスタ!$K$4&amp;"_"&amp;L$54,データシート1!$A:$CE,MATCH("bc_"&amp;$C56,データシート1!$A$1:$CE$1,0),0),0)</f>
        <v>94.125</v>
      </c>
      <c r="M56" s="887">
        <f>IFERROR(VLOOKUP(年度マスタ!$K$4&amp;"_"&amp;M$54,データシート1!$A:$CE,MATCH("bc_"&amp;$C56,データシート1!$A$1:$CE$1,0),0),0)</f>
        <v>104.837</v>
      </c>
      <c r="N56" s="887">
        <f>IFERROR(VLOOKUP(年度マスタ!$K$4&amp;"_"&amp;N$54,データシート1!$A:$CE,MATCH("bc_"&amp;$C56,データシート1!$A$1:$CE$1,0),0),0)</f>
        <v>94.075999999999993</v>
      </c>
      <c r="O56" s="887">
        <f>IFERROR(VLOOKUP(年度マスタ!$K$4&amp;"_"&amp;O$54,データシート1!$A:$CE,MATCH("bc_"&amp;$C56,データシート1!$A$1:$CE$1,0),0),0)</f>
        <v>92.992999999999995</v>
      </c>
      <c r="P56" s="888">
        <f>IFERROR(VLOOKUP(年度マスタ!$K$4&amp;"_"&amp;P$54,データシート1!$A:$CE,MATCH("bc_"&amp;$C56,データシート1!$A$1:$CE$1,0),0),0)</f>
        <v>102.42700000000001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46.018999999999998</v>
      </c>
      <c r="H57" s="887">
        <f t="shared" si="34"/>
        <v>49.62</v>
      </c>
      <c r="I57" s="887">
        <f t="shared" si="34"/>
        <v>59.283000000000001</v>
      </c>
      <c r="J57" s="887">
        <f t="shared" si="34"/>
        <v>55.423999999999999</v>
      </c>
      <c r="K57" s="887">
        <f t="shared" ref="K57:O57" si="35">SUM(K58:K59)</f>
        <v>58.65</v>
      </c>
      <c r="L57" s="887">
        <f t="shared" si="35"/>
        <v>67.433999999999997</v>
      </c>
      <c r="M57" s="887">
        <f t="shared" si="35"/>
        <v>71.790000000000006</v>
      </c>
      <c r="N57" s="887">
        <f t="shared" si="35"/>
        <v>67.858999999999995</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46.018999999999998</v>
      </c>
      <c r="H58" s="889">
        <f>IFERROR(VLOOKUP(年度マスタ!$K$4&amp;"_"&amp;H$54,データシート1!$A:$CE,MATCH("bc_"&amp;$C58,データシート1!$A$1:$CE$1,0),0),0)</f>
        <v>49.62</v>
      </c>
      <c r="I58" s="889">
        <f>IFERROR(VLOOKUP(年度マスタ!$K$4&amp;"_"&amp;I$54,データシート1!$A:$CE,MATCH("bc_"&amp;$C58,データシート1!$A$1:$CE$1,0),0),0)</f>
        <v>59.283000000000001</v>
      </c>
      <c r="J58" s="889">
        <f>IFERROR(VLOOKUP(年度マスタ!$K$4&amp;"_"&amp;J$54,データシート1!$A:$CE,MATCH("bc_"&amp;$C58,データシート1!$A$1:$CE$1,0),0),0)</f>
        <v>55.423999999999999</v>
      </c>
      <c r="K58" s="889">
        <f>IFERROR(VLOOKUP(年度マスタ!$K$4&amp;"_"&amp;K$54,データシート1!$A:$CE,MATCH("bc_"&amp;$C58,データシート1!$A$1:$CE$1,0),0),0)</f>
        <v>58.65</v>
      </c>
      <c r="L58" s="889">
        <f>IFERROR(VLOOKUP(年度マスタ!$K$4&amp;"_"&amp;L$54,データシート1!$A:$CE,MATCH("bc_"&amp;$C58,データシート1!$A$1:$CE$1,0),0),0)</f>
        <v>67.433999999999997</v>
      </c>
      <c r="M58" s="889">
        <f>IFERROR(VLOOKUP(年度マスタ!$K$4&amp;"_"&amp;M$54,データシート1!$A:$CE,MATCH("bc_"&amp;$C58,データシート1!$A$1:$CE$1,0),0),0)</f>
        <v>71.790000000000006</v>
      </c>
      <c r="N58" s="889">
        <f>IFERROR(VLOOKUP(年度マスタ!$K$4&amp;"_"&amp;N$54,データシート1!$A:$CE,MATCH("bc_"&amp;$C58,データシート1!$A$1:$CE$1,0),0),0)</f>
        <v>67.858999999999995</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笠間市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7481.2999999999993</v>
      </c>
      <c r="K6" s="619">
        <f>VLOOKUP(年度マスタ!$K$4&amp;"_"&amp;K$5,データシート1!$A:$BT,MATCH("cb_"&amp;$G6,データシート1!$A$1:$BT$1,0),0)</f>
        <v>8259.4</v>
      </c>
      <c r="L6" s="619">
        <f>VLOOKUP(年度マスタ!$K$4&amp;"_"&amp;L$5,データシート1!$A:$BT,MATCH("cb_"&amp;$G6,データシート1!$A$1:$BT$1,0),0)</f>
        <v>8843.7999999999993</v>
      </c>
      <c r="M6" s="619">
        <f>VLOOKUP(年度マスタ!$K$4&amp;"_"&amp;M$5,データシート1!$A:$BT,MATCH("cb_"&amp;$G6,データシート1!$A$1:$BT$1,0),0)</f>
        <v>9495.3999999999978</v>
      </c>
      <c r="N6" s="619">
        <f>VLOOKUP(年度マスタ!$K$4&amp;"_"&amp;N$5,データシート1!$A:$BT,MATCH("cb_"&amp;$G6,データシート1!$A$1:$BT$1,0),0)</f>
        <v>10079.79999999999</v>
      </c>
      <c r="O6" s="619">
        <f>VLOOKUP(年度マスタ!$K$4&amp;"_"&amp;O$5,データシート1!$A:$BT,MATCH("cb_"&amp;$G6,データシート1!$A$1:$BT$1,0),0)</f>
        <v>10732.099999999989</v>
      </c>
      <c r="P6" s="619">
        <f>VLOOKUP(年度マスタ!$K$4&amp;"_"&amp;P$5,データシート1!$A:$BT,MATCH("cb_"&amp;$G6,データシート1!$A$1:$BT$1,0),0)</f>
        <v>11373.799999999979</v>
      </c>
      <c r="Q6" s="619">
        <f>VLOOKUP(年度マスタ!$K$4&amp;"_"&amp;Q$5,データシート1!$A:$BT,MATCH("cb_"&amp;$G6,データシート1!$A$1:$BT$1,0),0)</f>
        <v>12293.999999999973</v>
      </c>
      <c r="R6" s="633">
        <f>VLOOKUP(年度マスタ!$K$4&amp;"_"&amp;R$5,データシート1!$A:$BT,MATCH("cb_"&amp;$G6,データシート1!$A$1:$BT$1,0),0)</f>
        <v>13484.599999999951</v>
      </c>
      <c r="S6" s="568"/>
      <c r="T6" s="190"/>
      <c r="U6" s="581"/>
      <c r="V6" s="195"/>
      <c r="W6" s="195"/>
      <c r="X6" s="195"/>
      <c r="Y6" s="196" t="s">
        <v>372</v>
      </c>
      <c r="Z6" s="663" t="s">
        <v>373</v>
      </c>
      <c r="AA6" s="663"/>
      <c r="AB6" s="663"/>
      <c r="AC6" s="664">
        <f>SUM(AC7:AC8)</f>
        <v>1728694</v>
      </c>
      <c r="AD6" s="664">
        <f>SUM(AD7:AD8)</f>
        <v>2341434.8569999998</v>
      </c>
      <c r="AE6" s="665">
        <f>$AD6*3600/100000000</f>
        <v>84.291654851999994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79807</v>
      </c>
      <c r="K7" s="617">
        <f>VLOOKUP(年度マスタ!$K$4&amp;"_"&amp;K$5,データシート1!$A:$BT,MATCH("cb_"&amp;$G7,データシート1!$A$1:$BT$1,0),0)</f>
        <v>94350.6</v>
      </c>
      <c r="L7" s="617">
        <f>VLOOKUP(年度マスタ!$K$4&amp;"_"&amp;L$5,データシート1!$A:$BT,MATCH("cb_"&amp;$G7,データシート1!$A$1:$BT$1,0),0)</f>
        <v>105870.39999999999</v>
      </c>
      <c r="M7" s="617">
        <f>VLOOKUP(年度マスタ!$K$4&amp;"_"&amp;M$5,データシート1!$A:$BT,MATCH("cb_"&amp;$G7,データシート1!$A$1:$BT$1,0),0)</f>
        <v>142232.1</v>
      </c>
      <c r="N7" s="617">
        <f>VLOOKUP(年度マスタ!$K$4&amp;"_"&amp;N$5,データシート1!$A:$BT,MATCH("cb_"&amp;$G7,データシート1!$A$1:$BT$1,0),0)</f>
        <v>128001.0000000001</v>
      </c>
      <c r="O7" s="617">
        <f>VLOOKUP(年度マスタ!$K$4&amp;"_"&amp;O$5,データシート1!$A:$BT,MATCH("cb_"&amp;$G7,データシート1!$A$1:$BT$1,0),0)</f>
        <v>133269.49999999991</v>
      </c>
      <c r="P7" s="617">
        <f>VLOOKUP(年度マスタ!$K$4&amp;"_"&amp;P$5,データシート1!$A:$BT,MATCH("cb_"&amp;$G7,データシート1!$A$1:$BT$1,0),0)</f>
        <v>151772.5</v>
      </c>
      <c r="Q7" s="617">
        <f>VLOOKUP(年度マスタ!$K$4&amp;"_"&amp;Q$5,データシート1!$A:$BT,MATCH("cb_"&amp;$G7,データシート1!$A$1:$BT$1,0),0)</f>
        <v>204351.79999999996</v>
      </c>
      <c r="R7" s="634">
        <f>VLOOKUP(年度マスタ!$K$4&amp;"_"&amp;R$5,データシート1!$A:$BT,MATCH("cb_"&amp;$G7,データシート1!$A$1:$BT$1,0),0)</f>
        <v>206985.79999999996</v>
      </c>
      <c r="S7" s="568"/>
      <c r="T7" s="190"/>
      <c r="U7" s="581"/>
      <c r="V7" s="195"/>
      <c r="W7" s="195"/>
      <c r="X7" s="195"/>
      <c r="Y7" s="196" t="s">
        <v>375</v>
      </c>
      <c r="Z7" s="212" t="s">
        <v>376</v>
      </c>
      <c r="AA7" s="212"/>
      <c r="AB7" s="212"/>
      <c r="AC7" s="1022">
        <f>VLOOKUP(年度マスタ!$K$4&amp;"_"&amp;年度マスタ!$K$9,データシート3!A:AB,MATCH("ea_"&amp;$Y7&amp;"_設備",データシート3!$A$1:$AB$1,0),0)</f>
        <v>474038</v>
      </c>
      <c r="AD7" s="1022">
        <f>VLOOKUP(年度マスタ!$K$4&amp;"_"&amp;年度マスタ!$K$9,データシート3!A:AB,MATCH("ea_"&amp;$Y7&amp;"_年間発電",データシート3!$A$1:$AB$1,0),0)/10^3</f>
        <v>645049.00899999996</v>
      </c>
      <c r="AE7" s="554">
        <f t="shared" ref="AE7:AE16" si="0">$AD7*3600/100000000</f>
        <v>23.221764324000002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1254656</v>
      </c>
      <c r="AD8" s="1022">
        <f>VLOOKUP(年度マスタ!$K$4&amp;"_"&amp;年度マスタ!$K$9,データシート3!A:AB,MATCH("ea_"&amp;$Y8&amp;"_年間発電",データシート3!$A$1:$AB$1,0),0)/10^3</f>
        <v>1696385.848</v>
      </c>
      <c r="AE8" s="554">
        <f t="shared" si="0"/>
        <v>61.069890528000002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49300</v>
      </c>
      <c r="AD9" s="666">
        <f>VLOOKUP(年度マスタ!$K$4&amp;"_"&amp;年度マスタ!$K$9,データシート3!A:AB,MATCH("ea_"&amp;$Y9&amp;"_年間発電",データシート3!$A$1:$AB$1,0),0)/10^3</f>
        <v>95497.736000000004</v>
      </c>
      <c r="AE9" s="667">
        <f t="shared" si="0"/>
        <v>3.4379184960000004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470</v>
      </c>
      <c r="L11" s="654">
        <f>VLOOKUP(年度マスタ!$K$4&amp;"_"&amp;L$5,データシート1!$A:$BT,MATCH("cb_"&amp;$G11,データシート1!$A$1:$BT$1,0),0)</f>
        <v>470</v>
      </c>
      <c r="M11" s="654">
        <f>VLOOKUP(年度マスタ!$K$4&amp;"_"&amp;M$5,データシート1!$A:$BT,MATCH("cb_"&amp;$G11,データシート1!$A$1:$BT$1,0),0)</f>
        <v>470</v>
      </c>
      <c r="N11" s="654">
        <f>VLOOKUP(年度マスタ!$K$4&amp;"_"&amp;N$5,データシート1!$A:$BT,MATCH("cb_"&amp;$G11,データシート1!$A$1:$BT$1,0),0)</f>
        <v>470</v>
      </c>
      <c r="O11" s="654">
        <f>VLOOKUP(年度マスタ!$K$4&amp;"_"&amp;O$5,データシート1!$A:$BT,MATCH("cb_"&amp;$G11,データシート1!$A$1:$BT$1,0),0)</f>
        <v>470</v>
      </c>
      <c r="P11" s="654">
        <f>VLOOKUP(年度マスタ!$K$4&amp;"_"&amp;P$5,データシート1!$A:$BT,MATCH("cb_"&amp;$G11,データシート1!$A$1:$BT$1,0),0)</f>
        <v>470</v>
      </c>
      <c r="Q11" s="654">
        <f>VLOOKUP(年度マスタ!$K$4&amp;"_"&amp;Q$5,データシート1!$A:$BT,MATCH("cb_"&amp;$G11,データシート1!$A$1:$BT$1,0),0)</f>
        <v>470</v>
      </c>
      <c r="R11" s="655">
        <f>VLOOKUP(年度マスタ!$K$4&amp;"_"&amp;R$5,データシート1!$A:$BT,MATCH("cb_"&amp;$G11,データシート1!$A$1:$BT$1,0),0)</f>
        <v>470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87288.3</v>
      </c>
      <c r="K12" s="651">
        <f t="shared" ref="K12:Q12" si="1">SUM(K6:K11)</f>
        <v>103080</v>
      </c>
      <c r="L12" s="651">
        <f t="shared" si="1"/>
        <v>115184.2</v>
      </c>
      <c r="M12" s="651">
        <f t="shared" si="1"/>
        <v>152197.5</v>
      </c>
      <c r="N12" s="651">
        <f t="shared" si="1"/>
        <v>138550.8000000001</v>
      </c>
      <c r="O12" s="651">
        <f t="shared" si="1"/>
        <v>144471.59999999989</v>
      </c>
      <c r="P12" s="651">
        <f t="shared" si="1"/>
        <v>163616.29999999999</v>
      </c>
      <c r="Q12" s="651">
        <f t="shared" si="1"/>
        <v>217115.79999999993</v>
      </c>
      <c r="R12" s="652">
        <f t="shared" ref="R12" si="2">SUM(R6:R11)</f>
        <v>220940.39999999991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11.329029329999999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50.293202399999998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8978.4577559999998</v>
      </c>
      <c r="K19" s="615">
        <f>K6*別紙!$C5/100*別紙!$E5/10^3</f>
        <v>9912.2711279999985</v>
      </c>
      <c r="L19" s="615">
        <f>L6*別紙!$C5/100*別紙!$E5/10^3</f>
        <v>10613.621255999997</v>
      </c>
      <c r="M19" s="615">
        <f>M6*別紙!$C5/100*別紙!$E5/10^3</f>
        <v>11395.619447999998</v>
      </c>
      <c r="N19" s="615">
        <f>N6*別紙!$C5/100*別紙!$E5/10^3</f>
        <v>12096.969575999989</v>
      </c>
      <c r="O19" s="615">
        <f>O6*別紙!$C5/100*別紙!$E5/10^3</f>
        <v>12879.807851999987</v>
      </c>
      <c r="P19" s="615">
        <f>P6*別紙!$C5/100*別紙!$E5/10^3</f>
        <v>13649.924855999974</v>
      </c>
      <c r="Q19" s="615">
        <f>Q6*別紙!$C5/100*別紙!$E5/10^3</f>
        <v>14754.275279999965</v>
      </c>
      <c r="R19" s="639">
        <f>R6*別紙!$C5/100*別紙!$E5/10^3</f>
        <v>16183.138151999941</v>
      </c>
      <c r="S19" s="572"/>
      <c r="T19" s="191"/>
      <c r="U19" s="588"/>
      <c r="W19" s="201"/>
      <c r="X19" s="201"/>
      <c r="Y19" s="173"/>
      <c r="Z19" s="628" t="s">
        <v>389</v>
      </c>
      <c r="AA19" s="671"/>
      <c r="AB19" s="672"/>
      <c r="AC19" s="673">
        <f>SUM($AC$6,$AC$9,$AC$10,$AC$13)</f>
        <v>1777994</v>
      </c>
      <c r="AD19" s="673">
        <f>SUM($AD$6,$AD$9,$AD$10,$AD$13)</f>
        <v>2436932.5929999999</v>
      </c>
      <c r="AE19" s="674">
        <f>SUM($AE$6,$AE$9,$AE$10,$AE$13,$AE$17,$AE$18)</f>
        <v>149.35180507799998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105565.50731999999</v>
      </c>
      <c r="K20" s="617">
        <f>K7*別紙!$C6/100*別紙!$E6/10^3</f>
        <v>124803.199656</v>
      </c>
      <c r="L20" s="617">
        <f>L7*別紙!$C6/100*別紙!$E6/10^3</f>
        <v>140041.13030399999</v>
      </c>
      <c r="M20" s="617">
        <f>M7*別紙!$C6/100*別紙!$E6/10^3</f>
        <v>188138.932596</v>
      </c>
      <c r="N20" s="617">
        <f>N7*別紙!$C6/100*別紙!$E6/10^3</f>
        <v>169314.60276000013</v>
      </c>
      <c r="O20" s="617">
        <f>O7*別紙!$C6/100*別紙!$E6/10^3</f>
        <v>176283.56381999986</v>
      </c>
      <c r="P20" s="617">
        <f>P7*別紙!$C6/100*別紙!$E6/10^3</f>
        <v>200758.59209999998</v>
      </c>
      <c r="Q20" s="617">
        <f>Q7*別紙!$C6/100*別紙!$E6/10^3</f>
        <v>270308.38696799992</v>
      </c>
      <c r="R20" s="634">
        <f>R7*別紙!$C6/100*別紙!$E6/10^3</f>
        <v>273792.53680799989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3293.76</v>
      </c>
      <c r="L24" s="654">
        <f>L11*別紙!$C10/100*別紙!$E10/10^3</f>
        <v>3293.76</v>
      </c>
      <c r="M24" s="654">
        <f>M11*別紙!$C10/100*別紙!$E10/10^3</f>
        <v>3293.76</v>
      </c>
      <c r="N24" s="654">
        <f>N11*別紙!$C10/100*別紙!$E10/10^3</f>
        <v>3293.76</v>
      </c>
      <c r="O24" s="654">
        <f>O11*別紙!$C10/100*別紙!$E10/10^3</f>
        <v>3293.76</v>
      </c>
      <c r="P24" s="654">
        <f>P11*別紙!$C10/100*別紙!$E10/10^3</f>
        <v>3293.76</v>
      </c>
      <c r="Q24" s="654">
        <f>Q11*別紙!$C10/100*別紙!$E10/10^3</f>
        <v>3293.76</v>
      </c>
      <c r="R24" s="655">
        <f>R11*別紙!$C10/100*別紙!$E10/10^3</f>
        <v>3293.76</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114543.96507599999</v>
      </c>
      <c r="K25" s="657">
        <f t="shared" si="3"/>
        <v>138009.23078400001</v>
      </c>
      <c r="L25" s="657">
        <f t="shared" si="3"/>
        <v>153948.51155999998</v>
      </c>
      <c r="M25" s="657">
        <f t="shared" si="3"/>
        <v>202828.31204400002</v>
      </c>
      <c r="N25" s="657">
        <f t="shared" si="3"/>
        <v>184705.33233600011</v>
      </c>
      <c r="O25" s="657">
        <f t="shared" si="3"/>
        <v>192457.13167199987</v>
      </c>
      <c r="P25" s="657">
        <f t="shared" si="3"/>
        <v>217702.27695599996</v>
      </c>
      <c r="Q25" s="657">
        <f t="shared" si="3"/>
        <v>288356.42224799987</v>
      </c>
      <c r="R25" s="658">
        <f t="shared" ref="R25" si="4">SUM(R19:R24)</f>
        <v>293269.43495999987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499510.04183038062</v>
      </c>
      <c r="K26" s="654">
        <f>(VLOOKUP(年度マスタ!$K$4&amp;"_"&amp;K$18,データシート1!$A:$BT,MATCH("da_合計",データシート1!$A$1:$BT$1,0),0))/10^3</f>
        <v>498943.48097282049</v>
      </c>
      <c r="L26" s="654">
        <f>(VLOOKUP(年度マスタ!$K$4&amp;"_"&amp;L$18,データシート1!$A:$BT,MATCH("da_合計",データシート1!$A$1:$BT$1,0),0))/10^3</f>
        <v>498450.09248316626</v>
      </c>
      <c r="M26" s="654">
        <f>(VLOOKUP(年度マスタ!$K$4&amp;"_"&amp;M$18,データシート1!$A:$BT,MATCH("da_合計",データシート1!$A$1:$BT$1,0),0))/10^3</f>
        <v>501181.93165095779</v>
      </c>
      <c r="N26" s="654">
        <f>(VLOOKUP(年度マスタ!$K$4&amp;"_"&amp;N$18,データシート1!$A:$BT,MATCH("da_合計",データシート1!$A$1:$BT$1,0),0))/10^3</f>
        <v>498573.94189243362</v>
      </c>
      <c r="O26" s="654">
        <f>(VLOOKUP(年度マスタ!$K$4&amp;"_"&amp;O$18,データシート1!$A:$BT,MATCH("da_合計",データシート1!$A$1:$BT$1,0),0))/10^3</f>
        <v>479381.54512561637</v>
      </c>
      <c r="P26" s="654">
        <f>(VLOOKUP(年度マスタ!$K$4&amp;"_"&amp;P$18,データシート1!$A:$BT,MATCH("da_合計",データシート1!$A$1:$BT$1,0),0))/10^3</f>
        <v>485436.53849639359</v>
      </c>
      <c r="Q26" s="654">
        <f>(VLOOKUP(年度マスタ!$K$4&amp;"_"&amp;Q$18,データシート1!$A:$BT,MATCH("da_合計",データシート1!$A$1:$BT$1,0),0))/10^3</f>
        <v>482173.63362748211</v>
      </c>
      <c r="R26" s="655">
        <f>Q26</f>
        <v>482173.63362748211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0.22931263735213528</v>
      </c>
      <c r="K27" s="839">
        <f t="shared" ref="K27:P27" si="5">K25/K26</f>
        <v>0.27660293409368736</v>
      </c>
      <c r="L27" s="839">
        <f t="shared" si="5"/>
        <v>0.30885441467783287</v>
      </c>
      <c r="M27" s="839">
        <f t="shared" si="5"/>
        <v>0.40469996868374214</v>
      </c>
      <c r="N27" s="839">
        <f t="shared" si="5"/>
        <v>0.37046728040963267</v>
      </c>
      <c r="O27" s="839">
        <f t="shared" si="5"/>
        <v>0.40146963025364008</v>
      </c>
      <c r="P27" s="839">
        <f t="shared" si="5"/>
        <v>0.44846701822305723</v>
      </c>
      <c r="Q27" s="839">
        <f>Q25/Q26</f>
        <v>0.59803440532125485</v>
      </c>
      <c r="R27" s="840">
        <f>R25/R26</f>
        <v>0.60822370720207009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0.60822370720207009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5.0540560973160265</v>
      </c>
      <c r="AA52" s="173"/>
      <c r="AB52" s="678" t="s">
        <v>413</v>
      </c>
      <c r="AC52" s="679">
        <f>$AD6</f>
        <v>2341434.8569999998</v>
      </c>
      <c r="AD52" s="680">
        <f>R19+R20</f>
        <v>289975.67495999986</v>
      </c>
      <c r="AE52" s="681">
        <f t="shared" ref="AE52:AE54" si="6">IFERROR(AD52/AC52,"-")</f>
        <v>0.12384528832526895</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1954758.9593725177</v>
      </c>
      <c r="Z53" s="1130"/>
      <c r="AA53" s="173"/>
      <c r="AB53" s="678" t="s">
        <v>377</v>
      </c>
      <c r="AC53" s="679">
        <f>$AD9</f>
        <v>95497.736000000004</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1721</v>
      </c>
      <c r="AK54" s="443">
        <f>VLOOKUP(年度マスタ!$K$4&amp;"_"&amp;AK$53,データシート1!$A$1:$BT$2000,MATCH("ca_太陽光発電（10kW未満）",データシート1!$A$1:$BT$1,0),0)</f>
        <v>1855</v>
      </c>
      <c r="AL54" s="443">
        <f>VLOOKUP(年度マスタ!$K$4&amp;"_"&amp;AL$53,データシート1!$A$1:$BT$2000,MATCH("ca_太陽光発電（10kW未満）",データシート1!$A$1:$BT$1,0),0)</f>
        <v>1956</v>
      </c>
      <c r="AM54" s="443">
        <f>VLOOKUP(年度マスタ!$K$4&amp;"_"&amp;AM$53,データシート1!$A$1:$BT$2000,MATCH("ca_太陽光発電（10kW未満）",データシート1!$A$1:$BT$1,0),0)</f>
        <v>2084</v>
      </c>
      <c r="AN54" s="443">
        <f>VLOOKUP(年度マスタ!$K$4&amp;"_"&amp;AN$53,データシート1!$A$1:$BT$2000,MATCH("ca_太陽光発電（10kW未満）",データシート1!$A$1:$BT$1,0),0)</f>
        <v>2196</v>
      </c>
      <c r="AO54" s="443">
        <f>VLOOKUP(年度マスタ!$K$4&amp;"_"&amp;AO$53,データシート1!$A$1:$BT$2000,MATCH("ca_太陽光発電（10kW未満）",データシート1!$A$1:$BT$1,0),0)</f>
        <v>2316</v>
      </c>
      <c r="AP54" s="443">
        <f>VLOOKUP(年度マスタ!$K$4&amp;"_"&amp;AP$53,データシート1!$A$1:$BT$2000,MATCH("ca_太陽光発電（10kW未満）",データシート1!$A$1:$BT$1,0),0)</f>
        <v>2423</v>
      </c>
      <c r="AQ54" s="443">
        <f>VLOOKUP(年度マスタ!$K$4&amp;"_"&amp;AQ$53,データシート1!$A$1:$BT$2000,MATCH("ca_太陽光発電（10kW未満）",データシート1!$A$1:$BT$1,0),0)</f>
        <v>2571</v>
      </c>
      <c r="AR54" s="443">
        <f>VLOOKUP(年度マスタ!$K$4&amp;"_"&amp;AR$53,データシート1!$A$1:$BT$2000,MATCH("ca_太陽光発電（10kW未満）",データシート1!$A$1:$BT$1,0),0)</f>
        <v>2754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笠間市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茨城県</v>
      </c>
      <c r="AY12" s="1023" t="str">
        <f>年度マスタ!$J4</f>
        <v>笠間市</v>
      </c>
      <c r="AZ12" s="1023" t="str">
        <f>年度マスタ!$K4</f>
        <v>08216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28229</v>
      </c>
      <c r="AY21" s="18" t="str">
        <f>IF(IFERROR(比較地域マスタ!$Z6,"")=0,"",IFERROR(比較地域マスタ!$Z6,""))</f>
        <v>たつの市</v>
      </c>
      <c r="BB21" s="110" t="str">
        <f t="shared" ref="BB21:BC68" si="0">AX21</f>
        <v>28229</v>
      </c>
      <c r="BC21" s="1031" t="str">
        <f t="shared" si="0"/>
        <v>たつの市</v>
      </c>
      <c r="BD21" s="34">
        <f>SUM(BE21,BI21:BK21,BQ21)</f>
        <v>958.47184022159411</v>
      </c>
      <c r="BE21" s="34">
        <f>SUM(BF21:BH21)</f>
        <v>669.55451518757343</v>
      </c>
      <c r="BF21" s="34">
        <f>VLOOKUP($AX21&amp;"_"&amp;$BC$14,データシート1!$A:$BT,MATCH($BC$12&amp;"_"&amp;BF$20,データシート1!$A$1:$BT$1,0),0)</f>
        <v>648.04778558942394</v>
      </c>
      <c r="BG21" s="34">
        <f>VLOOKUP($AX21&amp;"_"&amp;$BC$14,データシート1!$A:$BT,MATCH($BC$12&amp;"_"&amp;BG$20,データシート1!$A$1:$BT$1,0),0)</f>
        <v>2.7651229654021372</v>
      </c>
      <c r="BH21" s="34">
        <f>VLOOKUP($AX21&amp;"_"&amp;$BC$14,データシート1!$A:$BT,MATCH($BC$12&amp;"_"&amp;BH$20,データシート1!$A$1:$BT$1,0),0)</f>
        <v>18.741606632747324</v>
      </c>
      <c r="BI21" s="34">
        <f>VLOOKUP($AX21&amp;"_"&amp;$BC$14,データシート1!$A:$BT,MATCH($BC$12&amp;"_"&amp;BI$20,データシート1!$A$1:$BT$1,0),0)</f>
        <v>63.619798315206808</v>
      </c>
      <c r="BJ21" s="34">
        <f>VLOOKUP($AX21&amp;"_"&amp;$BC$14,データシート1!$A:$BT,MATCH($BC$12&amp;"_"&amp;BJ$20,データシート1!$A$1:$BT$1,0),0)</f>
        <v>55.764803738197941</v>
      </c>
      <c r="BK21" s="34">
        <f t="shared" ref="BK21:BK68" si="1">SUM(BL21,BO21:BP21)</f>
        <v>161.19192313206443</v>
      </c>
      <c r="BL21" s="34">
        <f t="shared" ref="BL21:BL67" si="2">SUM(BM21:BN21)</f>
        <v>129.8876595769718</v>
      </c>
      <c r="BM21" s="34">
        <f>VLOOKUP($AX21&amp;"_"&amp;$BC$14,データシート1!$A:$BT,MATCH($BC$12&amp;"_"&amp;BM$20,データシート1!$A$1:$BT$1,0),0)</f>
        <v>67.850770780337086</v>
      </c>
      <c r="BN21" s="34">
        <f>VLOOKUP($AX21&amp;"_"&amp;$BC$14,データシート1!$A:$BT,MATCH($BC$12&amp;"_"&amp;BN$20,データシート1!$A$1:$BT$1,0),0)</f>
        <v>62.036888796634713</v>
      </c>
      <c r="BO21" s="34">
        <f>VLOOKUP($AX21&amp;"_"&amp;$BC$14,データシート1!$A:$BT,MATCH($BC$12&amp;"_"&amp;BO$20,データシート1!$A$1:$BT$1,0),0)</f>
        <v>4.3644362779583403</v>
      </c>
      <c r="BP21" s="34">
        <f>VLOOKUP($AX21&amp;"_"&amp;$BC$14,データシート1!$A:$BT,MATCH($BC$12&amp;"_"&amp;BP$20,データシート1!$A$1:$BT$1,0),0)</f>
        <v>26.939827277134306</v>
      </c>
      <c r="BQ21" s="34">
        <f>VLOOKUP($AX21&amp;"_"&amp;$BC$14,データシート1!$A:$BT,MATCH($BC$12&amp;"_"&amp;BQ$20,データシート1!$A$1:$BT$1,0),0)</f>
        <v>8.3407998485514003</v>
      </c>
      <c r="BR21" s="35">
        <f t="shared" ref="BR21:BR68" si="3">BD21</f>
        <v>958.47184022159411</v>
      </c>
      <c r="BT21" s="111" t="str">
        <f t="shared" ref="BT21:BT68" si="4">AY21</f>
        <v>たつの市</v>
      </c>
      <c r="BU21" s="34">
        <f>BD21</f>
        <v>958.47184022159411</v>
      </c>
      <c r="BV21" s="60">
        <f>BE21/$BR21</f>
        <v>0.69856461827065841</v>
      </c>
      <c r="BW21" s="60">
        <f t="shared" ref="BW21:CH42" si="5">BF21/$BR21</f>
        <v>0.67612605649384372</v>
      </c>
      <c r="BX21" s="60">
        <f t="shared" si="5"/>
        <v>2.8849287473723317E-3</v>
      </c>
      <c r="BY21" s="60">
        <f t="shared" si="5"/>
        <v>1.9553633029442321E-2</v>
      </c>
      <c r="BZ21" s="60">
        <f t="shared" si="5"/>
        <v>6.6376283209841846E-2</v>
      </c>
      <c r="CA21" s="60">
        <f t="shared" si="5"/>
        <v>5.8180951591968927E-2</v>
      </c>
      <c r="CB21" s="60">
        <f t="shared" si="5"/>
        <v>0.1681759613248498</v>
      </c>
      <c r="CC21" s="60">
        <f t="shared" si="5"/>
        <v>0.13551536323377261</v>
      </c>
      <c r="CD21" s="60">
        <f t="shared" si="5"/>
        <v>7.0790573006975679E-2</v>
      </c>
      <c r="CE21" s="60">
        <f t="shared" si="5"/>
        <v>6.4724790226796947E-2</v>
      </c>
      <c r="CF21" s="60">
        <f t="shared" si="5"/>
        <v>4.5535362592909389E-3</v>
      </c>
      <c r="CG21" s="60">
        <f t="shared" si="5"/>
        <v>2.8107061831786261E-2</v>
      </c>
      <c r="CH21" s="60">
        <f>BQ21/$BR21</f>
        <v>8.7021856026808751E-3</v>
      </c>
      <c r="CI21" s="112">
        <f t="shared" ref="CI21:CI68" si="6">BR21/$BR21</f>
        <v>1</v>
      </c>
      <c r="CK21" s="113" t="str">
        <f t="shared" ref="CK21:CK68" si="7">AY21</f>
        <v>たつの市</v>
      </c>
      <c r="CL21" s="114">
        <f>CN21+CP21+CR21</f>
        <v>669.55451518757343</v>
      </c>
      <c r="CM21" s="61">
        <f>IF(IF(CL21=0,0,CW21/CL21)&gt;1,1,IF(CL21=0,0,CW21/CL21))</f>
        <v>0.1999956642253187</v>
      </c>
      <c r="CN21" s="62">
        <f>BF21</f>
        <v>648.04778558942394</v>
      </c>
      <c r="CO21" s="61">
        <f>IF(IF(CN21=0,0,CX21/CN21)&gt;1,1,IF(CN21=0,0,CX21/CN21))</f>
        <v>0.20663291037744325</v>
      </c>
      <c r="CP21" s="62">
        <f t="shared" ref="CP21:CP68" si="8">BG21</f>
        <v>2.7651229654021372</v>
      </c>
      <c r="CQ21" s="61">
        <f>IF(IF(CP21=0,0,CY21/CP21)&gt;1,1,IF(CP21=0,0,CY21/CP21))</f>
        <v>0</v>
      </c>
      <c r="CR21" s="62">
        <f t="shared" ref="CR21:CR68" si="9">BH21</f>
        <v>18.741606632747324</v>
      </c>
      <c r="CS21" s="61">
        <f>IF(IF(CR21=0,0,CZ21/CR21)&gt;1,1,IF(CR21=0,0,CZ21/CR21))</f>
        <v>0</v>
      </c>
      <c r="CT21" s="62">
        <f t="shared" ref="CT21:CT68" si="10">BI21</f>
        <v>63.619798315206808</v>
      </c>
      <c r="CU21" s="63">
        <f>IF(IF(CT21=0,0,DA21/CT21)&gt;1,1,IF(CT21=0,0,DA21/CT21))</f>
        <v>0.20751401842851133</v>
      </c>
      <c r="CV21" s="16"/>
      <c r="CW21" s="956">
        <f>SUM(CX21:CZ21)</f>
        <v>133.90799999999999</v>
      </c>
      <c r="CX21" s="957">
        <f>VLOOKUP($AX21&amp;"_"&amp;$CW$14,データシート1!$A:$BT,MATCH($CW$12&amp;"_"&amp;CX$20,データシート1!$A$1:$BT$1,0),0)</f>
        <v>133.90799999999999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13.202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147.10999999999999</v>
      </c>
      <c r="DE21" s="16"/>
      <c r="DF21" s="115">
        <f>VLOOKUP($AX21&amp;"_"&amp;$DF$14,データシート1!$A:$BT,MATCH($DF$12&amp;"_"&amp;DF$20,データシート1!$A$1:$BT$1,0),0)</f>
        <v>15</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17</v>
      </c>
      <c r="DM21" s="16"/>
      <c r="DN21" s="118">
        <f>IF($DD21=0,0,ROUND(CX21/$DD21,2))</f>
        <v>0.91</v>
      </c>
      <c r="DO21" s="119">
        <f>IF($DD21=0,0,ROUND(CY21/$DD21,2))</f>
        <v>0</v>
      </c>
      <c r="DP21" s="119">
        <f t="shared" ref="DP21:DR36" si="13">IF($DD21=0,0,ROUND(CZ21/$DD21,2))</f>
        <v>0</v>
      </c>
      <c r="DQ21" s="119">
        <f t="shared" si="13"/>
        <v>0.09</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08216</v>
      </c>
      <c r="AY22" s="18" t="str">
        <f>IF(IFERROR(比較地域マスタ!$Z7,"")=0,"",IFERROR(比較地域マスタ!$Z7,""))</f>
        <v>笠間市</v>
      </c>
      <c r="BB22" s="110" t="str">
        <f t="shared" si="0"/>
        <v>08216</v>
      </c>
      <c r="BC22" s="1031" t="str">
        <f t="shared" si="0"/>
        <v>笠間市</v>
      </c>
      <c r="BD22" s="34">
        <f t="shared" ref="BD22:BD68" si="14">SUM(BE22,BI22:BK22,BQ22)</f>
        <v>654.97616689112306</v>
      </c>
      <c r="BE22" s="34">
        <f t="shared" ref="BE22:BE67" si="15">SUM(BF22:BH22)</f>
        <v>306.80406479464204</v>
      </c>
      <c r="BF22" s="34">
        <f>VLOOKUP($AX22&amp;"_"&amp;$BC$14,データシート1!$A:$BT,MATCH($BC$12&amp;"_"&amp;BF$20,データシート1!$A$1:$BT$1,0),0)</f>
        <v>279.17456338542843</v>
      </c>
      <c r="BG22" s="34">
        <f>VLOOKUP($AX22&amp;"_"&amp;$BC$14,データシート1!$A:$BT,MATCH($BC$12&amp;"_"&amp;BG$20,データシート1!$A$1:$BT$1,0),0)</f>
        <v>4.7345784800690183</v>
      </c>
      <c r="BH22" s="34">
        <f>VLOOKUP($AX22&amp;"_"&amp;$BC$14,データシート1!$A:$BT,MATCH($BC$12&amp;"_"&amp;BH$20,データシート1!$A$1:$BT$1,0),0)</f>
        <v>22.894922929144641</v>
      </c>
      <c r="BI22" s="34">
        <f>VLOOKUP($AX22&amp;"_"&amp;$BC$14,データシート1!$A:$BT,MATCH($BC$12&amp;"_"&amp;BI$20,データシート1!$A$1:$BT$1,0),0)</f>
        <v>88.329756825172467</v>
      </c>
      <c r="BJ22" s="34">
        <f>VLOOKUP($AX22&amp;"_"&amp;$BC$14,データシート1!$A:$BT,MATCH($BC$12&amp;"_"&amp;BJ$20,データシート1!$A$1:$BT$1,0),0)</f>
        <v>103.06348878850119</v>
      </c>
      <c r="BK22" s="34">
        <f t="shared" si="1"/>
        <v>148.31769560412744</v>
      </c>
      <c r="BL22" s="34">
        <f t="shared" si="2"/>
        <v>143.97562158830232</v>
      </c>
      <c r="BM22" s="34">
        <f>VLOOKUP($AX22&amp;"_"&amp;$BC$14,データシート1!$A:$BT,MATCH($BC$12&amp;"_"&amp;BM$20,データシート1!$A$1:$BT$1,0),0)</f>
        <v>73.835045123228468</v>
      </c>
      <c r="BN22" s="34">
        <f>VLOOKUP($AX22&amp;"_"&amp;$BC$14,データシート1!$A:$BT,MATCH($BC$12&amp;"_"&amp;BN$20,データシート1!$A$1:$BT$1,0),0)</f>
        <v>70.140576465073849</v>
      </c>
      <c r="BO22" s="34">
        <f>VLOOKUP($AX22&amp;"_"&amp;$BC$14,データシート1!$A:$BT,MATCH($BC$12&amp;"_"&amp;BO$20,データシート1!$A$1:$BT$1,0),0)</f>
        <v>4.3420740158251201</v>
      </c>
      <c r="BP22" s="34">
        <f>VLOOKUP($AX22&amp;"_"&amp;$BC$14,データシート1!$A:$BT,MATCH($BC$12&amp;"_"&amp;BP$20,データシート1!$A$1:$BT$1,0),0)</f>
        <v>0</v>
      </c>
      <c r="BQ22" s="34">
        <f>VLOOKUP($AX22&amp;"_"&amp;$BC$14,データシート1!$A:$BT,MATCH($BC$12&amp;"_"&amp;BQ$20,データシート1!$A$1:$BT$1,0),0)</f>
        <v>8.461160878680003</v>
      </c>
      <c r="BR22" s="35">
        <f t="shared" si="3"/>
        <v>654.97616689112306</v>
      </c>
      <c r="BT22" s="121" t="str">
        <f t="shared" si="4"/>
        <v>笠間市</v>
      </c>
      <c r="BU22" s="33">
        <f>BD22</f>
        <v>654.97616689112306</v>
      </c>
      <c r="BV22" s="59">
        <f t="shared" ref="BV22:BZ68" si="16">BE22/$BR22</f>
        <v>0.46842019649493932</v>
      </c>
      <c r="BW22" s="59">
        <f t="shared" si="5"/>
        <v>0.42623621667112616</v>
      </c>
      <c r="BX22" s="59">
        <f t="shared" si="5"/>
        <v>7.2286271156123596E-3</v>
      </c>
      <c r="BY22" s="59">
        <f t="shared" si="5"/>
        <v>3.4955352708200868E-2</v>
      </c>
      <c r="BZ22" s="59">
        <f t="shared" si="5"/>
        <v>0.13485949762788171</v>
      </c>
      <c r="CA22" s="59">
        <f t="shared" si="5"/>
        <v>0.15735456341518067</v>
      </c>
      <c r="CB22" s="59">
        <f t="shared" si="5"/>
        <v>0.22644746954400607</v>
      </c>
      <c r="CC22" s="59">
        <f t="shared" si="5"/>
        <v>0.2198181076903756</v>
      </c>
      <c r="CD22" s="59">
        <f t="shared" si="5"/>
        <v>0.11272936154866547</v>
      </c>
      <c r="CE22" s="59">
        <f t="shared" si="5"/>
        <v>0.10708874614171014</v>
      </c>
      <c r="CF22" s="59">
        <f t="shared" si="5"/>
        <v>6.6293618536304765E-3</v>
      </c>
      <c r="CG22" s="59">
        <f t="shared" si="5"/>
        <v>0</v>
      </c>
      <c r="CH22" s="59">
        <f t="shared" si="5"/>
        <v>1.2918272917992305E-2</v>
      </c>
      <c r="CI22" s="122">
        <f t="shared" si="6"/>
        <v>1</v>
      </c>
      <c r="CK22" s="123" t="str">
        <f t="shared" si="7"/>
        <v>笠間市</v>
      </c>
      <c r="CL22" s="124">
        <f t="shared" ref="CL22:CL68" si="17">CN22+CP22+CR22</f>
        <v>306.80406479464204</v>
      </c>
      <c r="CM22" s="65">
        <f t="shared" ref="CM22:CM68" si="18">IF(IF(CL22=0,0,CW22/CL22)&gt;1,1,IF(CL22=0,0,CW22/CL22))</f>
        <v>0.30878013322088954</v>
      </c>
      <c r="CN22" s="66">
        <f t="shared" ref="CN22:CN68" si="19">BF22</f>
        <v>279.17456338542843</v>
      </c>
      <c r="CO22" s="65">
        <f t="shared" ref="CO22:CO68" si="20">IF(IF(CN22=0,0,CX22/CN22)&gt;1,1,IF(CN22=0,0,CX22/CN22))</f>
        <v>0.33933965491407914</v>
      </c>
      <c r="CP22" s="66">
        <f t="shared" si="8"/>
        <v>4.7345784800690183</v>
      </c>
      <c r="CQ22" s="65">
        <f t="shared" ref="CQ22:CQ68" si="21">IF(IF(CP22=0,0,CY22/CP22)&gt;1,1,IF(CP22=0,0,CY22/CP22))</f>
        <v>0</v>
      </c>
      <c r="CR22" s="66">
        <f t="shared" si="9"/>
        <v>22.894922929144641</v>
      </c>
      <c r="CS22" s="65">
        <f t="shared" ref="CS22:CS68" si="22">IF(IF(CR22=0,0,CZ22/CR22)&gt;1,1,IF(CR22=0,0,CZ22/CR22))</f>
        <v>0</v>
      </c>
      <c r="CT22" s="66">
        <f t="shared" si="10"/>
        <v>88.329756825172467</v>
      </c>
      <c r="CU22" s="67">
        <f t="shared" ref="CU22:CU68" si="23">IF(IF(CT22=0,0,DA22/CT22)&gt;1,1,IF(CT22=0,0,DA22/CT22))</f>
        <v>8.7082771157453387E-2</v>
      </c>
      <c r="CV22" s="16"/>
      <c r="CW22" s="959">
        <f t="shared" ref="CW22:CW68" si="24">SUM(CX22:CZ22)</f>
        <v>94.734999999999999</v>
      </c>
      <c r="CX22" s="960">
        <f>VLOOKUP($AX22&amp;"_"&amp;$CW$14,データシート1!$A:$BT,MATCH($CW$12&amp;"_"&amp;CX$20,データシート1!$A$1:$BT$1,0),0)</f>
        <v>94.734999999999999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7.6920000000000002</v>
      </c>
      <c r="DB22" s="960">
        <f>VLOOKUP($AX22&amp;"_"&amp;$CW$14,データシート1!$A:$BT,MATCH($CW$12&amp;"_"&amp;DB$20,データシート1!$A$1:$BT$1,0),0)</f>
        <v>0</v>
      </c>
      <c r="DC22" s="960">
        <f>VLOOKUP($AX22&amp;"_"&amp;$CW$14,データシート1!$A:$BT,MATCH($CW$12&amp;"_"&amp;DC$20,データシート1!$A$1:$BT$1,0),0)</f>
        <v>0</v>
      </c>
      <c r="DD22" s="961">
        <f t="shared" si="11"/>
        <v>102.42699999999999</v>
      </c>
      <c r="DE22" s="16"/>
      <c r="DF22" s="125">
        <f>VLOOKUP($AX22&amp;"_"&amp;$DF$14,データシート1!$A:$BT,MATCH($DF$12&amp;"_"&amp;DF$20,データシート1!$A$1:$BT$1,0),0)</f>
        <v>14</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16</v>
      </c>
      <c r="DM22" s="16"/>
      <c r="DN22" s="126">
        <f>IF($DD22=0,0,ROUND(CX22/$DD22,2))</f>
        <v>0.92</v>
      </c>
      <c r="DO22" s="127">
        <f>IF($DD22=0,0,ROUND(CY22/$DD22,2))</f>
        <v>0</v>
      </c>
      <c r="DP22" s="127">
        <f t="shared" si="13"/>
        <v>0</v>
      </c>
      <c r="DQ22" s="127">
        <f t="shared" si="13"/>
        <v>0.08</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27206</v>
      </c>
      <c r="AY23" s="18" t="str">
        <f>IF(IFERROR(比較地域マスタ!$Z8,"")=0,"",IFERROR(比較地域マスタ!$Z8,""))</f>
        <v>泉大津市</v>
      </c>
      <c r="BB23" s="110" t="str">
        <f t="shared" si="0"/>
        <v>27206</v>
      </c>
      <c r="BC23" s="1031" t="str">
        <f t="shared" si="0"/>
        <v>泉大津市</v>
      </c>
      <c r="BD23" s="34">
        <f t="shared" si="14"/>
        <v>358.42474076488452</v>
      </c>
      <c r="BE23" s="34">
        <f t="shared" si="15"/>
        <v>72.609340497415801</v>
      </c>
      <c r="BF23" s="34">
        <f>VLOOKUP($AX23&amp;"_"&amp;$BC$14,データシート1!$A:$BT,MATCH($BC$12&amp;"_"&amp;BF$20,データシート1!$A$1:$BT$1,0),0)</f>
        <v>70.31007262597663</v>
      </c>
      <c r="BG23" s="34">
        <f>VLOOKUP($AX23&amp;"_"&amp;$BC$14,データシート1!$A:$BT,MATCH($BC$12&amp;"_"&amp;BG$20,データシート1!$A$1:$BT$1,0),0)</f>
        <v>1.9687327818811027</v>
      </c>
      <c r="BH23" s="34">
        <f>VLOOKUP($AX23&amp;"_"&amp;$BC$14,データシート1!$A:$BT,MATCH($BC$12&amp;"_"&amp;BH$20,データシート1!$A$1:$BT$1,0),0)</f>
        <v>0.33053508955807037</v>
      </c>
      <c r="BI23" s="34">
        <f>VLOOKUP($AX23&amp;"_"&amp;$BC$14,データシート1!$A:$BT,MATCH($BC$12&amp;"_"&amp;BI$20,データシート1!$A$1:$BT$1,0),0)</f>
        <v>69.111046281164832</v>
      </c>
      <c r="BJ23" s="34">
        <f>VLOOKUP($AX23&amp;"_"&amp;$BC$14,データシート1!$A:$BT,MATCH($BC$12&amp;"_"&amp;BJ$20,データシート1!$A$1:$BT$1,0),0)</f>
        <v>68.094798237496946</v>
      </c>
      <c r="BK23" s="34">
        <f t="shared" si="1"/>
        <v>139.41059726330178</v>
      </c>
      <c r="BL23" s="34">
        <f t="shared" si="2"/>
        <v>74.723501955741696</v>
      </c>
      <c r="BM23" s="34">
        <f>VLOOKUP($AX23&amp;"_"&amp;$BC$14,データシート1!$A:$BT,MATCH($BC$12&amp;"_"&amp;BM$20,データシート1!$A$1:$BT$1,0),0)</f>
        <v>40.143431067826526</v>
      </c>
      <c r="BN23" s="34">
        <f>VLOOKUP($AX23&amp;"_"&amp;$BC$14,データシート1!$A:$BT,MATCH($BC$12&amp;"_"&amp;BN$20,データシート1!$A$1:$BT$1,0),0)</f>
        <v>34.58007088791517</v>
      </c>
      <c r="BO23" s="34">
        <f>VLOOKUP($AX23&amp;"_"&amp;$BC$14,データシート1!$A:$BT,MATCH($BC$12&amp;"_"&amp;BO$20,データシート1!$A$1:$BT$1,0),0)</f>
        <v>4.3093772356825601</v>
      </c>
      <c r="BP23" s="34">
        <f>VLOOKUP($AX23&amp;"_"&amp;$BC$14,データシート1!$A:$BT,MATCH($BC$12&amp;"_"&amp;BP$20,データシート1!$A$1:$BT$1,0),0)</f>
        <v>60.377718071877538</v>
      </c>
      <c r="BQ23" s="34">
        <f>VLOOKUP($AX23&amp;"_"&amp;$BC$14,データシート1!$A:$BT,MATCH($BC$12&amp;"_"&amp;BQ$20,データシート1!$A$1:$BT$1,0),0)</f>
        <v>9.1989584855051518</v>
      </c>
      <c r="BR23" s="35">
        <f t="shared" si="3"/>
        <v>358.42474076488452</v>
      </c>
      <c r="BT23" s="121" t="str">
        <f t="shared" si="4"/>
        <v>泉大津市</v>
      </c>
      <c r="BU23" s="33">
        <f t="shared" ref="BU23:BU68" si="25">BD23</f>
        <v>358.42474076488452</v>
      </c>
      <c r="BV23" s="59">
        <f t="shared" si="16"/>
        <v>0.20257904167682797</v>
      </c>
      <c r="BW23" s="59">
        <f t="shared" si="5"/>
        <v>0.19616411656163504</v>
      </c>
      <c r="BX23" s="59">
        <f t="shared" si="5"/>
        <v>5.4927368509210418E-3</v>
      </c>
      <c r="BY23" s="59">
        <f t="shared" si="5"/>
        <v>9.2218826427188823E-4</v>
      </c>
      <c r="BZ23" s="59">
        <f t="shared" si="5"/>
        <v>0.19281884987537601</v>
      </c>
      <c r="CA23" s="59">
        <f t="shared" si="5"/>
        <v>0.18998353208593102</v>
      </c>
      <c r="CB23" s="59">
        <f t="shared" si="5"/>
        <v>0.38895361119825933</v>
      </c>
      <c r="CC23" s="59">
        <f t="shared" si="5"/>
        <v>0.20847752249546297</v>
      </c>
      <c r="CD23" s="59">
        <f t="shared" si="5"/>
        <v>0.1119996096869869</v>
      </c>
      <c r="CE23" s="59">
        <f t="shared" si="5"/>
        <v>9.6477912808476077E-2</v>
      </c>
      <c r="CF23" s="59">
        <f t="shared" si="5"/>
        <v>1.2023102050618146E-2</v>
      </c>
      <c r="CG23" s="59">
        <f t="shared" si="5"/>
        <v>0.16845298665217825</v>
      </c>
      <c r="CH23" s="59">
        <f t="shared" si="5"/>
        <v>2.5664965163605662E-2</v>
      </c>
      <c r="CI23" s="122">
        <f t="shared" si="6"/>
        <v>1</v>
      </c>
      <c r="CK23" s="123" t="str">
        <f t="shared" si="7"/>
        <v>泉大津市</v>
      </c>
      <c r="CL23" s="124">
        <f t="shared" si="17"/>
        <v>72.609340497415801</v>
      </c>
      <c r="CM23" s="65">
        <f t="shared" si="18"/>
        <v>0.61448017148135281</v>
      </c>
      <c r="CN23" s="66">
        <f t="shared" si="19"/>
        <v>70.31007262597663</v>
      </c>
      <c r="CO23" s="65">
        <f t="shared" si="20"/>
        <v>0.63457479609423528</v>
      </c>
      <c r="CP23" s="66">
        <f t="shared" si="8"/>
        <v>1.9687327818811027</v>
      </c>
      <c r="CQ23" s="65">
        <f t="shared" si="21"/>
        <v>0</v>
      </c>
      <c r="CR23" s="66">
        <f t="shared" si="9"/>
        <v>0.33053508955807037</v>
      </c>
      <c r="CS23" s="65">
        <f t="shared" si="22"/>
        <v>0</v>
      </c>
      <c r="CT23" s="66">
        <f t="shared" si="10"/>
        <v>69.111046281164832</v>
      </c>
      <c r="CU23" s="67">
        <f t="shared" si="23"/>
        <v>8.1853774532447354E-2</v>
      </c>
      <c r="CV23" s="16"/>
      <c r="CW23" s="959">
        <f t="shared" si="24"/>
        <v>44.616999999999997</v>
      </c>
      <c r="CX23" s="962">
        <f>VLOOKUP($AX23&amp;"_"&amp;$CW$14,データシート1!$A:$BT,MATCH($CW$12&amp;"_"&amp;CX$20,データシート1!$A$1:$BT$1,0),0)</f>
        <v>44.616999999999997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5.657</v>
      </c>
      <c r="DB23" s="962">
        <f>VLOOKUP($AX23&amp;"_"&amp;$CW$14,データシート1!$A:$BT,MATCH($CW$12&amp;"_"&amp;DB$20,データシート1!$A$1:$BT$1,0),0)</f>
        <v>0</v>
      </c>
      <c r="DC23" s="962">
        <f>VLOOKUP($AX23&amp;"_"&amp;$CW$14,データシート1!$A:$BT,MATCH($CW$12&amp;"_"&amp;DC$20,データシート1!$A$1:$BT$1,0),0)</f>
        <v>0</v>
      </c>
      <c r="DD23" s="961">
        <f t="shared" si="11"/>
        <v>50.274000000000001</v>
      </c>
      <c r="DE23" s="16"/>
      <c r="DF23" s="125">
        <f>VLOOKUP($AX23&amp;"_"&amp;$DF$14,データシート1!$A:$BT,MATCH($DF$12&amp;"_"&amp;DF$20,データシート1!$A$1:$BT$1,0),0)</f>
        <v>8</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0</v>
      </c>
      <c r="DK23" s="64">
        <f>VLOOKUP($AX23&amp;"_"&amp;$DF$14,データシート1!$A:$BT,MATCH($DF$12&amp;"_"&amp;DK$20,データシート1!$A$1:$BT$1,0),0)</f>
        <v>0</v>
      </c>
      <c r="DL23" s="68">
        <f t="shared" si="12"/>
        <v>10</v>
      </c>
      <c r="DM23" s="16"/>
      <c r="DN23" s="126">
        <f t="shared" ref="DN23:DN67" si="26">IF($DD23=0,0,ROUND(CX23/$DD23,2))</f>
        <v>0.89</v>
      </c>
      <c r="DO23" s="127">
        <f t="shared" ref="DO23:DO67" si="27">IF($DD23=0,0,ROUND(CY23/$DD23,2))</f>
        <v>0</v>
      </c>
      <c r="DP23" s="127">
        <f t="shared" si="13"/>
        <v>0</v>
      </c>
      <c r="DQ23" s="127">
        <f t="shared" si="13"/>
        <v>0.11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10208</v>
      </c>
      <c r="AY24" s="18" t="str">
        <f>IF(IFERROR(比較地域マスタ!$Z9,"")=0,"",IFERROR(比較地域マスタ!$Z9,""))</f>
        <v>渋川市</v>
      </c>
      <c r="BB24" s="110" t="str">
        <f t="shared" si="0"/>
        <v>10208</v>
      </c>
      <c r="BC24" s="1031" t="str">
        <f t="shared" si="0"/>
        <v>渋川市</v>
      </c>
      <c r="BD24" s="34">
        <f t="shared" si="14"/>
        <v>488.65198734405413</v>
      </c>
      <c r="BE24" s="34">
        <f t="shared" si="15"/>
        <v>120.45079529806272</v>
      </c>
      <c r="BF24" s="34">
        <f>VLOOKUP($AX24&amp;"_"&amp;$BC$14,データシート1!$A:$BT,MATCH($BC$12&amp;"_"&amp;BF$20,データシート1!$A$1:$BT$1,0),0)</f>
        <v>106.56117583942648</v>
      </c>
      <c r="BG24" s="34">
        <f>VLOOKUP($AX24&amp;"_"&amp;$BC$14,データシート1!$A:$BT,MATCH($BC$12&amp;"_"&amp;BG$20,データシート1!$A$1:$BT$1,0),0)</f>
        <v>7.0832463744331973</v>
      </c>
      <c r="BH24" s="34">
        <f>VLOOKUP($AX24&amp;"_"&amp;$BC$14,データシート1!$A:$BT,MATCH($BC$12&amp;"_"&amp;BH$20,データシート1!$A$1:$BT$1,0),0)</f>
        <v>6.8063730842030274</v>
      </c>
      <c r="BI24" s="34">
        <f>VLOOKUP($AX24&amp;"_"&amp;$BC$14,データシート1!$A:$BT,MATCH($BC$12&amp;"_"&amp;BI$20,データシート1!$A$1:$BT$1,0),0)</f>
        <v>97.284864760851747</v>
      </c>
      <c r="BJ24" s="34">
        <f>VLOOKUP($AX24&amp;"_"&amp;$BC$14,データシート1!$A:$BT,MATCH($BC$12&amp;"_"&amp;BJ$20,データシート1!$A$1:$BT$1,0),0)</f>
        <v>92.982871765628161</v>
      </c>
      <c r="BK24" s="34">
        <f t="shared" si="1"/>
        <v>164.03300065603517</v>
      </c>
      <c r="BL24" s="34">
        <f t="shared" si="2"/>
        <v>159.66237534469269</v>
      </c>
      <c r="BM24" s="34">
        <f>VLOOKUP($AX24&amp;"_"&amp;$BC$14,データシート1!$A:$BT,MATCH($BC$12&amp;"_"&amp;BM$20,データシート1!$A$1:$BT$1,0),0)</f>
        <v>78.518626632563866</v>
      </c>
      <c r="BN24" s="34">
        <f>VLOOKUP($AX24&amp;"_"&amp;$BC$14,データシート1!$A:$BT,MATCH($BC$12&amp;"_"&amp;BN$20,データシート1!$A$1:$BT$1,0),0)</f>
        <v>81.143748712128826</v>
      </c>
      <c r="BO24" s="34">
        <f>VLOOKUP($AX24&amp;"_"&amp;$BC$14,データシート1!$A:$BT,MATCH($BC$12&amp;"_"&amp;BO$20,データシート1!$A$1:$BT$1,0),0)</f>
        <v>4.3706253113424696</v>
      </c>
      <c r="BP24" s="34">
        <f>VLOOKUP($AX24&amp;"_"&amp;$BC$14,データシート1!$A:$BT,MATCH($BC$12&amp;"_"&amp;BP$20,データシート1!$A$1:$BT$1,0),0)</f>
        <v>0</v>
      </c>
      <c r="BQ24" s="34">
        <f>VLOOKUP($AX24&amp;"_"&amp;$BC$14,データシート1!$A:$BT,MATCH($BC$12&amp;"_"&amp;BQ$20,データシート1!$A$1:$BT$1,0),0)</f>
        <v>13.900454863476361</v>
      </c>
      <c r="BR24" s="35">
        <f t="shared" si="3"/>
        <v>488.65198734405413</v>
      </c>
      <c r="BT24" s="121" t="str">
        <f t="shared" si="4"/>
        <v>渋川市</v>
      </c>
      <c r="BU24" s="33">
        <f t="shared" si="25"/>
        <v>488.65198734405413</v>
      </c>
      <c r="BV24" s="59">
        <f t="shared" si="16"/>
        <v>0.24649607167821611</v>
      </c>
      <c r="BW24" s="59">
        <f t="shared" si="5"/>
        <v>0.21807171279219215</v>
      </c>
      <c r="BX24" s="59">
        <f t="shared" si="5"/>
        <v>1.449548258860547E-2</v>
      </c>
      <c r="BY24" s="59">
        <f t="shared" si="5"/>
        <v>1.3928876297418473E-2</v>
      </c>
      <c r="BZ24" s="59">
        <f t="shared" si="5"/>
        <v>0.19908824128521269</v>
      </c>
      <c r="CA24" s="59">
        <f t="shared" si="5"/>
        <v>0.19028444409080036</v>
      </c>
      <c r="CB24" s="59">
        <f t="shared" si="5"/>
        <v>0.33568470998674454</v>
      </c>
      <c r="CC24" s="59">
        <f t="shared" si="5"/>
        <v>0.32674046045018185</v>
      </c>
      <c r="CD24" s="59">
        <f t="shared" si="5"/>
        <v>0.1606841446800048</v>
      </c>
      <c r="CE24" s="59">
        <f t="shared" si="5"/>
        <v>0.16605631577017707</v>
      </c>
      <c r="CF24" s="59">
        <f t="shared" si="5"/>
        <v>8.9442495365626411E-3</v>
      </c>
      <c r="CG24" s="59">
        <f t="shared" si="5"/>
        <v>0</v>
      </c>
      <c r="CH24" s="59">
        <f t="shared" si="5"/>
        <v>2.8446532959026345E-2</v>
      </c>
      <c r="CI24" s="122">
        <f t="shared" si="6"/>
        <v>1</v>
      </c>
      <c r="CK24" s="123" t="str">
        <f t="shared" si="7"/>
        <v>渋川市</v>
      </c>
      <c r="CL24" s="124">
        <f t="shared" si="17"/>
        <v>120.45079529806272</v>
      </c>
      <c r="CM24" s="65">
        <f t="shared" si="18"/>
        <v>1</v>
      </c>
      <c r="CN24" s="66">
        <f t="shared" si="19"/>
        <v>106.56117583942648</v>
      </c>
      <c r="CO24" s="65">
        <f t="shared" si="20"/>
        <v>1</v>
      </c>
      <c r="CP24" s="66">
        <f t="shared" si="8"/>
        <v>7.0832463744331973</v>
      </c>
      <c r="CQ24" s="65">
        <f t="shared" si="21"/>
        <v>0</v>
      </c>
      <c r="CR24" s="66">
        <f t="shared" si="9"/>
        <v>6.8063730842030274</v>
      </c>
      <c r="CS24" s="65">
        <f t="shared" si="22"/>
        <v>0</v>
      </c>
      <c r="CT24" s="66">
        <f t="shared" si="10"/>
        <v>97.284864760851747</v>
      </c>
      <c r="CU24" s="67">
        <f t="shared" si="23"/>
        <v>0.26300082816475295</v>
      </c>
      <c r="CV24" s="16"/>
      <c r="CW24" s="959">
        <f t="shared" si="24"/>
        <v>301.048</v>
      </c>
      <c r="CX24" s="962">
        <f>VLOOKUP($AX24&amp;"_"&amp;$CW$14,データシート1!$A:$BT,MATCH($CW$12&amp;"_"&amp;CX$20,データシート1!$A$1:$BT$1,0),0)</f>
        <v>301.048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25.585999999999999</v>
      </c>
      <c r="DB24" s="962">
        <f>VLOOKUP($AX24&amp;"_"&amp;$CW$14,データシート1!$A:$BT,MATCH($CW$12&amp;"_"&amp;DB$20,データシート1!$A$1:$BT$1,0),0)</f>
        <v>0</v>
      </c>
      <c r="DC24" s="962">
        <f>VLOOKUP($AX24&amp;"_"&amp;$CW$14,データシート1!$A:$BT,MATCH($CW$12&amp;"_"&amp;DC$20,データシート1!$A$1:$BT$1,0),0)</f>
        <v>0</v>
      </c>
      <c r="DD24" s="961">
        <f t="shared" si="11"/>
        <v>326.63400000000001</v>
      </c>
      <c r="DE24" s="16"/>
      <c r="DF24" s="125">
        <f>VLOOKUP($AX24&amp;"_"&amp;$DF$14,データシート1!$A:$BT,MATCH($DF$12&amp;"_"&amp;DF$20,データシート1!$A$1:$BT$1,0),0)</f>
        <v>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3</v>
      </c>
      <c r="DJ24" s="64">
        <f>VLOOKUP($AX24&amp;"_"&amp;$DF$14,データシート1!$A:$BT,MATCH($DF$12&amp;"_"&amp;DJ$20,データシート1!$A$1:$BT$1,0),0)</f>
        <v>0</v>
      </c>
      <c r="DK24" s="64">
        <f>VLOOKUP($AX24&amp;"_"&amp;$DF$14,データシート1!$A:$BT,MATCH($DF$12&amp;"_"&amp;DK$20,データシート1!$A$1:$BT$1,0),0)</f>
        <v>0</v>
      </c>
      <c r="DL24" s="68">
        <f t="shared" si="12"/>
        <v>10</v>
      </c>
      <c r="DM24" s="16"/>
      <c r="DN24" s="126">
        <f t="shared" si="26"/>
        <v>0.92</v>
      </c>
      <c r="DO24" s="127">
        <f t="shared" si="27"/>
        <v>0</v>
      </c>
      <c r="DP24" s="127">
        <f t="shared" si="13"/>
        <v>0</v>
      </c>
      <c r="DQ24" s="127">
        <f t="shared" si="13"/>
        <v>0.08</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11243</v>
      </c>
      <c r="AY25" s="18" t="str">
        <f>IF(IFERROR(比較地域マスタ!$Z10,"")=0,"",IFERROR(比較地域マスタ!$Z10,""))</f>
        <v>吉川市</v>
      </c>
      <c r="BB25" s="110" t="str">
        <f t="shared" si="0"/>
        <v>11243</v>
      </c>
      <c r="BC25" s="1031" t="str">
        <f t="shared" si="0"/>
        <v>吉川市</v>
      </c>
      <c r="BD25" s="34">
        <f t="shared" si="14"/>
        <v>293.10772465785499</v>
      </c>
      <c r="BE25" s="34">
        <f t="shared" si="15"/>
        <v>48.720097860625422</v>
      </c>
      <c r="BF25" s="34">
        <f>VLOOKUP($AX25&amp;"_"&amp;$BC$14,データシート1!$A:$BT,MATCH($BC$12&amp;"_"&amp;BF$20,データシート1!$A$1:$BT$1,0),0)</f>
        <v>42.215585593013955</v>
      </c>
      <c r="BG25" s="34">
        <f>VLOOKUP($AX25&amp;"_"&amp;$BC$14,データシート1!$A:$BT,MATCH($BC$12&amp;"_"&amp;BG$20,データシート1!$A$1:$BT$1,0),0)</f>
        <v>3.6502375009563384</v>
      </c>
      <c r="BH25" s="34">
        <f>VLOOKUP($AX25&amp;"_"&amp;$BC$14,データシート1!$A:$BT,MATCH($BC$12&amp;"_"&amp;BH$20,データシート1!$A$1:$BT$1,0),0)</f>
        <v>2.8542747666551329</v>
      </c>
      <c r="BI25" s="34">
        <f>VLOOKUP($AX25&amp;"_"&amp;$BC$14,データシート1!$A:$BT,MATCH($BC$12&amp;"_"&amp;BI$20,データシート1!$A$1:$BT$1,0),0)</f>
        <v>67.821639683641649</v>
      </c>
      <c r="BJ25" s="34">
        <f>VLOOKUP($AX25&amp;"_"&amp;$BC$14,データシート1!$A:$BT,MATCH($BC$12&amp;"_"&amp;BJ$20,データシート1!$A$1:$BT$1,0),0)</f>
        <v>78.175791576551191</v>
      </c>
      <c r="BK25" s="34">
        <f t="shared" si="1"/>
        <v>88.466140365348934</v>
      </c>
      <c r="BL25" s="34">
        <f t="shared" si="2"/>
        <v>84.193255071789778</v>
      </c>
      <c r="BM25" s="34">
        <f>VLOOKUP($AX25&amp;"_"&amp;$BC$14,データシート1!$A:$BT,MATCH($BC$12&amp;"_"&amp;BM$20,データシート1!$A$1:$BT$1,0),0)</f>
        <v>45.29183697536061</v>
      </c>
      <c r="BN25" s="34">
        <f>VLOOKUP($AX25&amp;"_"&amp;$BC$14,データシート1!$A:$BT,MATCH($BC$12&amp;"_"&amp;BN$20,データシート1!$A$1:$BT$1,0),0)</f>
        <v>38.901418096429168</v>
      </c>
      <c r="BO25" s="34">
        <f>VLOOKUP($AX25&amp;"_"&amp;$BC$14,データシート1!$A:$BT,MATCH($BC$12&amp;"_"&amp;BO$20,データシート1!$A$1:$BT$1,0),0)</f>
        <v>4.2728852935591597</v>
      </c>
      <c r="BP25" s="34">
        <f>VLOOKUP($AX25&amp;"_"&amp;$BC$14,データシート1!$A:$BT,MATCH($BC$12&amp;"_"&amp;BP$20,データシート1!$A$1:$BT$1,0),0)</f>
        <v>0</v>
      </c>
      <c r="BQ25" s="34">
        <f>VLOOKUP($AX25&amp;"_"&amp;$BC$14,データシート1!$A:$BT,MATCH($BC$12&amp;"_"&amp;BQ$20,データシート1!$A$1:$BT$1,0),0)</f>
        <v>9.9240551716877885</v>
      </c>
      <c r="BR25" s="35">
        <f t="shared" si="3"/>
        <v>293.10772465785499</v>
      </c>
      <c r="BT25" s="121" t="str">
        <f t="shared" si="4"/>
        <v>吉川市</v>
      </c>
      <c r="BU25" s="33">
        <f t="shared" si="25"/>
        <v>293.10772465785499</v>
      </c>
      <c r="BV25" s="59">
        <f t="shared" si="16"/>
        <v>0.16621908521004164</v>
      </c>
      <c r="BW25" s="59">
        <f t="shared" si="5"/>
        <v>0.14402754360122122</v>
      </c>
      <c r="BX25" s="59">
        <f t="shared" si="5"/>
        <v>1.2453569776154024E-2</v>
      </c>
      <c r="BY25" s="59">
        <f t="shared" si="5"/>
        <v>9.7379718326664078E-3</v>
      </c>
      <c r="BZ25" s="59">
        <f t="shared" si="5"/>
        <v>0.23138810061321288</v>
      </c>
      <c r="CA25" s="59">
        <f t="shared" si="5"/>
        <v>0.26671351520266445</v>
      </c>
      <c r="CB25" s="59">
        <f t="shared" si="5"/>
        <v>0.30182125178930569</v>
      </c>
      <c r="CC25" s="59">
        <f t="shared" si="5"/>
        <v>0.28724338524366311</v>
      </c>
      <c r="CD25" s="59">
        <f t="shared" si="5"/>
        <v>0.15452283636751582</v>
      </c>
      <c r="CE25" s="59">
        <f t="shared" si="5"/>
        <v>0.13272054887614729</v>
      </c>
      <c r="CF25" s="59">
        <f t="shared" si="5"/>
        <v>1.4577866545642576E-2</v>
      </c>
      <c r="CG25" s="59">
        <f t="shared" si="5"/>
        <v>0</v>
      </c>
      <c r="CH25" s="59">
        <f t="shared" si="5"/>
        <v>3.3858047184775329E-2</v>
      </c>
      <c r="CI25" s="122">
        <f t="shared" si="6"/>
        <v>1</v>
      </c>
      <c r="CK25" s="123" t="str">
        <f t="shared" si="7"/>
        <v>吉川市</v>
      </c>
      <c r="CL25" s="124">
        <f t="shared" si="17"/>
        <v>48.720097860625422</v>
      </c>
      <c r="CM25" s="65">
        <f t="shared" si="18"/>
        <v>0.10170340819459907</v>
      </c>
      <c r="CN25" s="66">
        <f t="shared" si="19"/>
        <v>42.215585593013955</v>
      </c>
      <c r="CO25" s="65">
        <f t="shared" si="20"/>
        <v>0.11737371234807598</v>
      </c>
      <c r="CP25" s="66">
        <f t="shared" si="8"/>
        <v>3.6502375009563384</v>
      </c>
      <c r="CQ25" s="65">
        <f t="shared" si="21"/>
        <v>0</v>
      </c>
      <c r="CR25" s="66">
        <f t="shared" si="9"/>
        <v>2.8542747666551329</v>
      </c>
      <c r="CS25" s="65">
        <f t="shared" si="22"/>
        <v>0</v>
      </c>
      <c r="CT25" s="66">
        <f t="shared" si="10"/>
        <v>67.821639683641649</v>
      </c>
      <c r="CU25" s="67">
        <f t="shared" si="23"/>
        <v>0</v>
      </c>
      <c r="CV25" s="16"/>
      <c r="CW25" s="959">
        <f t="shared" si="24"/>
        <v>4.9550000000000001</v>
      </c>
      <c r="CX25" s="962">
        <f>VLOOKUP($AX25&amp;"_"&amp;$CW$14,データシート1!$A:$BT,MATCH($CW$12&amp;"_"&amp;CX$20,データシート1!$A$1:$BT$1,0),0)</f>
        <v>4.9550000000000001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4.9550000000000001</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40213</v>
      </c>
      <c r="AY26" s="18" t="str">
        <f>IF(IFERROR(比較地域マスタ!$Z11,"")=0,"",IFERROR(比較地域マスタ!$Z11,""))</f>
        <v>行橋市</v>
      </c>
      <c r="BB26" s="110" t="str">
        <f t="shared" si="0"/>
        <v>40213</v>
      </c>
      <c r="BC26" s="1031" t="str">
        <f t="shared" si="0"/>
        <v>行橋市</v>
      </c>
      <c r="BD26" s="34">
        <f t="shared" si="14"/>
        <v>450.70652529656638</v>
      </c>
      <c r="BE26" s="34">
        <f t="shared" si="15"/>
        <v>209.31921628239769</v>
      </c>
      <c r="BF26" s="34">
        <f>VLOOKUP($AX26&amp;"_"&amp;$BC$14,データシート1!$A:$BT,MATCH($BC$12&amp;"_"&amp;BF$20,データシート1!$A$1:$BT$1,0),0)</f>
        <v>200.36482586658744</v>
      </c>
      <c r="BG26" s="34">
        <f>VLOOKUP($AX26&amp;"_"&amp;$BC$14,データシート1!$A:$BT,MATCH($BC$12&amp;"_"&amp;BG$20,データシート1!$A$1:$BT$1,0),0)</f>
        <v>2.488335872720405</v>
      </c>
      <c r="BH26" s="34">
        <f>VLOOKUP($AX26&amp;"_"&amp;$BC$14,データシート1!$A:$BT,MATCH($BC$12&amp;"_"&amp;BH$20,データシート1!$A$1:$BT$1,0),0)</f>
        <v>6.4660545430898466</v>
      </c>
      <c r="BI26" s="34">
        <f>VLOOKUP($AX26&amp;"_"&amp;$BC$14,データシート1!$A:$BT,MATCH($BC$12&amp;"_"&amp;BI$20,データシート1!$A$1:$BT$1,0),0)</f>
        <v>67.199311104380001</v>
      </c>
      <c r="BJ26" s="34">
        <f>VLOOKUP($AX26&amp;"_"&amp;$BC$14,データシート1!$A:$BT,MATCH($BC$12&amp;"_"&amp;BJ$20,データシート1!$A$1:$BT$1,0),0)</f>
        <v>60.55442388182697</v>
      </c>
      <c r="BK26" s="34">
        <f t="shared" si="1"/>
        <v>113.63357402796177</v>
      </c>
      <c r="BL26" s="34">
        <f t="shared" si="2"/>
        <v>109.38427712579117</v>
      </c>
      <c r="BM26" s="34">
        <f>VLOOKUP($AX26&amp;"_"&amp;$BC$14,データシート1!$A:$BT,MATCH($BC$12&amp;"_"&amp;BM$20,データシート1!$A$1:$BT$1,0),0)</f>
        <v>63.564056885837999</v>
      </c>
      <c r="BN26" s="34">
        <f>VLOOKUP($AX26&amp;"_"&amp;$BC$14,データシート1!$A:$BT,MATCH($BC$12&amp;"_"&amp;BN$20,データシート1!$A$1:$BT$1,0),0)</f>
        <v>45.820220239953173</v>
      </c>
      <c r="BO26" s="34">
        <f>VLOOKUP($AX26&amp;"_"&amp;$BC$14,データシート1!$A:$BT,MATCH($BC$12&amp;"_"&amp;BO$20,データシート1!$A$1:$BT$1,0),0)</f>
        <v>4.2492969021705997</v>
      </c>
      <c r="BP26" s="34">
        <f>VLOOKUP($AX26&amp;"_"&amp;$BC$14,データシート1!$A:$BT,MATCH($BC$12&amp;"_"&amp;BP$20,データシート1!$A$1:$BT$1,0),0)</f>
        <v>0</v>
      </c>
      <c r="BQ26" s="34">
        <f>VLOOKUP($AX26&amp;"_"&amp;$BC$14,データシート1!$A:$BT,MATCH($BC$12&amp;"_"&amp;BQ$20,データシート1!$A$1:$BT$1,0),0)</f>
        <v>0</v>
      </c>
      <c r="BR26" s="35">
        <f t="shared" si="3"/>
        <v>450.70652529656638</v>
      </c>
      <c r="BT26" s="121" t="str">
        <f t="shared" si="4"/>
        <v>行橋市</v>
      </c>
      <c r="BU26" s="33">
        <f t="shared" si="25"/>
        <v>450.70652529656638</v>
      </c>
      <c r="BV26" s="59">
        <f t="shared" si="16"/>
        <v>0.46442464116681015</v>
      </c>
      <c r="BW26" s="59">
        <f t="shared" si="5"/>
        <v>0.44455718881537543</v>
      </c>
      <c r="BX26" s="59">
        <f t="shared" si="5"/>
        <v>5.5209670440938743E-3</v>
      </c>
      <c r="BY26" s="59">
        <f t="shared" si="5"/>
        <v>1.4346485307340872E-2</v>
      </c>
      <c r="BZ26" s="59">
        <f t="shared" si="5"/>
        <v>0.14909771066696367</v>
      </c>
      <c r="CA26" s="59">
        <f t="shared" si="5"/>
        <v>0.13435444237684813</v>
      </c>
      <c r="CB26" s="59">
        <f t="shared" si="5"/>
        <v>0.25212320578937814</v>
      </c>
      <c r="CC26" s="59">
        <f t="shared" si="5"/>
        <v>0.2426951263991928</v>
      </c>
      <c r="CD26" s="59">
        <f t="shared" si="5"/>
        <v>0.14103203152874844</v>
      </c>
      <c r="CE26" s="59">
        <f t="shared" si="5"/>
        <v>0.10166309487044439</v>
      </c>
      <c r="CF26" s="59">
        <f t="shared" si="5"/>
        <v>9.4280793901853274E-3</v>
      </c>
      <c r="CG26" s="59">
        <f t="shared" si="5"/>
        <v>0</v>
      </c>
      <c r="CH26" s="59">
        <f t="shared" si="5"/>
        <v>0</v>
      </c>
      <c r="CI26" s="122">
        <f t="shared" si="6"/>
        <v>1</v>
      </c>
      <c r="CK26" s="123" t="str">
        <f t="shared" si="7"/>
        <v>行橋市</v>
      </c>
      <c r="CL26" s="124">
        <f t="shared" si="17"/>
        <v>209.31921628239769</v>
      </c>
      <c r="CM26" s="65">
        <f t="shared" si="18"/>
        <v>0.12508646107615781</v>
      </c>
      <c r="CN26" s="66">
        <f t="shared" si="19"/>
        <v>200.36482586658744</v>
      </c>
      <c r="CO26" s="65">
        <f t="shared" si="20"/>
        <v>0.13067662892804302</v>
      </c>
      <c r="CP26" s="66">
        <f t="shared" si="8"/>
        <v>2.488335872720405</v>
      </c>
      <c r="CQ26" s="65">
        <f t="shared" si="21"/>
        <v>0</v>
      </c>
      <c r="CR26" s="66">
        <f t="shared" si="9"/>
        <v>6.4660545430898466</v>
      </c>
      <c r="CS26" s="65">
        <f t="shared" si="22"/>
        <v>0</v>
      </c>
      <c r="CT26" s="66">
        <f t="shared" si="10"/>
        <v>67.199311104380001</v>
      </c>
      <c r="CU26" s="67">
        <f t="shared" si="23"/>
        <v>8.0075225646908013E-2</v>
      </c>
      <c r="CV26" s="16"/>
      <c r="CW26" s="959">
        <f t="shared" si="24"/>
        <v>26.183</v>
      </c>
      <c r="CX26" s="962">
        <f>VLOOKUP($AX26&amp;"_"&amp;$CW$14,データシート1!$A:$BT,MATCH($CW$12&amp;"_"&amp;CX$20,データシート1!$A$1:$BT$1,0),0)</f>
        <v>26.183</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5.3810000000000002</v>
      </c>
      <c r="DB26" s="962">
        <f>VLOOKUP($AX26&amp;"_"&amp;$CW$14,データシート1!$A:$BT,MATCH($CW$12&amp;"_"&amp;DB$20,データシート1!$A$1:$BT$1,0),0)</f>
        <v>0</v>
      </c>
      <c r="DC26" s="962">
        <f>VLOOKUP($AX26&amp;"_"&amp;$CW$14,データシート1!$A:$BT,MATCH($CW$12&amp;"_"&amp;DC$20,データシート1!$A$1:$BT$1,0),0)</f>
        <v>0</v>
      </c>
      <c r="DD26" s="961">
        <f t="shared" si="11"/>
        <v>31.564</v>
      </c>
      <c r="DE26" s="16"/>
      <c r="DF26" s="125">
        <f>VLOOKUP($AX26&amp;"_"&amp;$DF$14,データシート1!$A:$BT,MATCH($DF$12&amp;"_"&amp;DF$20,データシート1!$A$1:$BT$1,0),0)</f>
        <v>5</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7</v>
      </c>
      <c r="DM26" s="16"/>
      <c r="DN26" s="126">
        <f t="shared" si="26"/>
        <v>0.83</v>
      </c>
      <c r="DO26" s="127">
        <f t="shared" si="27"/>
        <v>0</v>
      </c>
      <c r="DP26" s="127">
        <f t="shared" si="13"/>
        <v>0</v>
      </c>
      <c r="DQ26" s="127">
        <f t="shared" si="13"/>
        <v>0.17</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23209</v>
      </c>
      <c r="AY27" s="18" t="str">
        <f>IF(IFERROR(比較地域マスタ!$Z12,"")=0,"",IFERROR(比較地域マスタ!$Z12,""))</f>
        <v>碧南市</v>
      </c>
      <c r="BB27" s="110" t="str">
        <f t="shared" si="0"/>
        <v>23209</v>
      </c>
      <c r="BC27" s="1031" t="str">
        <f t="shared" si="0"/>
        <v>碧南市</v>
      </c>
      <c r="BD27" s="34">
        <f t="shared" si="14"/>
        <v>843.85285468137806</v>
      </c>
      <c r="BE27" s="34">
        <f t="shared" si="15"/>
        <v>564.19444567851986</v>
      </c>
      <c r="BF27" s="34">
        <f>VLOOKUP($AX27&amp;"_"&amp;$BC$14,データシート1!$A:$BT,MATCH($BC$12&amp;"_"&amp;BF$20,データシート1!$A$1:$BT$1,0),0)</f>
        <v>553.88528162622413</v>
      </c>
      <c r="BG27" s="34">
        <f>VLOOKUP($AX27&amp;"_"&amp;$BC$14,データシート1!$A:$BT,MATCH($BC$12&amp;"_"&amp;BG$20,データシート1!$A$1:$BT$1,0),0)</f>
        <v>3.8105027644627287</v>
      </c>
      <c r="BH27" s="34">
        <f>VLOOKUP($AX27&amp;"_"&amp;$BC$14,データシート1!$A:$BT,MATCH($BC$12&amp;"_"&amp;BH$20,データシート1!$A$1:$BT$1,0),0)</f>
        <v>6.4986612878329506</v>
      </c>
      <c r="BI27" s="34">
        <f>VLOOKUP($AX27&amp;"_"&amp;$BC$14,データシート1!$A:$BT,MATCH($BC$12&amp;"_"&amp;BI$20,データシート1!$A$1:$BT$1,0),0)</f>
        <v>73.374858848288184</v>
      </c>
      <c r="BJ27" s="34">
        <f>VLOOKUP($AX27&amp;"_"&amp;$BC$14,データシート1!$A:$BT,MATCH($BC$12&amp;"_"&amp;BJ$20,データシート1!$A$1:$BT$1,0),0)</f>
        <v>75.472234558847077</v>
      </c>
      <c r="BK27" s="34">
        <f t="shared" si="1"/>
        <v>122.37463935998828</v>
      </c>
      <c r="BL27" s="34">
        <f t="shared" si="2"/>
        <v>111.81312025927031</v>
      </c>
      <c r="BM27" s="34">
        <f>VLOOKUP($AX27&amp;"_"&amp;$BC$14,データシート1!$A:$BT,MATCH($BC$12&amp;"_"&amp;BM$20,データシート1!$A$1:$BT$1,0),0)</f>
        <v>64.794074664697121</v>
      </c>
      <c r="BN27" s="34">
        <f>VLOOKUP($AX27&amp;"_"&amp;$BC$14,データシート1!$A:$BT,MATCH($BC$12&amp;"_"&amp;BN$20,データシート1!$A$1:$BT$1,0),0)</f>
        <v>47.019045594573186</v>
      </c>
      <c r="BO27" s="34">
        <f>VLOOKUP($AX27&amp;"_"&amp;$BC$14,データシート1!$A:$BT,MATCH($BC$12&amp;"_"&amp;BO$20,データシート1!$A$1:$BT$1,0),0)</f>
        <v>4.2463191596933303</v>
      </c>
      <c r="BP27" s="34">
        <f>VLOOKUP($AX27&amp;"_"&amp;$BC$14,データシート1!$A:$BT,MATCH($BC$12&amp;"_"&amp;BP$20,データシート1!$A$1:$BT$1,0),0)</f>
        <v>6.3151999410246464</v>
      </c>
      <c r="BQ27" s="34">
        <f>VLOOKUP($AX27&amp;"_"&amp;$BC$14,データシート1!$A:$BT,MATCH($BC$12&amp;"_"&amp;BQ$20,データシート1!$A$1:$BT$1,0),0)</f>
        <v>8.4366762357346605</v>
      </c>
      <c r="BR27" s="35">
        <f t="shared" si="3"/>
        <v>843.85285468137806</v>
      </c>
      <c r="BT27" s="121" t="str">
        <f t="shared" si="4"/>
        <v>碧南市</v>
      </c>
      <c r="BU27" s="33">
        <f t="shared" si="25"/>
        <v>843.85285468137806</v>
      </c>
      <c r="BV27" s="59">
        <f t="shared" si="16"/>
        <v>0.66859339581371491</v>
      </c>
      <c r="BW27" s="59">
        <f t="shared" si="5"/>
        <v>0.65637661655521695</v>
      </c>
      <c r="BX27" s="59">
        <f t="shared" si="5"/>
        <v>4.5156009644613908E-3</v>
      </c>
      <c r="BY27" s="59">
        <f t="shared" si="5"/>
        <v>7.7011782940364822E-3</v>
      </c>
      <c r="BZ27" s="59">
        <f t="shared" si="5"/>
        <v>8.6952196038956417E-2</v>
      </c>
      <c r="CA27" s="59">
        <f t="shared" si="5"/>
        <v>8.9437671674813354E-2</v>
      </c>
      <c r="CB27" s="59">
        <f t="shared" si="5"/>
        <v>0.14501893153658227</v>
      </c>
      <c r="CC27" s="59">
        <f t="shared" si="5"/>
        <v>0.13250310126815734</v>
      </c>
      <c r="CD27" s="59">
        <f t="shared" si="5"/>
        <v>7.6783617315796207E-2</v>
      </c>
      <c r="CE27" s="59">
        <f t="shared" si="5"/>
        <v>5.5719483952361142E-2</v>
      </c>
      <c r="CF27" s="59">
        <f t="shared" si="5"/>
        <v>5.0320611421011963E-3</v>
      </c>
      <c r="CG27" s="59">
        <f t="shared" si="5"/>
        <v>7.4837691263237348E-3</v>
      </c>
      <c r="CH27" s="59">
        <f t="shared" si="5"/>
        <v>9.9978049359330315E-3</v>
      </c>
      <c r="CI27" s="122">
        <f t="shared" si="6"/>
        <v>1</v>
      </c>
      <c r="CK27" s="123" t="str">
        <f t="shared" si="7"/>
        <v>碧南市</v>
      </c>
      <c r="CL27" s="124">
        <f t="shared" si="17"/>
        <v>564.19444567851986</v>
      </c>
      <c r="CM27" s="65">
        <f t="shared" si="18"/>
        <v>0.78484289129693308</v>
      </c>
      <c r="CN27" s="66">
        <f t="shared" si="19"/>
        <v>553.88528162622413</v>
      </c>
      <c r="CO27" s="65">
        <f t="shared" si="20"/>
        <v>0.79945074312123598</v>
      </c>
      <c r="CP27" s="66">
        <f t="shared" si="8"/>
        <v>3.8105027644627287</v>
      </c>
      <c r="CQ27" s="65">
        <f t="shared" si="21"/>
        <v>0</v>
      </c>
      <c r="CR27" s="66">
        <f t="shared" si="9"/>
        <v>6.4986612878329506</v>
      </c>
      <c r="CS27" s="65">
        <f t="shared" si="22"/>
        <v>0</v>
      </c>
      <c r="CT27" s="66">
        <f t="shared" si="10"/>
        <v>73.374858848288184</v>
      </c>
      <c r="CU27" s="67">
        <f t="shared" si="23"/>
        <v>0.28890004468464531</v>
      </c>
      <c r="CV27" s="16"/>
      <c r="CW27" s="959">
        <f t="shared" si="24"/>
        <v>442.80399999999997</v>
      </c>
      <c r="CX27" s="962">
        <f>VLOOKUP($AX27&amp;"_"&amp;$CW$14,データシート1!$A:$BT,MATCH($CW$12&amp;"_"&amp;CX$20,データシート1!$A$1:$BT$1,0),0)</f>
        <v>442.80399999999997</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21.198</v>
      </c>
      <c r="DB27" s="962">
        <f>VLOOKUP($AX27&amp;"_"&amp;$CW$14,データシート1!$A:$BT,MATCH($CW$12&amp;"_"&amp;DB$20,データシート1!$A$1:$BT$1,0),0)</f>
        <v>152.697</v>
      </c>
      <c r="DC27" s="962">
        <f>VLOOKUP($AX27&amp;"_"&amp;$CW$14,データシート1!$A:$BT,MATCH($CW$12&amp;"_"&amp;DC$20,データシート1!$A$1:$BT$1,0),0)</f>
        <v>0</v>
      </c>
      <c r="DD27" s="961">
        <f t="shared" si="11"/>
        <v>616.69899999999996</v>
      </c>
      <c r="DE27" s="16"/>
      <c r="DF27" s="125">
        <f>VLOOKUP($AX27&amp;"_"&amp;$DF$14,データシート1!$A:$BT,MATCH($DF$12&amp;"_"&amp;DF$20,データシート1!$A$1:$BT$1,0),0)</f>
        <v>22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2</v>
      </c>
      <c r="DK27" s="64">
        <f>VLOOKUP($AX27&amp;"_"&amp;$DF$14,データシート1!$A:$BT,MATCH($DF$12&amp;"_"&amp;DK$20,データシート1!$A$1:$BT$1,0),0)</f>
        <v>0</v>
      </c>
      <c r="DL27" s="68">
        <f t="shared" si="12"/>
        <v>27</v>
      </c>
      <c r="DM27" s="16"/>
      <c r="DN27" s="126">
        <f t="shared" si="26"/>
        <v>0.72</v>
      </c>
      <c r="DO27" s="127">
        <f t="shared" si="27"/>
        <v>0</v>
      </c>
      <c r="DP27" s="127">
        <f t="shared" si="13"/>
        <v>0</v>
      </c>
      <c r="DQ27" s="127">
        <f t="shared" si="13"/>
        <v>0.03</v>
      </c>
      <c r="DR27" s="127">
        <f t="shared" si="13"/>
        <v>0.25</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23225</v>
      </c>
      <c r="AY28" s="18" t="str">
        <f>IF(IFERROR(比較地域マスタ!$Z13,"")=0,"",IFERROR(比較地域マスタ!$Z13,""))</f>
        <v>知立市</v>
      </c>
      <c r="BB28" s="110" t="str">
        <f t="shared" si="0"/>
        <v>23225</v>
      </c>
      <c r="BC28" s="1031" t="str">
        <f t="shared" si="0"/>
        <v>知立市</v>
      </c>
      <c r="BD28" s="34">
        <f t="shared" si="14"/>
        <v>339.87407054033997</v>
      </c>
      <c r="BE28" s="34">
        <f t="shared" si="15"/>
        <v>81.216832335782115</v>
      </c>
      <c r="BF28" s="34">
        <f>VLOOKUP($AX28&amp;"_"&amp;$BC$14,データシート1!$A:$BT,MATCH($BC$12&amp;"_"&amp;BF$20,データシート1!$A$1:$BT$1,0),0)</f>
        <v>77.643473470288967</v>
      </c>
      <c r="BG28" s="34">
        <f>VLOOKUP($AX28&amp;"_"&amp;$BC$14,データシート1!$A:$BT,MATCH($BC$12&amp;"_"&amp;BG$20,データシート1!$A$1:$BT$1,0),0)</f>
        <v>2.2825288836633177</v>
      </c>
      <c r="BH28" s="34">
        <f>VLOOKUP($AX28&amp;"_"&amp;$BC$14,データシート1!$A:$BT,MATCH($BC$12&amp;"_"&amp;BH$20,データシート1!$A$1:$BT$1,0),0)</f>
        <v>1.2908299818298326</v>
      </c>
      <c r="BI28" s="34">
        <f>VLOOKUP($AX28&amp;"_"&amp;$BC$14,データシート1!$A:$BT,MATCH($BC$12&amp;"_"&amp;BI$20,データシート1!$A$1:$BT$1,0),0)</f>
        <v>73.863604943457688</v>
      </c>
      <c r="BJ28" s="34">
        <f>VLOOKUP($AX28&amp;"_"&amp;$BC$14,データシート1!$A:$BT,MATCH($BC$12&amp;"_"&amp;BJ$20,データシート1!$A$1:$BT$1,0),0)</f>
        <v>83.370817561866076</v>
      </c>
      <c r="BK28" s="34">
        <f t="shared" si="1"/>
        <v>92.202320120580822</v>
      </c>
      <c r="BL28" s="34">
        <f t="shared" si="2"/>
        <v>87.993368709621848</v>
      </c>
      <c r="BM28" s="34">
        <f>VLOOKUP($AX28&amp;"_"&amp;$BC$14,データシート1!$A:$BT,MATCH($BC$12&amp;"_"&amp;BM$20,データシート1!$A$1:$BT$1,0),0)</f>
        <v>59.13327461061067</v>
      </c>
      <c r="BN28" s="34">
        <f>VLOOKUP($AX28&amp;"_"&amp;$BC$14,データシート1!$A:$BT,MATCH($BC$12&amp;"_"&amp;BN$20,データシート1!$A$1:$BT$1,0),0)</f>
        <v>28.860094099011175</v>
      </c>
      <c r="BO28" s="34">
        <f>VLOOKUP($AX28&amp;"_"&amp;$BC$14,データシート1!$A:$BT,MATCH($BC$12&amp;"_"&amp;BO$20,データシート1!$A$1:$BT$1,0),0)</f>
        <v>4.2089514109589699</v>
      </c>
      <c r="BP28" s="34">
        <f>VLOOKUP($AX28&amp;"_"&amp;$BC$14,データシート1!$A:$BT,MATCH($BC$12&amp;"_"&amp;BP$20,データシート1!$A$1:$BT$1,0),0)</f>
        <v>0</v>
      </c>
      <c r="BQ28" s="34">
        <f>VLOOKUP($AX28&amp;"_"&amp;$BC$14,データシート1!$A:$BT,MATCH($BC$12&amp;"_"&amp;BQ$20,データシート1!$A$1:$BT$1,0),0)</f>
        <v>9.2204955786533169</v>
      </c>
      <c r="BR28" s="35">
        <f t="shared" si="3"/>
        <v>339.87407054033997</v>
      </c>
      <c r="BT28" s="121" t="str">
        <f t="shared" si="4"/>
        <v>知立市</v>
      </c>
      <c r="BU28" s="33">
        <f t="shared" si="25"/>
        <v>339.87407054033997</v>
      </c>
      <c r="BV28" s="59">
        <f t="shared" si="16"/>
        <v>0.23896154304051981</v>
      </c>
      <c r="BW28" s="59">
        <f t="shared" si="5"/>
        <v>0.22844776992504756</v>
      </c>
      <c r="BX28" s="59">
        <f t="shared" si="5"/>
        <v>6.7158076520356449E-3</v>
      </c>
      <c r="BY28" s="59">
        <f t="shared" si="5"/>
        <v>3.7979654634366193E-3</v>
      </c>
      <c r="BZ28" s="59">
        <f t="shared" si="5"/>
        <v>0.21732639040697502</v>
      </c>
      <c r="CA28" s="59">
        <f t="shared" si="5"/>
        <v>0.24529914102985598</v>
      </c>
      <c r="CB28" s="59">
        <f t="shared" si="5"/>
        <v>0.27128377276323362</v>
      </c>
      <c r="CC28" s="59">
        <f t="shared" si="5"/>
        <v>0.25889991716557803</v>
      </c>
      <c r="CD28" s="59">
        <f t="shared" si="5"/>
        <v>0.17398583692071351</v>
      </c>
      <c r="CE28" s="59">
        <f t="shared" si="5"/>
        <v>8.491408024486452E-2</v>
      </c>
      <c r="CF28" s="59">
        <f t="shared" si="5"/>
        <v>1.238385559765556E-2</v>
      </c>
      <c r="CG28" s="59">
        <f t="shared" si="5"/>
        <v>0</v>
      </c>
      <c r="CH28" s="59">
        <f t="shared" si="5"/>
        <v>2.7129152759415718E-2</v>
      </c>
      <c r="CI28" s="122">
        <f t="shared" si="6"/>
        <v>1</v>
      </c>
      <c r="CK28" s="123" t="str">
        <f t="shared" si="7"/>
        <v>知立市</v>
      </c>
      <c r="CL28" s="124">
        <f t="shared" si="17"/>
        <v>81.216832335782115</v>
      </c>
      <c r="CM28" s="65">
        <f t="shared" si="18"/>
        <v>0.39958465587313996</v>
      </c>
      <c r="CN28" s="66">
        <f t="shared" si="19"/>
        <v>77.643473470288967</v>
      </c>
      <c r="CO28" s="65">
        <f t="shared" si="20"/>
        <v>0.41797460300920797</v>
      </c>
      <c r="CP28" s="66">
        <f t="shared" si="8"/>
        <v>2.2825288836633177</v>
      </c>
      <c r="CQ28" s="65">
        <f t="shared" si="21"/>
        <v>0</v>
      </c>
      <c r="CR28" s="66">
        <f t="shared" si="9"/>
        <v>1.2908299818298326</v>
      </c>
      <c r="CS28" s="65">
        <f t="shared" si="22"/>
        <v>0</v>
      </c>
      <c r="CT28" s="66">
        <f t="shared" si="10"/>
        <v>73.863604943457688</v>
      </c>
      <c r="CU28" s="67">
        <f t="shared" si="23"/>
        <v>4.0209247873476038E-2</v>
      </c>
      <c r="CV28" s="16"/>
      <c r="CW28" s="959">
        <f t="shared" si="24"/>
        <v>32.453000000000003</v>
      </c>
      <c r="CX28" s="962">
        <f>VLOOKUP($AX28&amp;"_"&amp;$CW$14,データシート1!$A:$BT,MATCH($CW$12&amp;"_"&amp;CX$20,データシート1!$A$1:$BT$1,0),0)</f>
        <v>32.453000000000003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2.97</v>
      </c>
      <c r="DB28" s="962">
        <f>VLOOKUP($AX28&amp;"_"&amp;$CW$14,データシート1!$A:$BT,MATCH($CW$12&amp;"_"&amp;DB$20,データシート1!$A$1:$BT$1,0),0)</f>
        <v>0</v>
      </c>
      <c r="DC28" s="962">
        <f>VLOOKUP($AX28&amp;"_"&amp;$CW$14,データシート1!$A:$BT,MATCH($CW$12&amp;"_"&amp;DC$20,データシート1!$A$1:$BT$1,0),0)</f>
        <v>0</v>
      </c>
      <c r="DD28" s="961">
        <f t="shared" si="11"/>
        <v>35.423000000000002</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7</v>
      </c>
      <c r="DM28" s="16"/>
      <c r="DN28" s="126">
        <f t="shared" si="26"/>
        <v>0.92</v>
      </c>
      <c r="DO28" s="127">
        <f t="shared" si="27"/>
        <v>0</v>
      </c>
      <c r="DP28" s="127">
        <f t="shared" si="13"/>
        <v>0</v>
      </c>
      <c r="DQ28" s="127">
        <f t="shared" si="13"/>
        <v>0.08</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23215</v>
      </c>
      <c r="AY29" s="18" t="str">
        <f>IF(IFERROR(比較地域マスタ!$Z14,"")=0,"",IFERROR(比較地域マスタ!$Z14,""))</f>
        <v>犬山市</v>
      </c>
      <c r="BB29" s="110" t="str">
        <f t="shared" si="0"/>
        <v>23215</v>
      </c>
      <c r="BC29" s="1031" t="str">
        <f t="shared" si="0"/>
        <v>犬山市</v>
      </c>
      <c r="BD29" s="34">
        <f t="shared" si="14"/>
        <v>612.47884831722513</v>
      </c>
      <c r="BE29" s="34">
        <f t="shared" si="15"/>
        <v>350.17896541688037</v>
      </c>
      <c r="BF29" s="34">
        <f>VLOOKUP($AX29&amp;"_"&amp;$BC$14,データシート1!$A:$BT,MATCH($BC$12&amp;"_"&amp;BF$20,データシート1!$A$1:$BT$1,0),0)</f>
        <v>343.29576136943024</v>
      </c>
      <c r="BG29" s="34">
        <f>VLOOKUP($AX29&amp;"_"&amp;$BC$14,データシート1!$A:$BT,MATCH($BC$12&amp;"_"&amp;BG$20,データシート1!$A$1:$BT$1,0),0)</f>
        <v>2.7436458298579272</v>
      </c>
      <c r="BH29" s="34">
        <f>VLOOKUP($AX29&amp;"_"&amp;$BC$14,データシート1!$A:$BT,MATCH($BC$12&amp;"_"&amp;BH$20,データシート1!$A$1:$BT$1,0),0)</f>
        <v>4.1395582175922216</v>
      </c>
      <c r="BI29" s="34">
        <f>VLOOKUP($AX29&amp;"_"&amp;$BC$14,データシート1!$A:$BT,MATCH($BC$12&amp;"_"&amp;BI$20,データシート1!$A$1:$BT$1,0),0)</f>
        <v>77.362582670239348</v>
      </c>
      <c r="BJ29" s="34">
        <f>VLOOKUP($AX29&amp;"_"&amp;$BC$14,データシート1!$A:$BT,MATCH($BC$12&amp;"_"&amp;BJ$20,データシート1!$A$1:$BT$1,0),0)</f>
        <v>80.101823370616614</v>
      </c>
      <c r="BK29" s="34">
        <f t="shared" si="1"/>
        <v>98.24358404291381</v>
      </c>
      <c r="BL29" s="34">
        <f t="shared" si="2"/>
        <v>93.979573589679063</v>
      </c>
      <c r="BM29" s="34">
        <f>VLOOKUP($AX29&amp;"_"&amp;$BC$14,データシート1!$A:$BT,MATCH($BC$12&amp;"_"&amp;BM$20,データシート1!$A$1:$BT$1,0),0)</f>
        <v>59.478495070091569</v>
      </c>
      <c r="BN29" s="34">
        <f>VLOOKUP($AX29&amp;"_"&amp;$BC$14,データシート1!$A:$BT,MATCH($BC$12&amp;"_"&amp;BN$20,データシート1!$A$1:$BT$1,0),0)</f>
        <v>34.501078519587502</v>
      </c>
      <c r="BO29" s="34">
        <f>VLOOKUP($AX29&amp;"_"&amp;$BC$14,データシート1!$A:$BT,MATCH($BC$12&amp;"_"&amp;BO$20,データシート1!$A$1:$BT$1,0),0)</f>
        <v>4.26401045323475</v>
      </c>
      <c r="BP29" s="34">
        <f>VLOOKUP($AX29&amp;"_"&amp;$BC$14,データシート1!$A:$BT,MATCH($BC$12&amp;"_"&amp;BP$20,データシート1!$A$1:$BT$1,0),0)</f>
        <v>0</v>
      </c>
      <c r="BQ29" s="34">
        <f>VLOOKUP($AX29&amp;"_"&amp;$BC$14,データシート1!$A:$BT,MATCH($BC$12&amp;"_"&amp;BQ$20,データシート1!$A$1:$BT$1,0),0)</f>
        <v>6.5918928165750001</v>
      </c>
      <c r="BR29" s="35">
        <f t="shared" si="3"/>
        <v>612.47884831722513</v>
      </c>
      <c r="BT29" s="121" t="str">
        <f t="shared" si="4"/>
        <v>犬山市</v>
      </c>
      <c r="BU29" s="33">
        <f t="shared" si="25"/>
        <v>612.47884831722513</v>
      </c>
      <c r="BV29" s="59">
        <f t="shared" si="16"/>
        <v>0.57174050398473497</v>
      </c>
      <c r="BW29" s="59">
        <f t="shared" si="5"/>
        <v>0.56050223173033531</v>
      </c>
      <c r="BX29" s="59">
        <f t="shared" si="5"/>
        <v>4.4795764578581705E-3</v>
      </c>
      <c r="BY29" s="59">
        <f t="shared" si="5"/>
        <v>6.7586957965415214E-3</v>
      </c>
      <c r="BZ29" s="59">
        <f t="shared" si="5"/>
        <v>0.12631061935084237</v>
      </c>
      <c r="CA29" s="59">
        <f t="shared" si="5"/>
        <v>0.13078300351219468</v>
      </c>
      <c r="CB29" s="59">
        <f t="shared" si="5"/>
        <v>0.16040322749566999</v>
      </c>
      <c r="CC29" s="59">
        <f t="shared" si="5"/>
        <v>0.15344133735864723</v>
      </c>
      <c r="CD29" s="59">
        <f t="shared" si="5"/>
        <v>9.7111100625772939E-2</v>
      </c>
      <c r="CE29" s="59">
        <f t="shared" si="5"/>
        <v>5.6330236732874302E-2</v>
      </c>
      <c r="CF29" s="59">
        <f t="shared" si="5"/>
        <v>6.9618901370227622E-3</v>
      </c>
      <c r="CG29" s="59">
        <f t="shared" si="5"/>
        <v>0</v>
      </c>
      <c r="CH29" s="59">
        <f t="shared" si="5"/>
        <v>1.0762645656557953E-2</v>
      </c>
      <c r="CI29" s="122">
        <f t="shared" si="6"/>
        <v>1</v>
      </c>
      <c r="CK29" s="123" t="str">
        <f t="shared" si="7"/>
        <v>犬山市</v>
      </c>
      <c r="CL29" s="124">
        <f t="shared" si="17"/>
        <v>350.17896541688037</v>
      </c>
      <c r="CM29" s="65">
        <f t="shared" si="18"/>
        <v>0.79428243118166519</v>
      </c>
      <c r="CN29" s="66">
        <f t="shared" si="19"/>
        <v>343.29576136943024</v>
      </c>
      <c r="CO29" s="65">
        <f t="shared" si="20"/>
        <v>0.81020808089932883</v>
      </c>
      <c r="CP29" s="66">
        <f t="shared" si="8"/>
        <v>2.7436458298579272</v>
      </c>
      <c r="CQ29" s="65">
        <f t="shared" si="21"/>
        <v>0</v>
      </c>
      <c r="CR29" s="66">
        <f t="shared" si="9"/>
        <v>4.1395582175922216</v>
      </c>
      <c r="CS29" s="65">
        <f t="shared" si="22"/>
        <v>0</v>
      </c>
      <c r="CT29" s="66">
        <f t="shared" si="10"/>
        <v>77.362582670239348</v>
      </c>
      <c r="CU29" s="67">
        <f t="shared" si="23"/>
        <v>0.1989721577110887</v>
      </c>
      <c r="CV29" s="16"/>
      <c r="CW29" s="959">
        <f t="shared" si="24"/>
        <v>278.14100000000002</v>
      </c>
      <c r="CX29" s="962">
        <f>VLOOKUP($AX29&amp;"_"&amp;$CW$14,データシート1!$A:$BT,MATCH($CW$12&amp;"_"&amp;CX$20,データシート1!$A$1:$BT$1,0),0)</f>
        <v>278.14100000000002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15.393000000000001</v>
      </c>
      <c r="DB29" s="962">
        <f>VLOOKUP($AX29&amp;"_"&amp;$CW$14,データシート1!$A:$BT,MATCH($CW$12&amp;"_"&amp;DB$20,データシート1!$A$1:$BT$1,0),0)</f>
        <v>0</v>
      </c>
      <c r="DC29" s="962">
        <f>VLOOKUP($AX29&amp;"_"&amp;$CW$14,データシート1!$A:$BT,MATCH($CW$12&amp;"_"&amp;DC$20,データシート1!$A$1:$BT$1,0),0)</f>
        <v>0</v>
      </c>
      <c r="DD29" s="961">
        <f t="shared" si="11"/>
        <v>293.53399999999999</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13</v>
      </c>
      <c r="DM29" s="16"/>
      <c r="DN29" s="126">
        <f t="shared" si="26"/>
        <v>0.95</v>
      </c>
      <c r="DO29" s="127">
        <f t="shared" si="27"/>
        <v>0</v>
      </c>
      <c r="DP29" s="127">
        <f t="shared" si="13"/>
        <v>0</v>
      </c>
      <c r="DQ29" s="127">
        <f t="shared" si="13"/>
        <v>0.05</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26211</v>
      </c>
      <c r="AY30" s="18" t="str">
        <f>IF(IFERROR(比較地域マスタ!$Z15,"")=0,"",IFERROR(比較地域マスタ!$Z15,""))</f>
        <v>京田辺市</v>
      </c>
      <c r="BB30" s="110" t="str">
        <f t="shared" si="0"/>
        <v>26211</v>
      </c>
      <c r="BC30" s="1031" t="str">
        <f t="shared" si="0"/>
        <v>京田辺市</v>
      </c>
      <c r="BD30" s="34">
        <f t="shared" si="14"/>
        <v>280.7907515645291</v>
      </c>
      <c r="BE30" s="34">
        <f t="shared" si="15"/>
        <v>61.820703445491702</v>
      </c>
      <c r="BF30" s="34">
        <f>VLOOKUP($AX30&amp;"_"&amp;$BC$14,データシート1!$A:$BT,MATCH($BC$12&amp;"_"&amp;BF$20,データシート1!$A$1:$BT$1,0),0)</f>
        <v>59.190933418663796</v>
      </c>
      <c r="BG30" s="34">
        <f>VLOOKUP($AX30&amp;"_"&amp;$BC$14,データシート1!$A:$BT,MATCH($BC$12&amp;"_"&amp;BG$20,データシート1!$A$1:$BT$1,0),0)</f>
        <v>1.962586015553784</v>
      </c>
      <c r="BH30" s="34">
        <f>VLOOKUP($AX30&amp;"_"&amp;$BC$14,データシート1!$A:$BT,MATCH($BC$12&amp;"_"&amp;BH$20,データシート1!$A$1:$BT$1,0),0)</f>
        <v>0.66718401127412652</v>
      </c>
      <c r="BI30" s="34">
        <f>VLOOKUP($AX30&amp;"_"&amp;$BC$14,データシート1!$A:$BT,MATCH($BC$12&amp;"_"&amp;BI$20,データシート1!$A$1:$BT$1,0),0)</f>
        <v>65.691160289069543</v>
      </c>
      <c r="BJ30" s="34">
        <f>VLOOKUP($AX30&amp;"_"&amp;$BC$14,データシート1!$A:$BT,MATCH($BC$12&amp;"_"&amp;BJ$20,データシート1!$A$1:$BT$1,0),0)</f>
        <v>66.323956041642631</v>
      </c>
      <c r="BK30" s="34">
        <f t="shared" si="1"/>
        <v>79.020821107485219</v>
      </c>
      <c r="BL30" s="34">
        <f t="shared" si="2"/>
        <v>74.884211322591668</v>
      </c>
      <c r="BM30" s="34">
        <f>VLOOKUP($AX30&amp;"_"&amp;$BC$14,データシート1!$A:$BT,MATCH($BC$12&amp;"_"&amp;BM$20,データシート1!$A$1:$BT$1,0),0)</f>
        <v>43.951729207454434</v>
      </c>
      <c r="BN30" s="34">
        <f>VLOOKUP($AX30&amp;"_"&amp;$BC$14,データシート1!$A:$BT,MATCH($BC$12&amp;"_"&amp;BN$20,データシート1!$A$1:$BT$1,0),0)</f>
        <v>30.932482115137237</v>
      </c>
      <c r="BO30" s="34">
        <f>VLOOKUP($AX30&amp;"_"&amp;$BC$14,データシート1!$A:$BT,MATCH($BC$12&amp;"_"&amp;BO$20,データシート1!$A$1:$BT$1,0),0)</f>
        <v>4.1366097848935501</v>
      </c>
      <c r="BP30" s="34">
        <f>VLOOKUP($AX30&amp;"_"&amp;$BC$14,データシート1!$A:$BT,MATCH($BC$12&amp;"_"&amp;BP$20,データシート1!$A$1:$BT$1,0),0)</f>
        <v>0</v>
      </c>
      <c r="BQ30" s="34">
        <f>VLOOKUP($AX30&amp;"_"&amp;$BC$14,データシート1!$A:$BT,MATCH($BC$12&amp;"_"&amp;BQ$20,データシート1!$A$1:$BT$1,0),0)</f>
        <v>7.934110680839999</v>
      </c>
      <c r="BR30" s="35">
        <f t="shared" si="3"/>
        <v>280.7907515645291</v>
      </c>
      <c r="BT30" s="121" t="str">
        <f t="shared" si="4"/>
        <v>京田辺市</v>
      </c>
      <c r="BU30" s="33">
        <f t="shared" si="25"/>
        <v>280.7907515645291</v>
      </c>
      <c r="BV30" s="59">
        <f t="shared" si="16"/>
        <v>0.22016645171194166</v>
      </c>
      <c r="BW30" s="59">
        <f t="shared" si="5"/>
        <v>0.21080086537344875</v>
      </c>
      <c r="BX30" s="59">
        <f t="shared" si="5"/>
        <v>6.989496643384845E-3</v>
      </c>
      <c r="BY30" s="59">
        <f t="shared" si="5"/>
        <v>2.3760896951080654E-3</v>
      </c>
      <c r="BZ30" s="59">
        <f t="shared" si="5"/>
        <v>0.23395058392431747</v>
      </c>
      <c r="CA30" s="59">
        <f t="shared" si="5"/>
        <v>0.23620420427700797</v>
      </c>
      <c r="CB30" s="59">
        <f t="shared" si="5"/>
        <v>0.28142244951869533</v>
      </c>
      <c r="CC30" s="59">
        <f t="shared" si="5"/>
        <v>0.26669044797717412</v>
      </c>
      <c r="CD30" s="59">
        <f t="shared" si="5"/>
        <v>0.15652840758665015</v>
      </c>
      <c r="CE30" s="59">
        <f t="shared" si="5"/>
        <v>0.11016204039052398</v>
      </c>
      <c r="CF30" s="59">
        <f t="shared" si="5"/>
        <v>1.4732001541521239E-2</v>
      </c>
      <c r="CG30" s="59">
        <f t="shared" si="5"/>
        <v>0</v>
      </c>
      <c r="CH30" s="59">
        <f t="shared" si="5"/>
        <v>2.8256310568037513E-2</v>
      </c>
      <c r="CI30" s="122">
        <f t="shared" si="6"/>
        <v>1</v>
      </c>
      <c r="CK30" s="123" t="str">
        <f t="shared" si="7"/>
        <v>京田辺市</v>
      </c>
      <c r="CL30" s="124">
        <f t="shared" si="17"/>
        <v>61.820703445491702</v>
      </c>
      <c r="CM30" s="65">
        <f t="shared" si="18"/>
        <v>1</v>
      </c>
      <c r="CN30" s="66">
        <f t="shared" si="19"/>
        <v>59.190933418663796</v>
      </c>
      <c r="CO30" s="65">
        <f t="shared" si="20"/>
        <v>1</v>
      </c>
      <c r="CP30" s="66">
        <f t="shared" si="8"/>
        <v>1.962586015553784</v>
      </c>
      <c r="CQ30" s="65">
        <f t="shared" si="21"/>
        <v>0</v>
      </c>
      <c r="CR30" s="66">
        <f t="shared" si="9"/>
        <v>0.66718401127412652</v>
      </c>
      <c r="CS30" s="65">
        <f t="shared" si="22"/>
        <v>0</v>
      </c>
      <c r="CT30" s="66">
        <f t="shared" si="10"/>
        <v>65.691160289069543</v>
      </c>
      <c r="CU30" s="67">
        <f t="shared" si="23"/>
        <v>0.27699312845030777</v>
      </c>
      <c r="CV30" s="16"/>
      <c r="CW30" s="959">
        <f t="shared" si="24"/>
        <v>91.581999999999994</v>
      </c>
      <c r="CX30" s="962">
        <f>VLOOKUP($AX30&amp;"_"&amp;$CW$14,データシート1!$A:$BT,MATCH($CW$12&amp;"_"&amp;CX$20,データシート1!$A$1:$BT$1,0),0)</f>
        <v>91.581999999999994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18.195999999999998</v>
      </c>
      <c r="DB30" s="962">
        <f>VLOOKUP($AX30&amp;"_"&amp;$CW$14,データシート1!$A:$BT,MATCH($CW$12&amp;"_"&amp;DB$20,データシート1!$A$1:$BT$1,0),0)</f>
        <v>0</v>
      </c>
      <c r="DC30" s="962">
        <f>VLOOKUP($AX30&amp;"_"&amp;$CW$14,データシート1!$A:$BT,MATCH($CW$12&amp;"_"&amp;DC$20,データシート1!$A$1:$BT$1,0),0)</f>
        <v>0</v>
      </c>
      <c r="DD30" s="961">
        <f t="shared" si="11"/>
        <v>109.77799999999999</v>
      </c>
      <c r="DE30" s="16"/>
      <c r="DF30" s="125">
        <f>VLOOKUP($AX30&amp;"_"&amp;$DF$14,データシート1!$A:$BT,MATCH($DF$12&amp;"_"&amp;DF$20,データシート1!$A$1:$BT$1,0),0)</f>
        <v>7</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3</v>
      </c>
      <c r="DJ30" s="64">
        <f>VLOOKUP($AX30&amp;"_"&amp;$DF$14,データシート1!$A:$BT,MATCH($DF$12&amp;"_"&amp;DJ$20,データシート1!$A$1:$BT$1,0),0)</f>
        <v>0</v>
      </c>
      <c r="DK30" s="64">
        <f>VLOOKUP($AX30&amp;"_"&amp;$DF$14,データシート1!$A:$BT,MATCH($DF$12&amp;"_"&amp;DK$20,データシート1!$A$1:$BT$1,0),0)</f>
        <v>0</v>
      </c>
      <c r="DL30" s="68">
        <f t="shared" si="12"/>
        <v>10</v>
      </c>
      <c r="DM30" s="16"/>
      <c r="DN30" s="126">
        <f t="shared" si="26"/>
        <v>0.83</v>
      </c>
      <c r="DO30" s="127">
        <f t="shared" si="27"/>
        <v>0</v>
      </c>
      <c r="DP30" s="127">
        <f t="shared" si="13"/>
        <v>0</v>
      </c>
      <c r="DQ30" s="127">
        <f t="shared" si="13"/>
        <v>0.17</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05210</v>
      </c>
      <c r="AY31" s="18" t="str">
        <f>IF(IFERROR(比較地域マスタ!$Z16,"")=0,"",IFERROR(比較地域マスタ!$Z16,""))</f>
        <v>由利本荘市</v>
      </c>
      <c r="BB31" s="110" t="str">
        <f t="shared" si="0"/>
        <v>05210</v>
      </c>
      <c r="BC31" s="1031" t="str">
        <f t="shared" si="0"/>
        <v>由利本荘市</v>
      </c>
      <c r="BD31" s="34">
        <f t="shared" si="14"/>
        <v>752.37114000995621</v>
      </c>
      <c r="BE31" s="34">
        <f t="shared" si="15"/>
        <v>374.61395259204636</v>
      </c>
      <c r="BF31" s="34">
        <f>VLOOKUP($AX31&amp;"_"&amp;$BC$14,データシート1!$A:$BT,MATCH($BC$12&amp;"_"&amp;BF$20,データシート1!$A$1:$BT$1,0),0)</f>
        <v>332.03457817683488</v>
      </c>
      <c r="BG31" s="34">
        <f>VLOOKUP($AX31&amp;"_"&amp;$BC$14,データシート1!$A:$BT,MATCH($BC$12&amp;"_"&amp;BG$20,データシート1!$A$1:$BT$1,0),0)</f>
        <v>9.174929632552697</v>
      </c>
      <c r="BH31" s="34">
        <f>VLOOKUP($AX31&amp;"_"&amp;$BC$14,データシート1!$A:$BT,MATCH($BC$12&amp;"_"&amp;BH$20,データシート1!$A$1:$BT$1,0),0)</f>
        <v>33.404444782658793</v>
      </c>
      <c r="BI31" s="34">
        <f>VLOOKUP($AX31&amp;"_"&amp;$BC$14,データシート1!$A:$BT,MATCH($BC$12&amp;"_"&amp;BI$20,データシート1!$A$1:$BT$1,0),0)</f>
        <v>97.672176925783162</v>
      </c>
      <c r="BJ31" s="34">
        <f>VLOOKUP($AX31&amp;"_"&amp;$BC$14,データシート1!$A:$BT,MATCH($BC$12&amp;"_"&amp;BJ$20,データシート1!$A$1:$BT$1,0),0)</f>
        <v>135.53971655157716</v>
      </c>
      <c r="BK31" s="34">
        <f t="shared" si="1"/>
        <v>136.3115476445096</v>
      </c>
      <c r="BL31" s="34">
        <f t="shared" si="2"/>
        <v>131.99376504799764</v>
      </c>
      <c r="BM31" s="34">
        <f>VLOOKUP($AX31&amp;"_"&amp;$BC$14,データシート1!$A:$BT,MATCH($BC$12&amp;"_"&amp;BM$20,データシート1!$A$1:$BT$1,0),0)</f>
        <v>64.66903418331033</v>
      </c>
      <c r="BN31" s="34">
        <f>VLOOKUP($AX31&amp;"_"&amp;$BC$14,データシート1!$A:$BT,MATCH($BC$12&amp;"_"&amp;BN$20,データシート1!$A$1:$BT$1,0),0)</f>
        <v>67.324730864687311</v>
      </c>
      <c r="BO31" s="34">
        <f>VLOOKUP($AX31&amp;"_"&amp;$BC$14,データシート1!$A:$BT,MATCH($BC$12&amp;"_"&amp;BO$20,データシート1!$A$1:$BT$1,0),0)</f>
        <v>4.31720110807382</v>
      </c>
      <c r="BP31" s="34">
        <f>VLOOKUP($AX31&amp;"_"&amp;$BC$14,データシート1!$A:$BT,MATCH($BC$12&amp;"_"&amp;BP$20,データシート1!$A$1:$BT$1,0),0)</f>
        <v>5.8148843814062612E-4</v>
      </c>
      <c r="BQ31" s="34">
        <f>VLOOKUP($AX31&amp;"_"&amp;$BC$14,データシート1!$A:$BT,MATCH($BC$12&amp;"_"&amp;BQ$20,データシート1!$A$1:$BT$1,0),0)</f>
        <v>8.2337462960400014</v>
      </c>
      <c r="BR31" s="35">
        <f t="shared" si="3"/>
        <v>752.37114000995621</v>
      </c>
      <c r="BT31" s="121" t="str">
        <f t="shared" si="4"/>
        <v>由利本荘市</v>
      </c>
      <c r="BU31" s="33">
        <f t="shared" si="25"/>
        <v>752.37114000995621</v>
      </c>
      <c r="BV31" s="59">
        <f t="shared" si="16"/>
        <v>0.49791111417044659</v>
      </c>
      <c r="BW31" s="59">
        <f t="shared" si="5"/>
        <v>0.4413175366780297</v>
      </c>
      <c r="BX31" s="59">
        <f t="shared" si="5"/>
        <v>1.2194685766962412E-2</v>
      </c>
      <c r="BY31" s="59">
        <f t="shared" si="5"/>
        <v>4.439889172545447E-2</v>
      </c>
      <c r="BZ31" s="59">
        <f t="shared" si="5"/>
        <v>0.12981914341436682</v>
      </c>
      <c r="CA31" s="59">
        <f t="shared" si="5"/>
        <v>0.18015007400441163</v>
      </c>
      <c r="CB31" s="59">
        <f t="shared" si="5"/>
        <v>0.18117593883612518</v>
      </c>
      <c r="CC31" s="59">
        <f t="shared" si="5"/>
        <v>0.1754370390207298</v>
      </c>
      <c r="CD31" s="59">
        <f t="shared" si="5"/>
        <v>8.5953634774527055E-2</v>
      </c>
      <c r="CE31" s="59">
        <f t="shared" si="5"/>
        <v>8.9483404246202741E-2</v>
      </c>
      <c r="CF31" s="59">
        <f t="shared" si="5"/>
        <v>5.7381269409359451E-3</v>
      </c>
      <c r="CG31" s="59">
        <f t="shared" si="5"/>
        <v>7.728744594495361E-7</v>
      </c>
      <c r="CH31" s="59">
        <f t="shared" si="5"/>
        <v>1.0943729574649877E-2</v>
      </c>
      <c r="CI31" s="122">
        <f t="shared" si="6"/>
        <v>1</v>
      </c>
      <c r="CK31" s="123" t="str">
        <f t="shared" si="7"/>
        <v>由利本荘市</v>
      </c>
      <c r="CL31" s="124">
        <f t="shared" si="17"/>
        <v>374.61395259204636</v>
      </c>
      <c r="CM31" s="65">
        <f t="shared" si="18"/>
        <v>0.19177609243571278</v>
      </c>
      <c r="CN31" s="66">
        <f t="shared" si="19"/>
        <v>332.03457817683488</v>
      </c>
      <c r="CO31" s="65">
        <f t="shared" si="20"/>
        <v>0.20221990242305568</v>
      </c>
      <c r="CP31" s="66">
        <f t="shared" si="8"/>
        <v>9.174929632552697</v>
      </c>
      <c r="CQ31" s="65">
        <f t="shared" si="21"/>
        <v>0.51204752386671959</v>
      </c>
      <c r="CR31" s="66">
        <f t="shared" si="9"/>
        <v>33.404444782658793</v>
      </c>
      <c r="CS31" s="65">
        <f t="shared" si="22"/>
        <v>0</v>
      </c>
      <c r="CT31" s="66">
        <f t="shared" si="10"/>
        <v>97.672176925783162</v>
      </c>
      <c r="CU31" s="67">
        <f t="shared" si="23"/>
        <v>0.25533371718488534</v>
      </c>
      <c r="CV31" s="16"/>
      <c r="CW31" s="959">
        <f t="shared" si="24"/>
        <v>71.842000000000013</v>
      </c>
      <c r="CX31" s="962">
        <f>VLOOKUP($AX31&amp;"_"&amp;$CW$14,データシート1!$A:$BT,MATCH($CW$12&amp;"_"&amp;CX$20,データシート1!$A$1:$BT$1,0),0)</f>
        <v>67.144000000000005</v>
      </c>
      <c r="CY31" s="962">
        <f>VLOOKUP($AX31&amp;"_"&amp;$CW$14,データシート1!$A:$BT,MATCH($CW$12&amp;"_"&amp;CY$20,データシート1!$A$1:$BT$1,0),0)</f>
        <v>4.6980000000000004</v>
      </c>
      <c r="CZ31" s="962">
        <f>VLOOKUP($AX31&amp;"_"&amp;$CW$14,データシート1!$A:$BT,MATCH($CW$12&amp;"_"&amp;CZ$20,データシート1!$A$1:$BT$1,0),0)</f>
        <v>0</v>
      </c>
      <c r="DA31" s="962">
        <f>VLOOKUP($AX31&amp;"_"&amp;$CW$14,データシート1!$A:$BT,MATCH($CW$12&amp;"_"&amp;DA$20,データシート1!$A$1:$BT$1,0),0)</f>
        <v>24.939</v>
      </c>
      <c r="DB31" s="962">
        <f>VLOOKUP($AX31&amp;"_"&amp;$CW$14,データシート1!$A:$BT,MATCH($CW$12&amp;"_"&amp;DB$20,データシート1!$A$1:$BT$1,0),0)</f>
        <v>0</v>
      </c>
      <c r="DC31" s="962">
        <f>VLOOKUP($AX31&amp;"_"&amp;$CW$14,データシート1!$A:$BT,MATCH($CW$12&amp;"_"&amp;DC$20,データシート1!$A$1:$BT$1,0),0)</f>
        <v>0</v>
      </c>
      <c r="DD31" s="961">
        <f t="shared" si="11"/>
        <v>96.781000000000006</v>
      </c>
      <c r="DE31" s="16"/>
      <c r="DF31" s="125">
        <f>VLOOKUP($AX31&amp;"_"&amp;$DF$14,データシート1!$A:$BT,MATCH($DF$12&amp;"_"&amp;DF$20,データシート1!$A$1:$BT$1,0),0)</f>
        <v>9</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5</v>
      </c>
      <c r="DJ31" s="64">
        <f>VLOOKUP($AX31&amp;"_"&amp;$DF$14,データシート1!$A:$BT,MATCH($DF$12&amp;"_"&amp;DJ$20,データシート1!$A$1:$BT$1,0),0)</f>
        <v>0</v>
      </c>
      <c r="DK31" s="64">
        <f>VLOOKUP($AX31&amp;"_"&amp;$DF$14,データシート1!$A:$BT,MATCH($DF$12&amp;"_"&amp;DK$20,データシート1!$A$1:$BT$1,0),0)</f>
        <v>0</v>
      </c>
      <c r="DL31" s="68">
        <f t="shared" si="12"/>
        <v>15</v>
      </c>
      <c r="DM31" s="16"/>
      <c r="DN31" s="126">
        <f t="shared" si="26"/>
        <v>0.69</v>
      </c>
      <c r="DO31" s="127">
        <f t="shared" si="27"/>
        <v>0.05</v>
      </c>
      <c r="DP31" s="127">
        <f t="shared" si="13"/>
        <v>0</v>
      </c>
      <c r="DQ31" s="127">
        <f t="shared" si="13"/>
        <v>0.26</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19208</v>
      </c>
      <c r="AY32" s="18" t="str">
        <f>IF(IFERROR(比較地域マスタ!$Z17,"")=0,"",IFERROR(比較地域マスタ!$Z17,""))</f>
        <v>南アルプス市</v>
      </c>
      <c r="AZ32" s="16"/>
      <c r="BA32" s="16"/>
      <c r="BB32" s="110" t="str">
        <f t="shared" si="0"/>
        <v>19208</v>
      </c>
      <c r="BC32" s="1031" t="str">
        <f t="shared" si="0"/>
        <v>南アルプス市</v>
      </c>
      <c r="BD32" s="34">
        <f t="shared" si="14"/>
        <v>419.60788941937278</v>
      </c>
      <c r="BE32" s="34">
        <f t="shared" si="15"/>
        <v>108.20242672661684</v>
      </c>
      <c r="BF32" s="34">
        <f>VLOOKUP($AX32&amp;"_"&amp;$BC$14,データシート1!$A:$BT,MATCH($BC$12&amp;"_"&amp;BF$20,データシート1!$A$1:$BT$1,0),0)</f>
        <v>99.328642839280135</v>
      </c>
      <c r="BG32" s="34">
        <f>VLOOKUP($AX32&amp;"_"&amp;$BC$14,データシート1!$A:$BT,MATCH($BC$12&amp;"_"&amp;BG$20,データシート1!$A$1:$BT$1,0),0)</f>
        <v>4.8761883980879484</v>
      </c>
      <c r="BH32" s="34">
        <f>VLOOKUP($AX32&amp;"_"&amp;$BC$14,データシート1!$A:$BT,MATCH($BC$12&amp;"_"&amp;BH$20,データシート1!$A$1:$BT$1,0),0)</f>
        <v>3.9975954892487584</v>
      </c>
      <c r="BI32" s="34">
        <f>VLOOKUP($AX32&amp;"_"&amp;$BC$14,データシート1!$A:$BT,MATCH($BC$12&amp;"_"&amp;BI$20,データシート1!$A$1:$BT$1,0),0)</f>
        <v>65.942958693431478</v>
      </c>
      <c r="BJ32" s="34">
        <f>VLOOKUP($AX32&amp;"_"&amp;$BC$14,データシート1!$A:$BT,MATCH($BC$12&amp;"_"&amp;BJ$20,データシート1!$A$1:$BT$1,0),0)</f>
        <v>81.540062328203916</v>
      </c>
      <c r="BK32" s="34">
        <f t="shared" si="1"/>
        <v>156.63530671196517</v>
      </c>
      <c r="BL32" s="34">
        <f t="shared" si="2"/>
        <v>152.4608620814781</v>
      </c>
      <c r="BM32" s="34">
        <f>VLOOKUP($AX32&amp;"_"&amp;$BC$14,データシート1!$A:$BT,MATCH($BC$12&amp;"_"&amp;BM$20,データシート1!$A$1:$BT$1,0),0)</f>
        <v>71.712075210987649</v>
      </c>
      <c r="BN32" s="34">
        <f>VLOOKUP($AX32&amp;"_"&amp;$BC$14,データシート1!$A:$BT,MATCH($BC$12&amp;"_"&amp;BN$20,データシート1!$A$1:$BT$1,0),0)</f>
        <v>80.748786870490449</v>
      </c>
      <c r="BO32" s="34">
        <f>VLOOKUP($AX32&amp;"_"&amp;$BC$14,データシート1!$A:$BT,MATCH($BC$12&amp;"_"&amp;BO$20,データシート1!$A$1:$BT$1,0),0)</f>
        <v>4.1744446304870797</v>
      </c>
      <c r="BP32" s="34">
        <f>VLOOKUP($AX32&amp;"_"&amp;$BC$14,データシート1!$A:$BT,MATCH($BC$12&amp;"_"&amp;BP$20,データシート1!$A$1:$BT$1,0),0)</f>
        <v>0</v>
      </c>
      <c r="BQ32" s="34">
        <f>VLOOKUP($AX32&amp;"_"&amp;$BC$14,データシート1!$A:$BT,MATCH($BC$12&amp;"_"&amp;BQ$20,データシート1!$A$1:$BT$1,0),0)</f>
        <v>7.2871349591554093</v>
      </c>
      <c r="BR32" s="35">
        <f t="shared" si="3"/>
        <v>419.60788941937278</v>
      </c>
      <c r="BS32" s="21"/>
      <c r="BT32" s="121" t="str">
        <f t="shared" si="4"/>
        <v>南アルプス市</v>
      </c>
      <c r="BU32" s="33">
        <f t="shared" si="25"/>
        <v>419.60788941937278</v>
      </c>
      <c r="BV32" s="59">
        <f t="shared" si="16"/>
        <v>0.25786556796236743</v>
      </c>
      <c r="BW32" s="59">
        <f t="shared" si="5"/>
        <v>0.23671776757278065</v>
      </c>
      <c r="BX32" s="59">
        <f t="shared" si="5"/>
        <v>1.1620821536113903E-2</v>
      </c>
      <c r="BY32" s="59">
        <f t="shared" si="5"/>
        <v>9.5269788534728967E-3</v>
      </c>
      <c r="BZ32" s="59">
        <f t="shared" si="5"/>
        <v>0.15715376272996018</v>
      </c>
      <c r="CA32" s="59">
        <f t="shared" si="5"/>
        <v>0.19432442617090437</v>
      </c>
      <c r="CB32" s="59">
        <f t="shared" si="5"/>
        <v>0.37328970846736781</v>
      </c>
      <c r="CC32" s="59">
        <f t="shared" si="5"/>
        <v>0.36334126675369216</v>
      </c>
      <c r="CD32" s="59">
        <f t="shared" si="5"/>
        <v>0.17090259029738059</v>
      </c>
      <c r="CE32" s="59">
        <f t="shared" si="5"/>
        <v>0.19243867645631157</v>
      </c>
      <c r="CF32" s="59">
        <f t="shared" si="5"/>
        <v>9.9484417136756313E-3</v>
      </c>
      <c r="CG32" s="59">
        <f t="shared" si="5"/>
        <v>0</v>
      </c>
      <c r="CH32" s="59">
        <f t="shared" si="5"/>
        <v>1.7366534669400264E-2</v>
      </c>
      <c r="CI32" s="122">
        <f t="shared" si="6"/>
        <v>1</v>
      </c>
      <c r="CJ32" s="16"/>
      <c r="CK32" s="123" t="str">
        <f t="shared" si="7"/>
        <v>南アルプス市</v>
      </c>
      <c r="CL32" s="124">
        <f t="shared" si="17"/>
        <v>108.20242672661684</v>
      </c>
      <c r="CM32" s="65">
        <f t="shared" si="18"/>
        <v>1</v>
      </c>
      <c r="CN32" s="66">
        <f t="shared" si="19"/>
        <v>99.328642839280135</v>
      </c>
      <c r="CO32" s="65">
        <f t="shared" si="20"/>
        <v>1</v>
      </c>
      <c r="CP32" s="66">
        <f t="shared" si="8"/>
        <v>4.8761883980879484</v>
      </c>
      <c r="CQ32" s="65">
        <f t="shared" si="21"/>
        <v>0</v>
      </c>
      <c r="CR32" s="66">
        <f t="shared" si="9"/>
        <v>3.9975954892487584</v>
      </c>
      <c r="CS32" s="65">
        <f t="shared" si="22"/>
        <v>0</v>
      </c>
      <c r="CT32" s="66">
        <f t="shared" si="10"/>
        <v>65.942958693431478</v>
      </c>
      <c r="CU32" s="67">
        <f t="shared" si="23"/>
        <v>0</v>
      </c>
      <c r="CV32" s="16"/>
      <c r="CW32" s="959">
        <f t="shared" si="24"/>
        <v>115.866</v>
      </c>
      <c r="CX32" s="962">
        <f>VLOOKUP($AX32&amp;"_"&amp;$CW$14,データシート1!$A:$BT,MATCH($CW$12&amp;"_"&amp;CX$20,データシート1!$A$1:$BT$1,0),0)</f>
        <v>115.866</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115.866</v>
      </c>
      <c r="DE32" s="16"/>
      <c r="DF32" s="125">
        <f>VLOOKUP($AX32&amp;"_"&amp;$DF$14,データシート1!$A:$BT,MATCH($DF$12&amp;"_"&amp;DF$20,データシート1!$A$1:$BT$1,0),0)</f>
        <v>11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40221</v>
      </c>
      <c r="AY33" s="18" t="str">
        <f>IF(IFERROR(比較地域マスタ!$Z18,"")=0,"",IFERROR(比較地域マスタ!$Z18,""))</f>
        <v>太宰府市</v>
      </c>
      <c r="BB33" s="110" t="str">
        <f t="shared" si="0"/>
        <v>40221</v>
      </c>
      <c r="BC33" s="1031" t="str">
        <f t="shared" si="0"/>
        <v>太宰府市</v>
      </c>
      <c r="BD33" s="34">
        <f t="shared" si="14"/>
        <v>250.34671371283719</v>
      </c>
      <c r="BE33" s="34">
        <f t="shared" si="15"/>
        <v>43.60224531475815</v>
      </c>
      <c r="BF33" s="34">
        <f>VLOOKUP($AX33&amp;"_"&amp;$BC$14,データシート1!$A:$BT,MATCH($BC$12&amp;"_"&amp;BF$20,データシート1!$A$1:$BT$1,0),0)</f>
        <v>40.629505925002107</v>
      </c>
      <c r="BG33" s="34">
        <f>VLOOKUP($AX33&amp;"_"&amp;$BC$14,データシート1!$A:$BT,MATCH($BC$12&amp;"_"&amp;BG$20,データシート1!$A$1:$BT$1,0),0)</f>
        <v>2.9469782162776013</v>
      </c>
      <c r="BH33" s="34">
        <f>VLOOKUP($AX33&amp;"_"&amp;$BC$14,データシート1!$A:$BT,MATCH($BC$12&amp;"_"&amp;BH$20,データシート1!$A$1:$BT$1,0),0)</f>
        <v>2.5761173478445604E-2</v>
      </c>
      <c r="BI33" s="34">
        <f>VLOOKUP($AX33&amp;"_"&amp;$BC$14,データシート1!$A:$BT,MATCH($BC$12&amp;"_"&amp;BI$20,データシート1!$A$1:$BT$1,0),0)</f>
        <v>57.473792505031426</v>
      </c>
      <c r="BJ33" s="34">
        <f>VLOOKUP($AX33&amp;"_"&amp;$BC$14,データシート1!$A:$BT,MATCH($BC$12&amp;"_"&amp;BJ$20,データシート1!$A$1:$BT$1,0),0)</f>
        <v>58.826936056006488</v>
      </c>
      <c r="BK33" s="34">
        <f t="shared" si="1"/>
        <v>84.242283458507586</v>
      </c>
      <c r="BL33" s="34">
        <f t="shared" si="2"/>
        <v>80.048103985720161</v>
      </c>
      <c r="BM33" s="34">
        <f>VLOOKUP($AX33&amp;"_"&amp;$BC$14,データシート1!$A:$BT,MATCH($BC$12&amp;"_"&amp;BM$20,データシート1!$A$1:$BT$1,0),0)</f>
        <v>50.25404129648178</v>
      </c>
      <c r="BN33" s="34">
        <f>VLOOKUP($AX33&amp;"_"&amp;$BC$14,データシート1!$A:$BT,MATCH($BC$12&amp;"_"&amp;BN$20,データシート1!$A$1:$BT$1,0),0)</f>
        <v>29.794062689238388</v>
      </c>
      <c r="BO33" s="34">
        <f>VLOOKUP($AX33&amp;"_"&amp;$BC$14,データシート1!$A:$BT,MATCH($BC$12&amp;"_"&amp;BO$20,データシート1!$A$1:$BT$1,0),0)</f>
        <v>4.19417947278742</v>
      </c>
      <c r="BP33" s="34">
        <f>VLOOKUP($AX33&amp;"_"&amp;$BC$14,データシート1!$A:$BT,MATCH($BC$12&amp;"_"&amp;BP$20,データシート1!$A$1:$BT$1,0),0)</f>
        <v>0</v>
      </c>
      <c r="BQ33" s="34">
        <f>VLOOKUP($AX33&amp;"_"&amp;$BC$14,データシート1!$A:$BT,MATCH($BC$12&amp;"_"&amp;BQ$20,データシート1!$A$1:$BT$1,0),0)</f>
        <v>6.2014563785335133</v>
      </c>
      <c r="BR33" s="35">
        <f t="shared" si="3"/>
        <v>250.34671371283719</v>
      </c>
      <c r="BT33" s="121" t="str">
        <f t="shared" si="4"/>
        <v>太宰府市</v>
      </c>
      <c r="BU33" s="33">
        <f t="shared" si="25"/>
        <v>250.34671371283719</v>
      </c>
      <c r="BV33" s="59">
        <f t="shared" si="16"/>
        <v>0.17416743630504597</v>
      </c>
      <c r="BW33" s="59">
        <f t="shared" si="5"/>
        <v>0.1622929469392061</v>
      </c>
      <c r="BX33" s="59">
        <f t="shared" si="5"/>
        <v>1.1771587382041544E-2</v>
      </c>
      <c r="BY33" s="59">
        <f t="shared" si="5"/>
        <v>1.0290198379833828E-4</v>
      </c>
      <c r="BZ33" s="59">
        <f t="shared" si="5"/>
        <v>0.22957678034854231</v>
      </c>
      <c r="CA33" s="59">
        <f t="shared" si="5"/>
        <v>0.23498185849359515</v>
      </c>
      <c r="CB33" s="59">
        <f t="shared" si="5"/>
        <v>0.33650245377352378</v>
      </c>
      <c r="CC33" s="59">
        <f t="shared" si="5"/>
        <v>0.31974897053188472</v>
      </c>
      <c r="CD33" s="59">
        <f t="shared" si="5"/>
        <v>0.20073777103431925</v>
      </c>
      <c r="CE33" s="59">
        <f t="shared" si="5"/>
        <v>0.11901119949756551</v>
      </c>
      <c r="CF33" s="59">
        <f t="shared" si="5"/>
        <v>1.6753483241639024E-2</v>
      </c>
      <c r="CG33" s="59">
        <f t="shared" si="5"/>
        <v>0</v>
      </c>
      <c r="CH33" s="59">
        <f t="shared" si="5"/>
        <v>2.477147107929269E-2</v>
      </c>
      <c r="CI33" s="122">
        <f t="shared" si="6"/>
        <v>1</v>
      </c>
      <c r="CK33" s="123" t="str">
        <f t="shared" si="7"/>
        <v>太宰府市</v>
      </c>
      <c r="CL33" s="124">
        <f t="shared" si="17"/>
        <v>43.60224531475815</v>
      </c>
      <c r="CM33" s="65">
        <f t="shared" si="18"/>
        <v>0</v>
      </c>
      <c r="CN33" s="66">
        <f t="shared" si="19"/>
        <v>40.629505925002107</v>
      </c>
      <c r="CO33" s="65">
        <f t="shared" si="20"/>
        <v>0</v>
      </c>
      <c r="CP33" s="66">
        <f t="shared" si="8"/>
        <v>2.9469782162776013</v>
      </c>
      <c r="CQ33" s="65">
        <f t="shared" si="21"/>
        <v>0</v>
      </c>
      <c r="CR33" s="66">
        <f t="shared" si="9"/>
        <v>2.5761173478445604E-2</v>
      </c>
      <c r="CS33" s="65">
        <f t="shared" si="22"/>
        <v>0</v>
      </c>
      <c r="CT33" s="66">
        <f t="shared" si="10"/>
        <v>57.473792505031426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13223</v>
      </c>
      <c r="AY34" s="18" t="str">
        <f>IF(IFERROR(比較地域マスタ!$Z19,"")=0,"",IFERROR(比較地域マスタ!$Z19,""))</f>
        <v>武蔵村山市</v>
      </c>
      <c r="BB34" s="110" t="str">
        <f t="shared" si="0"/>
        <v>13223</v>
      </c>
      <c r="BC34" s="1031" t="str">
        <f t="shared" si="0"/>
        <v>武蔵村山市</v>
      </c>
      <c r="BD34" s="34">
        <f t="shared" si="14"/>
        <v>305.98712381557601</v>
      </c>
      <c r="BE34" s="34">
        <f t="shared" si="15"/>
        <v>58.870883908620144</v>
      </c>
      <c r="BF34" s="34">
        <f>VLOOKUP($AX34&amp;"_"&amp;$BC$14,データシート1!$A:$BT,MATCH($BC$12&amp;"_"&amp;BF$20,データシート1!$A$1:$BT$1,0),0)</f>
        <v>53.556337284613015</v>
      </c>
      <c r="BG34" s="34">
        <f>VLOOKUP($AX34&amp;"_"&amp;$BC$14,データシート1!$A:$BT,MATCH($BC$12&amp;"_"&amp;BG$20,データシート1!$A$1:$BT$1,0),0)</f>
        <v>4.4628556643889894</v>
      </c>
      <c r="BH34" s="34">
        <f>VLOOKUP($AX34&amp;"_"&amp;$BC$14,データシート1!$A:$BT,MATCH($BC$12&amp;"_"&amp;BH$20,データシート1!$A$1:$BT$1,0),0)</f>
        <v>0.85169095961813679</v>
      </c>
      <c r="BI34" s="34">
        <f>VLOOKUP($AX34&amp;"_"&amp;$BC$14,データシート1!$A:$BT,MATCH($BC$12&amp;"_"&amp;BI$20,データシート1!$A$1:$BT$1,0),0)</f>
        <v>66.227483189694027</v>
      </c>
      <c r="BJ34" s="34">
        <f>VLOOKUP($AX34&amp;"_"&amp;$BC$14,データシート1!$A:$BT,MATCH($BC$12&amp;"_"&amp;BJ$20,データシート1!$A$1:$BT$1,0),0)</f>
        <v>74.825768177699089</v>
      </c>
      <c r="BK34" s="34">
        <f t="shared" si="1"/>
        <v>99.956150925821404</v>
      </c>
      <c r="BL34" s="34">
        <f t="shared" si="2"/>
        <v>95.759752742952884</v>
      </c>
      <c r="BM34" s="34">
        <f>VLOOKUP($AX34&amp;"_"&amp;$BC$14,データシート1!$A:$BT,MATCH($BC$12&amp;"_"&amp;BM$20,データシート1!$A$1:$BT$1,0),0)</f>
        <v>48.457263944380387</v>
      </c>
      <c r="BN34" s="34">
        <f>VLOOKUP($AX34&amp;"_"&amp;$BC$14,データシート1!$A:$BT,MATCH($BC$12&amp;"_"&amp;BN$20,データシート1!$A$1:$BT$1,0),0)</f>
        <v>47.30248879857249</v>
      </c>
      <c r="BO34" s="34">
        <f>VLOOKUP($AX34&amp;"_"&amp;$BC$14,データシート1!$A:$BT,MATCH($BC$12&amp;"_"&amp;BO$20,データシート1!$A$1:$BT$1,0),0)</f>
        <v>4.1963981828685197</v>
      </c>
      <c r="BP34" s="34">
        <f>VLOOKUP($AX34&amp;"_"&amp;$BC$14,データシート1!$A:$BT,MATCH($BC$12&amp;"_"&amp;BP$20,データシート1!$A$1:$BT$1,0),0)</f>
        <v>0</v>
      </c>
      <c r="BQ34" s="34">
        <f>VLOOKUP($AX34&amp;"_"&amp;$BC$14,データシート1!$A:$BT,MATCH($BC$12&amp;"_"&amp;BQ$20,データシート1!$A$1:$BT$1,0),0)</f>
        <v>6.1068376137413143</v>
      </c>
      <c r="BR34" s="35">
        <f t="shared" si="3"/>
        <v>305.98712381557601</v>
      </c>
      <c r="BT34" s="121" t="str">
        <f t="shared" si="4"/>
        <v>武蔵村山市</v>
      </c>
      <c r="BU34" s="33">
        <f t="shared" si="25"/>
        <v>305.98712381557601</v>
      </c>
      <c r="BV34" s="59">
        <f t="shared" si="16"/>
        <v>0.19239660536860595</v>
      </c>
      <c r="BW34" s="59">
        <f t="shared" si="5"/>
        <v>0.17502807509276891</v>
      </c>
      <c r="BX34" s="59">
        <f t="shared" si="5"/>
        <v>1.458510936257185E-2</v>
      </c>
      <c r="BY34" s="59">
        <f t="shared" si="5"/>
        <v>2.7834209132651818E-3</v>
      </c>
      <c r="BZ34" s="59">
        <f t="shared" si="5"/>
        <v>0.21643879116171741</v>
      </c>
      <c r="CA34" s="59">
        <f t="shared" si="5"/>
        <v>0.24453894413804791</v>
      </c>
      <c r="CB34" s="59">
        <f t="shared" si="5"/>
        <v>0.32666783385978942</v>
      </c>
      <c r="CC34" s="59">
        <f t="shared" si="5"/>
        <v>0.31295353722357616</v>
      </c>
      <c r="CD34" s="59">
        <f t="shared" si="5"/>
        <v>0.15836373550668248</v>
      </c>
      <c r="CE34" s="59">
        <f t="shared" si="5"/>
        <v>0.15458980171689368</v>
      </c>
      <c r="CF34" s="59">
        <f t="shared" si="5"/>
        <v>1.3714296636213244E-2</v>
      </c>
      <c r="CG34" s="59">
        <f t="shared" si="5"/>
        <v>0</v>
      </c>
      <c r="CH34" s="59">
        <f t="shared" si="5"/>
        <v>1.9957825471839188E-2</v>
      </c>
      <c r="CI34" s="122">
        <f t="shared" si="6"/>
        <v>1</v>
      </c>
      <c r="CK34" s="123" t="str">
        <f t="shared" si="7"/>
        <v>武蔵村山市</v>
      </c>
      <c r="CL34" s="124">
        <f t="shared" si="17"/>
        <v>58.870883908620144</v>
      </c>
      <c r="CM34" s="65">
        <f t="shared" si="18"/>
        <v>0.15979036453065018</v>
      </c>
      <c r="CN34" s="66">
        <f t="shared" si="19"/>
        <v>53.556337284613015</v>
      </c>
      <c r="CO34" s="65">
        <f t="shared" si="20"/>
        <v>0.17564681374696389</v>
      </c>
      <c r="CP34" s="66">
        <f t="shared" si="8"/>
        <v>4.4628556643889894</v>
      </c>
      <c r="CQ34" s="65">
        <f t="shared" si="21"/>
        <v>0</v>
      </c>
      <c r="CR34" s="66">
        <f t="shared" si="9"/>
        <v>0.85169095961813679</v>
      </c>
      <c r="CS34" s="65">
        <f t="shared" si="22"/>
        <v>0</v>
      </c>
      <c r="CT34" s="66">
        <f t="shared" si="10"/>
        <v>66.227483189694027</v>
      </c>
      <c r="CU34" s="67">
        <f t="shared" si="23"/>
        <v>0.27973281042458398</v>
      </c>
      <c r="CV34" s="16"/>
      <c r="CW34" s="959">
        <f t="shared" si="24"/>
        <v>9.407</v>
      </c>
      <c r="CX34" s="962">
        <f>VLOOKUP($AX34&amp;"_"&amp;$CW$14,データシート1!$A:$BT,MATCH($CW$12&amp;"_"&amp;CX$20,データシート1!$A$1:$BT$1,0),0)</f>
        <v>9.407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18.526</v>
      </c>
      <c r="DB34" s="962">
        <f>VLOOKUP($AX34&amp;"_"&amp;$CW$14,データシート1!$A:$BT,MATCH($CW$12&amp;"_"&amp;DB$20,データシート1!$A$1:$BT$1,0),0)</f>
        <v>0</v>
      </c>
      <c r="DC34" s="962">
        <f>VLOOKUP($AX34&amp;"_"&amp;$CW$14,データシート1!$A:$BT,MATCH($CW$12&amp;"_"&amp;DC$20,データシート1!$A$1:$BT$1,0),0)</f>
        <v>0</v>
      </c>
      <c r="DD34" s="961">
        <f t="shared" si="11"/>
        <v>27.933</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4</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0.34</v>
      </c>
      <c r="DO34" s="127">
        <f t="shared" si="27"/>
        <v>0</v>
      </c>
      <c r="DP34" s="127">
        <f t="shared" si="13"/>
        <v>0</v>
      </c>
      <c r="DQ34" s="127">
        <f t="shared" si="13"/>
        <v>0.66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08205</v>
      </c>
      <c r="AY35" s="18" t="str">
        <f>IF(IFERROR(比較地域マスタ!$Z20,"")=0,"",IFERROR(比較地域マスタ!$Z20,""))</f>
        <v>石岡市</v>
      </c>
      <c r="BB35" s="110" t="str">
        <f t="shared" si="0"/>
        <v>08205</v>
      </c>
      <c r="BC35" s="1031" t="str">
        <f t="shared" si="0"/>
        <v>石岡市</v>
      </c>
      <c r="BD35" s="34">
        <f t="shared" si="14"/>
        <v>817.03863161008405</v>
      </c>
      <c r="BE35" s="34">
        <f t="shared" si="15"/>
        <v>471.51045288648527</v>
      </c>
      <c r="BF35" s="34">
        <f>VLOOKUP($AX35&amp;"_"&amp;$BC$14,データシート1!$A:$BT,MATCH($BC$12&amp;"_"&amp;BF$20,データシート1!$A$1:$BT$1,0),0)</f>
        <v>454.78236069364556</v>
      </c>
      <c r="BG35" s="34">
        <f>VLOOKUP($AX35&amp;"_"&amp;$BC$14,データシート1!$A:$BT,MATCH($BC$12&amp;"_"&amp;BG$20,データシート1!$A$1:$BT$1,0),0)</f>
        <v>4.1543151995527463</v>
      </c>
      <c r="BH35" s="34">
        <f>VLOOKUP($AX35&amp;"_"&amp;$BC$14,データシート1!$A:$BT,MATCH($BC$12&amp;"_"&amp;BH$20,データシート1!$A$1:$BT$1,0),0)</f>
        <v>12.57377699328695</v>
      </c>
      <c r="BI35" s="34">
        <f>VLOOKUP($AX35&amp;"_"&amp;$BC$14,データシート1!$A:$BT,MATCH($BC$12&amp;"_"&amp;BI$20,データシート1!$A$1:$BT$1,0),0)</f>
        <v>82.71159511850459</v>
      </c>
      <c r="BJ35" s="34">
        <f>VLOOKUP($AX35&amp;"_"&amp;$BC$14,データシート1!$A:$BT,MATCH($BC$12&amp;"_"&amp;BJ$20,データシート1!$A$1:$BT$1,0),0)</f>
        <v>101.13285833976248</v>
      </c>
      <c r="BK35" s="34">
        <f t="shared" si="1"/>
        <v>152.2747336572659</v>
      </c>
      <c r="BL35" s="34">
        <f t="shared" si="2"/>
        <v>148.03115869162025</v>
      </c>
      <c r="BM35" s="34">
        <f>VLOOKUP($AX35&amp;"_"&amp;$BC$14,データシート1!$A:$BT,MATCH($BC$12&amp;"_"&amp;BM$20,データシート1!$A$1:$BT$1,0),0)</f>
        <v>73.364784182360779</v>
      </c>
      <c r="BN35" s="34">
        <f>VLOOKUP($AX35&amp;"_"&amp;$BC$14,データシート1!$A:$BT,MATCH($BC$12&amp;"_"&amp;BN$20,データシート1!$A$1:$BT$1,0),0)</f>
        <v>74.66637450925947</v>
      </c>
      <c r="BO35" s="34">
        <f>VLOOKUP($AX35&amp;"_"&amp;$BC$14,データシート1!$A:$BT,MATCH($BC$12&amp;"_"&amp;BO$20,データシート1!$A$1:$BT$1,0),0)</f>
        <v>4.2435749656456503</v>
      </c>
      <c r="BP35" s="34">
        <f>VLOOKUP($AX35&amp;"_"&amp;$BC$14,データシート1!$A:$BT,MATCH($BC$12&amp;"_"&amp;BP$20,データシート1!$A$1:$BT$1,0),0)</f>
        <v>0</v>
      </c>
      <c r="BQ35" s="34">
        <f>VLOOKUP($AX35&amp;"_"&amp;$BC$14,データシート1!$A:$BT,MATCH($BC$12&amp;"_"&amp;BQ$20,データシート1!$A$1:$BT$1,0),0)</f>
        <v>9.4089916080659322</v>
      </c>
      <c r="BR35" s="35">
        <f t="shared" si="3"/>
        <v>817.03863161008405</v>
      </c>
      <c r="BT35" s="121" t="str">
        <f t="shared" si="4"/>
        <v>石岡市</v>
      </c>
      <c r="BU35" s="33">
        <f t="shared" si="25"/>
        <v>817.03863161008405</v>
      </c>
      <c r="BV35" s="59">
        <f t="shared" si="16"/>
        <v>0.57709688947915572</v>
      </c>
      <c r="BW35" s="59">
        <f t="shared" si="5"/>
        <v>0.55662283654499423</v>
      </c>
      <c r="BX35" s="59">
        <f t="shared" si="5"/>
        <v>5.0846007016413803E-3</v>
      </c>
      <c r="BY35" s="59">
        <f t="shared" si="5"/>
        <v>1.5389452232520069E-2</v>
      </c>
      <c r="BZ35" s="59">
        <f t="shared" si="5"/>
        <v>0.10123339572758061</v>
      </c>
      <c r="CA35" s="59">
        <f t="shared" si="5"/>
        <v>0.12377977543175239</v>
      </c>
      <c r="CB35" s="59">
        <f t="shared" si="5"/>
        <v>0.18637397029463362</v>
      </c>
      <c r="CC35" s="59">
        <f t="shared" si="5"/>
        <v>0.18118012167907535</v>
      </c>
      <c r="CD35" s="59">
        <f t="shared" si="5"/>
        <v>8.9793531595667206E-2</v>
      </c>
      <c r="CE35" s="59">
        <f t="shared" si="5"/>
        <v>9.1386590083408145E-2</v>
      </c>
      <c r="CF35" s="59">
        <f t="shared" si="5"/>
        <v>5.1938486155582598E-3</v>
      </c>
      <c r="CG35" s="59">
        <f t="shared" si="5"/>
        <v>0</v>
      </c>
      <c r="CH35" s="59">
        <f t="shared" si="5"/>
        <v>1.1515969066877846E-2</v>
      </c>
      <c r="CI35" s="122">
        <f t="shared" si="6"/>
        <v>1</v>
      </c>
      <c r="CK35" s="123" t="str">
        <f t="shared" si="7"/>
        <v>石岡市</v>
      </c>
      <c r="CL35" s="124">
        <f t="shared" si="17"/>
        <v>471.51045288648527</v>
      </c>
      <c r="CM35" s="65">
        <f t="shared" si="18"/>
        <v>0.37915172167570016</v>
      </c>
      <c r="CN35" s="66">
        <f t="shared" si="19"/>
        <v>454.78236069364556</v>
      </c>
      <c r="CO35" s="65">
        <f t="shared" si="20"/>
        <v>0.39309791990905141</v>
      </c>
      <c r="CP35" s="66">
        <f t="shared" si="8"/>
        <v>4.1543151995527463</v>
      </c>
      <c r="CQ35" s="65">
        <f t="shared" si="21"/>
        <v>0</v>
      </c>
      <c r="CR35" s="66">
        <f t="shared" si="9"/>
        <v>12.57377699328695</v>
      </c>
      <c r="CS35" s="65">
        <f t="shared" si="22"/>
        <v>0</v>
      </c>
      <c r="CT35" s="66">
        <f t="shared" si="10"/>
        <v>82.71159511850459</v>
      </c>
      <c r="CU35" s="67">
        <f t="shared" si="23"/>
        <v>5.6195264924350723E-2</v>
      </c>
      <c r="CV35" s="16"/>
      <c r="CW35" s="959">
        <f t="shared" si="24"/>
        <v>178.774</v>
      </c>
      <c r="CX35" s="962">
        <f>VLOOKUP($AX35&amp;"_"&amp;$CW$14,データシート1!$A:$BT,MATCH($CW$12&amp;"_"&amp;CX$20,データシート1!$A$1:$BT$1,0),0)</f>
        <v>178.774</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4.6479999999999997</v>
      </c>
      <c r="DB35" s="962">
        <f>VLOOKUP($AX35&amp;"_"&amp;$CW$14,データシート1!$A:$BT,MATCH($CW$12&amp;"_"&amp;DB$20,データシート1!$A$1:$BT$1,0),0)</f>
        <v>0</v>
      </c>
      <c r="DC35" s="962">
        <f>VLOOKUP($AX35&amp;"_"&amp;$CW$14,データシート1!$A:$BT,MATCH($CW$12&amp;"_"&amp;DC$20,データシート1!$A$1:$BT$1,0),0)</f>
        <v>0</v>
      </c>
      <c r="DD35" s="961">
        <f t="shared" si="11"/>
        <v>183.422</v>
      </c>
      <c r="DE35" s="16"/>
      <c r="DF35" s="125">
        <f>VLOOKUP($AX35&amp;"_"&amp;$DF$14,データシート1!$A:$BT,MATCH($DF$12&amp;"_"&amp;DF$20,データシート1!$A$1:$BT$1,0),0)</f>
        <v>13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14</v>
      </c>
      <c r="DM35" s="16"/>
      <c r="DN35" s="126">
        <f t="shared" si="26"/>
        <v>0.97</v>
      </c>
      <c r="DO35" s="127">
        <f t="shared" si="27"/>
        <v>0</v>
      </c>
      <c r="DP35" s="127">
        <f t="shared" si="13"/>
        <v>0</v>
      </c>
      <c r="DQ35" s="127">
        <f t="shared" si="13"/>
        <v>0.03</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12236</v>
      </c>
      <c r="AY36" s="18" t="str">
        <f>IF(IFERROR(比較地域マスタ!$Z21,"")=0,"",IFERROR(比較地域マスタ!$Z21,""))</f>
        <v>香取市</v>
      </c>
      <c r="BB36" s="110" t="str">
        <f t="shared" si="0"/>
        <v>12236</v>
      </c>
      <c r="BC36" s="1031" t="str">
        <f t="shared" si="0"/>
        <v>香取市</v>
      </c>
      <c r="BD36" s="34">
        <f t="shared" si="14"/>
        <v>665.27696493624182</v>
      </c>
      <c r="BE36" s="34">
        <f t="shared" si="15"/>
        <v>318.43238646653538</v>
      </c>
      <c r="BF36" s="34">
        <f>VLOOKUP($AX36&amp;"_"&amp;$BC$14,データシート1!$A:$BT,MATCH($BC$12&amp;"_"&amp;BF$20,データシート1!$A$1:$BT$1,0),0)</f>
        <v>240.82608768316965</v>
      </c>
      <c r="BG36" s="34">
        <f>VLOOKUP($AX36&amp;"_"&amp;$BC$14,データシート1!$A:$BT,MATCH($BC$12&amp;"_"&amp;BG$20,データシート1!$A$1:$BT$1,0),0)</f>
        <v>5.5019974975903194</v>
      </c>
      <c r="BH36" s="34">
        <f>VLOOKUP($AX36&amp;"_"&amp;$BC$14,データシート1!$A:$BT,MATCH($BC$12&amp;"_"&amp;BH$20,データシート1!$A$1:$BT$1,0),0)</f>
        <v>72.104301285775435</v>
      </c>
      <c r="BI36" s="34">
        <f>VLOOKUP($AX36&amp;"_"&amp;$BC$14,データシート1!$A:$BT,MATCH($BC$12&amp;"_"&amp;BI$20,データシート1!$A$1:$BT$1,0),0)</f>
        <v>92.238363996840647</v>
      </c>
      <c r="BJ36" s="34">
        <f>VLOOKUP($AX36&amp;"_"&amp;$BC$14,データシート1!$A:$BT,MATCH($BC$12&amp;"_"&amp;BJ$20,データシート1!$A$1:$BT$1,0),0)</f>
        <v>74.768356146515529</v>
      </c>
      <c r="BK36" s="34">
        <f t="shared" si="1"/>
        <v>171.98197041173941</v>
      </c>
      <c r="BL36" s="34">
        <f t="shared" si="2"/>
        <v>167.71217963487231</v>
      </c>
      <c r="BM36" s="34">
        <f>VLOOKUP($AX36&amp;"_"&amp;$BC$14,データシート1!$A:$BT,MATCH($BC$12&amp;"_"&amp;BM$20,データシート1!$A$1:$BT$1,0),0)</f>
        <v>74.965845998378512</v>
      </c>
      <c r="BN36" s="34">
        <f>VLOOKUP($AX36&amp;"_"&amp;$BC$14,データシート1!$A:$BT,MATCH($BC$12&amp;"_"&amp;BN$20,データシート1!$A$1:$BT$1,0),0)</f>
        <v>92.746333636493816</v>
      </c>
      <c r="BO36" s="34">
        <f>VLOOKUP($AX36&amp;"_"&amp;$BC$14,データシート1!$A:$BT,MATCH($BC$12&amp;"_"&amp;BO$20,データシート1!$A$1:$BT$1,0),0)</f>
        <v>4.2697907768671</v>
      </c>
      <c r="BP36" s="34">
        <f>VLOOKUP($AX36&amp;"_"&amp;$BC$14,データシート1!$A:$BT,MATCH($BC$12&amp;"_"&amp;BP$20,データシート1!$A$1:$BT$1,0),0)</f>
        <v>0</v>
      </c>
      <c r="BQ36" s="34">
        <f>VLOOKUP($AX36&amp;"_"&amp;$BC$14,データシート1!$A:$BT,MATCH($BC$12&amp;"_"&amp;BQ$20,データシート1!$A$1:$BT$1,0),0)</f>
        <v>7.8558879146108413</v>
      </c>
      <c r="BR36" s="35">
        <f t="shared" si="3"/>
        <v>665.27696493624182</v>
      </c>
      <c r="BT36" s="121" t="str">
        <f t="shared" si="4"/>
        <v>香取市</v>
      </c>
      <c r="BU36" s="33">
        <f t="shared" si="25"/>
        <v>665.27696493624182</v>
      </c>
      <c r="BV36" s="59">
        <f t="shared" si="16"/>
        <v>0.47864634317686466</v>
      </c>
      <c r="BW36" s="59">
        <f t="shared" si="5"/>
        <v>0.36199372648690714</v>
      </c>
      <c r="BX36" s="59">
        <f t="shared" si="5"/>
        <v>8.2702359882813846E-3</v>
      </c>
      <c r="BY36" s="59">
        <f t="shared" si="5"/>
        <v>0.10838238070167618</v>
      </c>
      <c r="BZ36" s="59">
        <f t="shared" si="5"/>
        <v>0.13864656204605025</v>
      </c>
      <c r="CA36" s="59">
        <f t="shared" si="5"/>
        <v>0.11238681043718553</v>
      </c>
      <c r="CB36" s="59">
        <f t="shared" si="5"/>
        <v>0.25851183713871961</v>
      </c>
      <c r="CC36" s="59">
        <f t="shared" si="5"/>
        <v>0.25209377217944912</v>
      </c>
      <c r="CD36" s="59">
        <f t="shared" si="5"/>
        <v>0.11268366402189052</v>
      </c>
      <c r="CE36" s="59">
        <f t="shared" si="5"/>
        <v>0.13941010815755864</v>
      </c>
      <c r="CF36" s="59">
        <f t="shared" si="5"/>
        <v>6.4180649592704654E-3</v>
      </c>
      <c r="CG36" s="59">
        <f t="shared" si="5"/>
        <v>0</v>
      </c>
      <c r="CH36" s="59">
        <f t="shared" si="5"/>
        <v>1.1808447201179927E-2</v>
      </c>
      <c r="CI36" s="122">
        <f t="shared" si="6"/>
        <v>1</v>
      </c>
      <c r="CK36" s="123" t="str">
        <f t="shared" si="7"/>
        <v>香取市</v>
      </c>
      <c r="CL36" s="124">
        <f t="shared" si="17"/>
        <v>318.43238646653538</v>
      </c>
      <c r="CM36" s="65">
        <f t="shared" si="18"/>
        <v>0.13284766813266874</v>
      </c>
      <c r="CN36" s="66">
        <f t="shared" si="19"/>
        <v>240.82608768316965</v>
      </c>
      <c r="CO36" s="65">
        <f t="shared" si="20"/>
        <v>0.15501227611650029</v>
      </c>
      <c r="CP36" s="66">
        <f t="shared" si="8"/>
        <v>5.5019974975903194</v>
      </c>
      <c r="CQ36" s="65">
        <f t="shared" si="21"/>
        <v>0</v>
      </c>
      <c r="CR36" s="66">
        <f t="shared" si="9"/>
        <v>72.104301285775435</v>
      </c>
      <c r="CS36" s="65">
        <f t="shared" si="22"/>
        <v>6.8955664382547244E-2</v>
      </c>
      <c r="CT36" s="66">
        <f t="shared" si="10"/>
        <v>92.238363996840647</v>
      </c>
      <c r="CU36" s="67">
        <f t="shared" si="23"/>
        <v>0.14904861062443492</v>
      </c>
      <c r="CV36" s="16"/>
      <c r="CW36" s="959">
        <f t="shared" si="24"/>
        <v>42.303000000000004</v>
      </c>
      <c r="CX36" s="962">
        <f>VLOOKUP($AX36&amp;"_"&amp;$CW$14,データシート1!$A:$BT,MATCH($CW$12&amp;"_"&amp;CX$20,データシート1!$A$1:$BT$1,0),0)</f>
        <v>37.331000000000003</v>
      </c>
      <c r="CY36" s="962">
        <f>VLOOKUP($AX36&amp;"_"&amp;$CW$14,データシート1!$A:$BT,MATCH($CW$12&amp;"_"&amp;CY$20,データシート1!$A$1:$BT$1,0),0)</f>
        <v>0</v>
      </c>
      <c r="CZ36" s="962">
        <f>VLOOKUP($AX36&amp;"_"&amp;$CW$14,データシート1!$A:$BT,MATCH($CW$12&amp;"_"&amp;CZ$20,データシート1!$A$1:$BT$1,0),0)</f>
        <v>4.9720000000000004</v>
      </c>
      <c r="DA36" s="962">
        <f>VLOOKUP($AX36&amp;"_"&amp;$CW$14,データシート1!$A:$BT,MATCH($CW$12&amp;"_"&amp;DA$20,データシート1!$A$1:$BT$1,0),0)</f>
        <v>13.747999999999999</v>
      </c>
      <c r="DB36" s="962">
        <f>VLOOKUP($AX36&amp;"_"&amp;$CW$14,データシート1!$A:$BT,MATCH($CW$12&amp;"_"&amp;DB$20,データシート1!$A$1:$BT$1,0),0)</f>
        <v>0</v>
      </c>
      <c r="DC36" s="962">
        <f>VLOOKUP($AX36&amp;"_"&amp;$CW$14,データシート1!$A:$BT,MATCH($CW$12&amp;"_"&amp;DC$20,データシート1!$A$1:$BT$1,0),0)</f>
        <v>0</v>
      </c>
      <c r="DD36" s="961">
        <f t="shared" si="11"/>
        <v>56.051000000000002</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0.67</v>
      </c>
      <c r="DO36" s="127">
        <f t="shared" si="27"/>
        <v>0</v>
      </c>
      <c r="DP36" s="127">
        <f t="shared" si="13"/>
        <v>0.09</v>
      </c>
      <c r="DQ36" s="127">
        <f t="shared" si="13"/>
        <v>0.25</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08224</v>
      </c>
      <c r="AY37" s="18" t="str">
        <f>IF(IFERROR(比較地域マスタ!$Z22,"")=0,"",IFERROR(比較地域マスタ!$Z22,""))</f>
        <v>守谷市</v>
      </c>
      <c r="BB37" s="110" t="str">
        <f t="shared" si="0"/>
        <v>08224</v>
      </c>
      <c r="BC37" s="1031" t="str">
        <f t="shared" si="0"/>
        <v>守谷市</v>
      </c>
      <c r="BD37" s="34">
        <f t="shared" si="14"/>
        <v>655.12067213658338</v>
      </c>
      <c r="BE37" s="34">
        <f t="shared" si="15"/>
        <v>395.40336815737038</v>
      </c>
      <c r="BF37" s="34">
        <f>VLOOKUP($AX37&amp;"_"&amp;$BC$14,データシート1!$A:$BT,MATCH($BC$12&amp;"_"&amp;BF$20,データシート1!$A$1:$BT$1,0),0)</f>
        <v>391.17887036896872</v>
      </c>
      <c r="BG37" s="34">
        <f>VLOOKUP($AX37&amp;"_"&amp;$BC$14,データシート1!$A:$BT,MATCH($BC$12&amp;"_"&amp;BG$20,データシート1!$A$1:$BT$1,0),0)</f>
        <v>2.8319622256272203</v>
      </c>
      <c r="BH37" s="34">
        <f>VLOOKUP($AX37&amp;"_"&amp;$BC$14,データシート1!$A:$BT,MATCH($BC$12&amp;"_"&amp;BH$20,データシート1!$A$1:$BT$1,0),0)</f>
        <v>1.3925355627744505</v>
      </c>
      <c r="BI37" s="34">
        <f>VLOOKUP($AX37&amp;"_"&amp;$BC$14,データシート1!$A:$BT,MATCH($BC$12&amp;"_"&amp;BI$20,データシート1!$A$1:$BT$1,0),0)</f>
        <v>82.045033560086381</v>
      </c>
      <c r="BJ37" s="34">
        <f>VLOOKUP($AX37&amp;"_"&amp;$BC$14,データシート1!$A:$BT,MATCH($BC$12&amp;"_"&amp;BJ$20,データシート1!$A$1:$BT$1,0),0)</f>
        <v>93.892994156992344</v>
      </c>
      <c r="BK37" s="34">
        <f t="shared" si="1"/>
        <v>79.565195738950692</v>
      </c>
      <c r="BL37" s="34">
        <f t="shared" si="2"/>
        <v>75.480083382781686</v>
      </c>
      <c r="BM37" s="34">
        <f>VLOOKUP($AX37&amp;"_"&amp;$BC$14,データシート1!$A:$BT,MATCH($BC$12&amp;"_"&amp;BM$20,データシート1!$A$1:$BT$1,0),0)</f>
        <v>52.353905902379395</v>
      </c>
      <c r="BN37" s="34">
        <f>VLOOKUP($AX37&amp;"_"&amp;$BC$14,データシート1!$A:$BT,MATCH($BC$12&amp;"_"&amp;BN$20,データシート1!$A$1:$BT$1,0),0)</f>
        <v>23.126177480402287</v>
      </c>
      <c r="BO37" s="34">
        <f>VLOOKUP($AX37&amp;"_"&amp;$BC$14,データシート1!$A:$BT,MATCH($BC$12&amp;"_"&amp;BO$20,データシート1!$A$1:$BT$1,0),0)</f>
        <v>4.0851123561690104</v>
      </c>
      <c r="BP37" s="34">
        <f>VLOOKUP($AX37&amp;"_"&amp;$BC$14,データシート1!$A:$BT,MATCH($BC$12&amp;"_"&amp;BP$20,データシート1!$A$1:$BT$1,0),0)</f>
        <v>0</v>
      </c>
      <c r="BQ37" s="34">
        <f>VLOOKUP($AX37&amp;"_"&amp;$BC$14,データシート1!$A:$BT,MATCH($BC$12&amp;"_"&amp;BQ$20,データシート1!$A$1:$BT$1,0),0)</f>
        <v>4.2140805231835774</v>
      </c>
      <c r="BR37" s="35">
        <f t="shared" si="3"/>
        <v>655.12067213658338</v>
      </c>
      <c r="BT37" s="121" t="str">
        <f t="shared" si="4"/>
        <v>守谷市</v>
      </c>
      <c r="BU37" s="33">
        <f t="shared" si="25"/>
        <v>655.12067213658338</v>
      </c>
      <c r="BV37" s="59">
        <f t="shared" si="16"/>
        <v>0.60355806948942436</v>
      </c>
      <c r="BW37" s="59">
        <f t="shared" si="5"/>
        <v>0.59710964255362942</v>
      </c>
      <c r="BX37" s="59">
        <f t="shared" si="5"/>
        <v>4.3228100502326937E-3</v>
      </c>
      <c r="BY37" s="59">
        <f t="shared" si="5"/>
        <v>2.1256168855623083E-3</v>
      </c>
      <c r="BZ37" s="59">
        <f t="shared" si="5"/>
        <v>0.12523652061307747</v>
      </c>
      <c r="CA37" s="59">
        <f t="shared" si="5"/>
        <v>0.14332167820437361</v>
      </c>
      <c r="CB37" s="59">
        <f t="shared" si="5"/>
        <v>0.12145120604950545</v>
      </c>
      <c r="CC37" s="59">
        <f t="shared" si="5"/>
        <v>0.11521554210251689</v>
      </c>
      <c r="CD37" s="59">
        <f t="shared" si="5"/>
        <v>7.991490442765993E-2</v>
      </c>
      <c r="CE37" s="59">
        <f t="shared" si="5"/>
        <v>3.5300637674856958E-2</v>
      </c>
      <c r="CF37" s="59">
        <f t="shared" si="5"/>
        <v>6.2356639469885672E-3</v>
      </c>
      <c r="CG37" s="59">
        <f t="shared" si="5"/>
        <v>0</v>
      </c>
      <c r="CH37" s="59">
        <f t="shared" si="5"/>
        <v>6.4325256436191369E-3</v>
      </c>
      <c r="CI37" s="122">
        <f t="shared" si="6"/>
        <v>1</v>
      </c>
      <c r="CK37" s="123" t="str">
        <f t="shared" si="7"/>
        <v>守谷市</v>
      </c>
      <c r="CL37" s="124">
        <f t="shared" si="17"/>
        <v>395.40336815737038</v>
      </c>
      <c r="CM37" s="65">
        <f t="shared" si="18"/>
        <v>0.24903429745395941</v>
      </c>
      <c r="CN37" s="66">
        <f t="shared" si="19"/>
        <v>391.17887036896872</v>
      </c>
      <c r="CO37" s="65">
        <f t="shared" si="20"/>
        <v>0.25172371888880862</v>
      </c>
      <c r="CP37" s="66">
        <f t="shared" si="8"/>
        <v>2.8319622256272203</v>
      </c>
      <c r="CQ37" s="65">
        <f t="shared" si="21"/>
        <v>0</v>
      </c>
      <c r="CR37" s="66">
        <f t="shared" si="9"/>
        <v>1.3925355627744505</v>
      </c>
      <c r="CS37" s="65">
        <f t="shared" si="22"/>
        <v>0</v>
      </c>
      <c r="CT37" s="66">
        <f t="shared" si="10"/>
        <v>82.045033560086381</v>
      </c>
      <c r="CU37" s="67">
        <f t="shared" si="23"/>
        <v>5.9394210576210159E-2</v>
      </c>
      <c r="CV37" s="16"/>
      <c r="CW37" s="959">
        <f t="shared" si="24"/>
        <v>98.468999999999994</v>
      </c>
      <c r="CX37" s="962">
        <f>VLOOKUP($AX37&amp;"_"&amp;$CW$14,データシート1!$A:$BT,MATCH($CW$12&amp;"_"&amp;CX$20,データシート1!$A$1:$BT$1,0),0)</f>
        <v>98.468999999999994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4.8730000000000002</v>
      </c>
      <c r="DB37" s="962">
        <f>VLOOKUP($AX37&amp;"_"&amp;$CW$14,データシート1!$A:$BT,MATCH($CW$12&amp;"_"&amp;DB$20,データシート1!$A$1:$BT$1,0),0)</f>
        <v>0</v>
      </c>
      <c r="DC37" s="962">
        <f>VLOOKUP($AX37&amp;"_"&amp;$CW$14,データシート1!$A:$BT,MATCH($CW$12&amp;"_"&amp;DC$20,データシート1!$A$1:$BT$1,0),0)</f>
        <v>0</v>
      </c>
      <c r="DD37" s="961">
        <f t="shared" si="11"/>
        <v>103.342</v>
      </c>
      <c r="DE37" s="16"/>
      <c r="DF37" s="125">
        <f>VLOOKUP($AX37&amp;"_"&amp;$DF$14,データシート1!$A:$BT,MATCH($DF$12&amp;"_"&amp;DF$20,データシート1!$A$1:$BT$1,0),0)</f>
        <v>7</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8</v>
      </c>
      <c r="DM37" s="16"/>
      <c r="DN37" s="126">
        <f t="shared" si="26"/>
        <v>0.95</v>
      </c>
      <c r="DO37" s="127">
        <f t="shared" si="27"/>
        <v>0</v>
      </c>
      <c r="DP37" s="127">
        <f t="shared" ref="DP37:DP68" si="29">IF($DD37=0,0,ROUND(CZ37/$DD37,2))</f>
        <v>0</v>
      </c>
      <c r="DQ37" s="127">
        <f t="shared" ref="DQ37:DQ68" si="30">IF($DD37=0,0,ROUND(DA37/$DD37,2))</f>
        <v>0.05</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25208</v>
      </c>
      <c r="AY38" s="18" t="str">
        <f>IF(IFERROR(比較地域マスタ!$Z23,"")=0,"",IFERROR(比較地域マスタ!$Z23,""))</f>
        <v>栗東市</v>
      </c>
      <c r="BB38" s="110" t="str">
        <f t="shared" si="0"/>
        <v>25208</v>
      </c>
      <c r="BC38" s="1031" t="str">
        <f t="shared" si="0"/>
        <v>栗東市</v>
      </c>
      <c r="BD38" s="34">
        <f t="shared" si="14"/>
        <v>396.80564687797767</v>
      </c>
      <c r="BE38" s="34">
        <f t="shared" si="15"/>
        <v>136.50432053843372</v>
      </c>
      <c r="BF38" s="34">
        <f>VLOOKUP($AX38&amp;"_"&amp;$BC$14,データシート1!$A:$BT,MATCH($BC$12&amp;"_"&amp;BF$20,データシート1!$A$1:$BT$1,0),0)</f>
        <v>128.53098557002673</v>
      </c>
      <c r="BG38" s="34">
        <f>VLOOKUP($AX38&amp;"_"&amp;$BC$14,データシート1!$A:$BT,MATCH($BC$12&amp;"_"&amp;BG$20,データシート1!$A$1:$BT$1,0),0)</f>
        <v>4.6830393216898525</v>
      </c>
      <c r="BH38" s="34">
        <f>VLOOKUP($AX38&amp;"_"&amp;$BC$14,データシート1!$A:$BT,MATCH($BC$12&amp;"_"&amp;BH$20,データシート1!$A$1:$BT$1,0),0)</f>
        <v>3.2902956467171545</v>
      </c>
      <c r="BI38" s="34">
        <f>VLOOKUP($AX38&amp;"_"&amp;$BC$14,データシート1!$A:$BT,MATCH($BC$12&amp;"_"&amp;BI$20,データシート1!$A$1:$BT$1,0),0)</f>
        <v>76.856772595305401</v>
      </c>
      <c r="BJ38" s="34">
        <f>VLOOKUP($AX38&amp;"_"&amp;$BC$14,データシート1!$A:$BT,MATCH($BC$12&amp;"_"&amp;BJ$20,データシート1!$A$1:$BT$1,0),0)</f>
        <v>66.40467896238583</v>
      </c>
      <c r="BK38" s="34">
        <f t="shared" si="1"/>
        <v>110.44702343345269</v>
      </c>
      <c r="BL38" s="34">
        <f t="shared" si="2"/>
        <v>106.3386730085395</v>
      </c>
      <c r="BM38" s="34">
        <f>VLOOKUP($AX38&amp;"_"&amp;$BC$14,データシート1!$A:$BT,MATCH($BC$12&amp;"_"&amp;BM$20,データシート1!$A$1:$BT$1,0),0)</f>
        <v>59.440439271408628</v>
      </c>
      <c r="BN38" s="34">
        <f>VLOOKUP($AX38&amp;"_"&amp;$BC$14,データシート1!$A:$BT,MATCH($BC$12&amp;"_"&amp;BN$20,データシート1!$A$1:$BT$1,0),0)</f>
        <v>46.898233737130866</v>
      </c>
      <c r="BO38" s="34">
        <f>VLOOKUP($AX38&amp;"_"&amp;$BC$14,データシート1!$A:$BT,MATCH($BC$12&amp;"_"&amp;BO$20,データシート1!$A$1:$BT$1,0),0)</f>
        <v>4.1083504249131897</v>
      </c>
      <c r="BP38" s="34">
        <f>VLOOKUP($AX38&amp;"_"&amp;$BC$14,データシート1!$A:$BT,MATCH($BC$12&amp;"_"&amp;BP$20,データシート1!$A$1:$BT$1,0),0)</f>
        <v>0</v>
      </c>
      <c r="BQ38" s="34">
        <f>VLOOKUP($AX38&amp;"_"&amp;$BC$14,データシート1!$A:$BT,MATCH($BC$12&amp;"_"&amp;BQ$20,データシート1!$A$1:$BT$1,0),0)</f>
        <v>6.5928513484000018</v>
      </c>
      <c r="BR38" s="35">
        <f t="shared" si="3"/>
        <v>396.80564687797767</v>
      </c>
      <c r="BT38" s="121" t="str">
        <f t="shared" si="4"/>
        <v>栗東市</v>
      </c>
      <c r="BU38" s="33">
        <f t="shared" si="25"/>
        <v>396.80564687797767</v>
      </c>
      <c r="BV38" s="59">
        <f t="shared" si="16"/>
        <v>0.34400800898987804</v>
      </c>
      <c r="BW38" s="59">
        <f t="shared" si="5"/>
        <v>0.32391420480352057</v>
      </c>
      <c r="BX38" s="59">
        <f t="shared" si="5"/>
        <v>1.1801846466993301E-2</v>
      </c>
      <c r="BY38" s="59">
        <f t="shared" si="5"/>
        <v>8.2919577193642062E-3</v>
      </c>
      <c r="BZ38" s="59">
        <f t="shared" si="5"/>
        <v>0.19368870680144265</v>
      </c>
      <c r="CA38" s="59">
        <f t="shared" si="5"/>
        <v>0.16734811987896442</v>
      </c>
      <c r="CB38" s="59">
        <f t="shared" si="5"/>
        <v>0.27834035201473939</v>
      </c>
      <c r="CC38" s="59">
        <f t="shared" si="5"/>
        <v>0.26798679364873018</v>
      </c>
      <c r="CD38" s="59">
        <f t="shared" si="5"/>
        <v>0.14979736235882563</v>
      </c>
      <c r="CE38" s="59">
        <f t="shared" si="5"/>
        <v>0.11818943128990454</v>
      </c>
      <c r="CF38" s="59">
        <f t="shared" si="5"/>
        <v>1.0353558366009229E-2</v>
      </c>
      <c r="CG38" s="59">
        <f t="shared" si="5"/>
        <v>0</v>
      </c>
      <c r="CH38" s="59">
        <f t="shared" si="5"/>
        <v>1.6614812314975396E-2</v>
      </c>
      <c r="CI38" s="122">
        <f t="shared" si="6"/>
        <v>1</v>
      </c>
      <c r="CK38" s="123" t="str">
        <f t="shared" si="7"/>
        <v>栗東市</v>
      </c>
      <c r="CL38" s="124">
        <f t="shared" si="17"/>
        <v>136.50432053843372</v>
      </c>
      <c r="CM38" s="65">
        <f t="shared" si="18"/>
        <v>0.8757012197745313</v>
      </c>
      <c r="CN38" s="66">
        <f t="shared" si="19"/>
        <v>128.53098557002673</v>
      </c>
      <c r="CO38" s="65">
        <f t="shared" si="20"/>
        <v>0.93002476772321496</v>
      </c>
      <c r="CP38" s="66">
        <f t="shared" si="8"/>
        <v>4.6830393216898525</v>
      </c>
      <c r="CQ38" s="65">
        <f t="shared" si="21"/>
        <v>0</v>
      </c>
      <c r="CR38" s="66">
        <f t="shared" si="9"/>
        <v>3.2902956467171545</v>
      </c>
      <c r="CS38" s="65">
        <f t="shared" si="22"/>
        <v>0</v>
      </c>
      <c r="CT38" s="66">
        <f t="shared" si="10"/>
        <v>76.856772595305401</v>
      </c>
      <c r="CU38" s="67">
        <f t="shared" si="23"/>
        <v>0.10004323289096403</v>
      </c>
      <c r="CV38" s="16"/>
      <c r="CW38" s="959">
        <f t="shared" si="24"/>
        <v>119.53700000000001</v>
      </c>
      <c r="CX38" s="962">
        <f>VLOOKUP($AX38&amp;"_"&amp;$CW$14,データシート1!$A:$BT,MATCH($CW$12&amp;"_"&amp;CX$20,データシート1!$A$1:$BT$1,0),0)</f>
        <v>119.53700000000001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7.6890000000000001</v>
      </c>
      <c r="DB38" s="962">
        <f>VLOOKUP($AX38&amp;"_"&amp;$CW$14,データシート1!$A:$BT,MATCH($CW$12&amp;"_"&amp;DB$20,データシート1!$A$1:$BT$1,0),0)</f>
        <v>0</v>
      </c>
      <c r="DC38" s="962">
        <f>VLOOKUP($AX38&amp;"_"&amp;$CW$14,データシート1!$A:$BT,MATCH($CW$12&amp;"_"&amp;DC$20,データシート1!$A$1:$BT$1,0),0)</f>
        <v>0</v>
      </c>
      <c r="DD38" s="961">
        <f t="shared" si="11"/>
        <v>127.226</v>
      </c>
      <c r="DE38" s="16"/>
      <c r="DF38" s="125">
        <f>VLOOKUP($AX38&amp;"_"&amp;$DF$14,データシート1!$A:$BT,MATCH($DF$12&amp;"_"&amp;DF$20,データシート1!$A$1:$BT$1,0),0)</f>
        <v>17</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19</v>
      </c>
      <c r="DM38" s="16"/>
      <c r="DN38" s="126">
        <f t="shared" si="26"/>
        <v>0.94</v>
      </c>
      <c r="DO38" s="127">
        <f t="shared" si="27"/>
        <v>0</v>
      </c>
      <c r="DP38" s="127">
        <f t="shared" si="29"/>
        <v>0</v>
      </c>
      <c r="DQ38" s="127">
        <f t="shared" si="30"/>
        <v>0.06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01231</v>
      </c>
      <c r="AY39" s="18" t="str">
        <f>IF(IFERROR(比較地域マスタ!$Z24,"")=0,"",IFERROR(比較地域マスタ!$Z24,""))</f>
        <v>恵庭市</v>
      </c>
      <c r="BB39" s="110" t="str">
        <f t="shared" si="0"/>
        <v>01231</v>
      </c>
      <c r="BC39" s="1031" t="str">
        <f t="shared" si="0"/>
        <v>恵庭市</v>
      </c>
      <c r="BD39" s="34">
        <f t="shared" si="14"/>
        <v>677.63296044839819</v>
      </c>
      <c r="BE39" s="34">
        <f t="shared" si="15"/>
        <v>334.01023421123421</v>
      </c>
      <c r="BF39" s="34">
        <f>VLOOKUP($AX39&amp;"_"&amp;$BC$14,データシート1!$A:$BT,MATCH($BC$12&amp;"_"&amp;BF$20,データシート1!$A$1:$BT$1,0),0)</f>
        <v>311.64890571720935</v>
      </c>
      <c r="BG39" s="34">
        <f>VLOOKUP($AX39&amp;"_"&amp;$BC$14,データシート1!$A:$BT,MATCH($BC$12&amp;"_"&amp;BG$20,データシート1!$A$1:$BT$1,0),0)</f>
        <v>4.1373010330600248</v>
      </c>
      <c r="BH39" s="34">
        <f>VLOOKUP($AX39&amp;"_"&amp;$BC$14,データシート1!$A:$BT,MATCH($BC$12&amp;"_"&amp;BH$20,データシート1!$A$1:$BT$1,0),0)</f>
        <v>18.22402746096488</v>
      </c>
      <c r="BI39" s="34">
        <f>VLOOKUP($AX39&amp;"_"&amp;$BC$14,データシート1!$A:$BT,MATCH($BC$12&amp;"_"&amp;BI$20,データシート1!$A$1:$BT$1,0),0)</f>
        <v>94.038365994218907</v>
      </c>
      <c r="BJ39" s="34">
        <f>VLOOKUP($AX39&amp;"_"&amp;$BC$14,データシート1!$A:$BT,MATCH($BC$12&amp;"_"&amp;BJ$20,データシート1!$A$1:$BT$1,0),0)</f>
        <v>151.38863925466904</v>
      </c>
      <c r="BK39" s="34">
        <f t="shared" si="1"/>
        <v>90.600846253976101</v>
      </c>
      <c r="BL39" s="34">
        <f t="shared" si="2"/>
        <v>86.507442928556657</v>
      </c>
      <c r="BM39" s="34">
        <f>VLOOKUP($AX39&amp;"_"&amp;$BC$14,データシート1!$A:$BT,MATCH($BC$12&amp;"_"&amp;BM$20,データシート1!$A$1:$BT$1,0),0)</f>
        <v>53.367821110146139</v>
      </c>
      <c r="BN39" s="34">
        <f>VLOOKUP($AX39&amp;"_"&amp;$BC$14,データシート1!$A:$BT,MATCH($BC$12&amp;"_"&amp;BN$20,データシート1!$A$1:$BT$1,0),0)</f>
        <v>33.139621818410511</v>
      </c>
      <c r="BO39" s="34">
        <f>VLOOKUP($AX39&amp;"_"&amp;$BC$14,データシート1!$A:$BT,MATCH($BC$12&amp;"_"&amp;BO$20,データシート1!$A$1:$BT$1,0),0)</f>
        <v>4.0934033254194402</v>
      </c>
      <c r="BP39" s="34">
        <f>VLOOKUP($AX39&amp;"_"&amp;$BC$14,データシート1!$A:$BT,MATCH($BC$12&amp;"_"&amp;BP$20,データシート1!$A$1:$BT$1,0),0)</f>
        <v>0</v>
      </c>
      <c r="BQ39" s="34">
        <f>VLOOKUP($AX39&amp;"_"&amp;$BC$14,データシート1!$A:$BT,MATCH($BC$12&amp;"_"&amp;BQ$20,データシート1!$A$1:$BT$1,0),0)</f>
        <v>7.5948747342999976</v>
      </c>
      <c r="BR39" s="35">
        <f t="shared" si="3"/>
        <v>677.63296044839819</v>
      </c>
      <c r="BT39" s="121" t="str">
        <f t="shared" si="4"/>
        <v>恵庭市</v>
      </c>
      <c r="BU39" s="33">
        <f t="shared" si="25"/>
        <v>677.63296044839819</v>
      </c>
      <c r="BV39" s="59">
        <f t="shared" si="16"/>
        <v>0.49290730189720328</v>
      </c>
      <c r="BW39" s="59">
        <f t="shared" si="5"/>
        <v>0.45990812712384499</v>
      </c>
      <c r="BX39" s="59">
        <f t="shared" si="5"/>
        <v>6.1055191741592983E-3</v>
      </c>
      <c r="BY39" s="59">
        <f t="shared" si="5"/>
        <v>2.6893655599199033E-2</v>
      </c>
      <c r="BZ39" s="59">
        <f t="shared" si="5"/>
        <v>0.13877478145690042</v>
      </c>
      <c r="CA39" s="59">
        <f t="shared" si="5"/>
        <v>0.22340802188030123</v>
      </c>
      <c r="CB39" s="59">
        <f t="shared" si="5"/>
        <v>0.13370194713377637</v>
      </c>
      <c r="CC39" s="59">
        <f t="shared" si="5"/>
        <v>0.12766120891066693</v>
      </c>
      <c r="CD39" s="59">
        <f t="shared" si="5"/>
        <v>7.8756235639470637E-2</v>
      </c>
      <c r="CE39" s="59">
        <f t="shared" si="5"/>
        <v>4.8904973271196264E-2</v>
      </c>
      <c r="CF39" s="59">
        <f t="shared" si="5"/>
        <v>6.0407382231094306E-3</v>
      </c>
      <c r="CG39" s="59">
        <f t="shared" si="5"/>
        <v>0</v>
      </c>
      <c r="CH39" s="59">
        <f t="shared" si="5"/>
        <v>1.1207947631818815E-2</v>
      </c>
      <c r="CI39" s="122">
        <f t="shared" si="6"/>
        <v>1</v>
      </c>
      <c r="CK39" s="123" t="str">
        <f t="shared" si="7"/>
        <v>恵庭市</v>
      </c>
      <c r="CL39" s="124">
        <f t="shared" si="17"/>
        <v>334.01023421123421</v>
      </c>
      <c r="CM39" s="65">
        <f t="shared" si="18"/>
        <v>0.37520107818236698</v>
      </c>
      <c r="CN39" s="66">
        <f t="shared" si="19"/>
        <v>311.64890571720935</v>
      </c>
      <c r="CO39" s="65">
        <f t="shared" si="20"/>
        <v>0.40212238099021741</v>
      </c>
      <c r="CP39" s="66">
        <f t="shared" si="8"/>
        <v>4.1373010330600248</v>
      </c>
      <c r="CQ39" s="65">
        <f t="shared" si="21"/>
        <v>0</v>
      </c>
      <c r="CR39" s="66">
        <f t="shared" si="9"/>
        <v>18.22402746096488</v>
      </c>
      <c r="CS39" s="65">
        <f t="shared" si="22"/>
        <v>0</v>
      </c>
      <c r="CT39" s="66">
        <f t="shared" si="10"/>
        <v>94.038365994218907</v>
      </c>
      <c r="CU39" s="67">
        <f t="shared" si="23"/>
        <v>0.19708977079779749</v>
      </c>
      <c r="CV39" s="16"/>
      <c r="CW39" s="959">
        <f t="shared" si="24"/>
        <v>125.321</v>
      </c>
      <c r="CX39" s="962">
        <f>VLOOKUP($AX39&amp;"_"&amp;$CW$14,データシート1!$A:$BT,MATCH($CW$12&amp;"_"&amp;CX$20,データシート1!$A$1:$BT$1,0),0)</f>
        <v>125.321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18.533999999999999</v>
      </c>
      <c r="DB39" s="962">
        <f>VLOOKUP($AX39&amp;"_"&amp;$CW$14,データシート1!$A:$BT,MATCH($CW$12&amp;"_"&amp;DB$20,データシート1!$A$1:$BT$1,0),0)</f>
        <v>0</v>
      </c>
      <c r="DC39" s="962">
        <f>VLOOKUP($AX39&amp;"_"&amp;$CW$14,データシート1!$A:$BT,MATCH($CW$12&amp;"_"&amp;DC$20,データシート1!$A$1:$BT$1,0),0)</f>
        <v>0</v>
      </c>
      <c r="DD39" s="961">
        <f t="shared" si="11"/>
        <v>143.85499999999999</v>
      </c>
      <c r="DE39" s="16"/>
      <c r="DF39" s="125">
        <f>VLOOKUP($AX39&amp;"_"&amp;$DF$14,データシート1!$A:$BT,MATCH($DF$12&amp;"_"&amp;DF$20,データシート1!$A$1:$BT$1,0),0)</f>
        <v>13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4</v>
      </c>
      <c r="DJ39" s="64">
        <f>VLOOKUP($AX39&amp;"_"&amp;$DF$14,データシート1!$A:$BT,MATCH($DF$12&amp;"_"&amp;DJ$20,データシート1!$A$1:$BT$1,0),0)</f>
        <v>0</v>
      </c>
      <c r="DK39" s="64">
        <f>VLOOKUP($AX39&amp;"_"&amp;$DF$14,データシート1!$A:$BT,MATCH($DF$12&amp;"_"&amp;DK$20,データシート1!$A$1:$BT$1,0),0)</f>
        <v>0</v>
      </c>
      <c r="DL39" s="68">
        <f t="shared" si="12"/>
        <v>17</v>
      </c>
      <c r="DM39" s="16"/>
      <c r="DN39" s="126">
        <f t="shared" si="26"/>
        <v>0.87</v>
      </c>
      <c r="DO39" s="127">
        <f t="shared" si="27"/>
        <v>0</v>
      </c>
      <c r="DP39" s="127">
        <f t="shared" si="29"/>
        <v>0</v>
      </c>
      <c r="DQ39" s="127">
        <f t="shared" si="30"/>
        <v>0.13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11241</v>
      </c>
      <c r="AY40" s="18" t="str">
        <f>IF(IFERROR(比較地域マスタ!$Z25,"")=0,"",IFERROR(比較地域マスタ!$Z25,""))</f>
        <v>鶴ヶ島市</v>
      </c>
      <c r="BB40" s="110" t="str">
        <f t="shared" si="0"/>
        <v>11241</v>
      </c>
      <c r="BC40" s="1031" t="str">
        <f t="shared" si="0"/>
        <v>鶴ヶ島市</v>
      </c>
      <c r="BD40" s="34">
        <f t="shared" si="14"/>
        <v>271.04689450617155</v>
      </c>
      <c r="BE40" s="34">
        <f t="shared" si="15"/>
        <v>33.192340828051456</v>
      </c>
      <c r="BF40" s="34">
        <f>VLOOKUP($AX40&amp;"_"&amp;$BC$14,データシート1!$A:$BT,MATCH($BC$12&amp;"_"&amp;BF$20,データシート1!$A$1:$BT$1,0),0)</f>
        <v>29.764990237706982</v>
      </c>
      <c r="BG40" s="34">
        <f>VLOOKUP($AX40&amp;"_"&amp;$BC$14,データシート1!$A:$BT,MATCH($BC$12&amp;"_"&amp;BG$20,データシート1!$A$1:$BT$1,0),0)</f>
        <v>2.6056654302467859</v>
      </c>
      <c r="BH40" s="34">
        <f>VLOOKUP($AX40&amp;"_"&amp;$BC$14,データシート1!$A:$BT,MATCH($BC$12&amp;"_"&amp;BH$20,データシート1!$A$1:$BT$1,0),0)</f>
        <v>0.82168516009768977</v>
      </c>
      <c r="BI40" s="34">
        <f>VLOOKUP($AX40&amp;"_"&amp;$BC$14,データシート1!$A:$BT,MATCH($BC$12&amp;"_"&amp;BI$20,データシート1!$A$1:$BT$1,0),0)</f>
        <v>72.969981425396739</v>
      </c>
      <c r="BJ40" s="34">
        <f>VLOOKUP($AX40&amp;"_"&amp;$BC$14,データシート1!$A:$BT,MATCH($BC$12&amp;"_"&amp;BJ$20,データシート1!$A$1:$BT$1,0),0)</f>
        <v>80.956305437004119</v>
      </c>
      <c r="BK40" s="34">
        <f t="shared" si="1"/>
        <v>78.374828491443935</v>
      </c>
      <c r="BL40" s="34">
        <f t="shared" si="2"/>
        <v>74.283702263213002</v>
      </c>
      <c r="BM40" s="34">
        <f>VLOOKUP($AX40&amp;"_"&amp;$BC$14,データシート1!$A:$BT,MATCH($BC$12&amp;"_"&amp;BM$20,データシート1!$A$1:$BT$1,0),0)</f>
        <v>48.253393594293243</v>
      </c>
      <c r="BN40" s="34">
        <f>VLOOKUP($AX40&amp;"_"&amp;$BC$14,データシート1!$A:$BT,MATCH($BC$12&amp;"_"&amp;BN$20,データシート1!$A$1:$BT$1,0),0)</f>
        <v>26.030308668919755</v>
      </c>
      <c r="BO40" s="34">
        <f>VLOOKUP($AX40&amp;"_"&amp;$BC$14,データシート1!$A:$BT,MATCH($BC$12&amp;"_"&amp;BO$20,データシート1!$A$1:$BT$1,0),0)</f>
        <v>4.09112622823094</v>
      </c>
      <c r="BP40" s="34">
        <f>VLOOKUP($AX40&amp;"_"&amp;$BC$14,データシート1!$A:$BT,MATCH($BC$12&amp;"_"&amp;BP$20,データシート1!$A$1:$BT$1,0),0)</f>
        <v>0</v>
      </c>
      <c r="BQ40" s="34">
        <f>VLOOKUP($AX40&amp;"_"&amp;$BC$14,データシート1!$A:$BT,MATCH($BC$12&amp;"_"&amp;BQ$20,データシート1!$A$1:$BT$1,0),0)</f>
        <v>5.5534383242753131</v>
      </c>
      <c r="BR40" s="35">
        <f t="shared" si="3"/>
        <v>271.04689450617155</v>
      </c>
      <c r="BT40" s="121" t="str">
        <f t="shared" si="4"/>
        <v>鶴ヶ島市</v>
      </c>
      <c r="BU40" s="33">
        <f t="shared" si="25"/>
        <v>271.04689450617155</v>
      </c>
      <c r="BV40" s="59">
        <f t="shared" si="16"/>
        <v>0.12245977172520488</v>
      </c>
      <c r="BW40" s="59">
        <f t="shared" si="5"/>
        <v>0.10981490967434512</v>
      </c>
      <c r="BX40" s="59">
        <f t="shared" si="5"/>
        <v>9.6133380719750569E-3</v>
      </c>
      <c r="BY40" s="59">
        <f t="shared" si="5"/>
        <v>3.0315239788846963E-3</v>
      </c>
      <c r="BZ40" s="59">
        <f t="shared" si="5"/>
        <v>0.26921533839501438</v>
      </c>
      <c r="CA40" s="59">
        <f t="shared" si="5"/>
        <v>0.2986800700465535</v>
      </c>
      <c r="CB40" s="59">
        <f t="shared" si="5"/>
        <v>0.2891559729331612</v>
      </c>
      <c r="CC40" s="59">
        <f t="shared" si="5"/>
        <v>0.27406217805429095</v>
      </c>
      <c r="CD40" s="59">
        <f t="shared" si="5"/>
        <v>0.17802599687484907</v>
      </c>
      <c r="CE40" s="59">
        <f t="shared" si="5"/>
        <v>9.6036181179441862E-2</v>
      </c>
      <c r="CF40" s="59">
        <f t="shared" si="5"/>
        <v>1.509379487887026E-2</v>
      </c>
      <c r="CG40" s="59">
        <f t="shared" si="5"/>
        <v>0</v>
      </c>
      <c r="CH40" s="59">
        <f t="shared" si="5"/>
        <v>2.0488846900066089E-2</v>
      </c>
      <c r="CI40" s="122">
        <f t="shared" si="6"/>
        <v>1</v>
      </c>
      <c r="CK40" s="123" t="str">
        <f t="shared" si="7"/>
        <v>鶴ヶ島市</v>
      </c>
      <c r="CL40" s="124">
        <f t="shared" si="17"/>
        <v>33.192340828051456</v>
      </c>
      <c r="CM40" s="65">
        <f t="shared" si="18"/>
        <v>0.51686622793114811</v>
      </c>
      <c r="CN40" s="66">
        <f t="shared" si="19"/>
        <v>29.764990237706982</v>
      </c>
      <c r="CO40" s="65">
        <f t="shared" si="20"/>
        <v>0.57638184534884807</v>
      </c>
      <c r="CP40" s="66">
        <f t="shared" si="8"/>
        <v>2.6056654302467859</v>
      </c>
      <c r="CQ40" s="65">
        <f t="shared" si="21"/>
        <v>0</v>
      </c>
      <c r="CR40" s="66">
        <f t="shared" si="9"/>
        <v>0.82168516009768977</v>
      </c>
      <c r="CS40" s="65">
        <f t="shared" si="22"/>
        <v>0</v>
      </c>
      <c r="CT40" s="66">
        <f t="shared" si="10"/>
        <v>72.969981425396739</v>
      </c>
      <c r="CU40" s="67">
        <f t="shared" si="23"/>
        <v>0</v>
      </c>
      <c r="CV40" s="16"/>
      <c r="CW40" s="959">
        <f t="shared" si="24"/>
        <v>17.155999999999999</v>
      </c>
      <c r="CX40" s="962">
        <f>VLOOKUP($AX40&amp;"_"&amp;$CW$14,データシート1!$A:$BT,MATCH($CW$12&amp;"_"&amp;CX$20,データシート1!$A$1:$BT$1,0),0)</f>
        <v>17.155999999999999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17.155999999999999</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33208</v>
      </c>
      <c r="AY41" s="18" t="str">
        <f>IF(IFERROR(比較地域マスタ!$Z26,"")=0,"",IFERROR(比較地域マスタ!$Z26,""))</f>
        <v>総社市</v>
      </c>
      <c r="BB41" s="110" t="str">
        <f t="shared" si="0"/>
        <v>33208</v>
      </c>
      <c r="BC41" s="1031" t="str">
        <f t="shared" si="0"/>
        <v>総社市</v>
      </c>
      <c r="BD41" s="34">
        <f t="shared" si="14"/>
        <v>1108.5766067543393</v>
      </c>
      <c r="BE41" s="34">
        <f t="shared" si="15"/>
        <v>820.76855568713836</v>
      </c>
      <c r="BF41" s="34">
        <f>VLOOKUP($AX41&amp;"_"&amp;$BC$14,データシート1!$A:$BT,MATCH($BC$12&amp;"_"&amp;BF$20,データシート1!$A$1:$BT$1,0),0)</f>
        <v>811.63234914519978</v>
      </c>
      <c r="BG41" s="34">
        <f>VLOOKUP($AX41&amp;"_"&amp;$BC$14,データシート1!$A:$BT,MATCH($BC$12&amp;"_"&amp;BG$20,データシート1!$A$1:$BT$1,0),0)</f>
        <v>3.1785743235164325</v>
      </c>
      <c r="BH41" s="34">
        <f>VLOOKUP($AX41&amp;"_"&amp;$BC$14,データシート1!$A:$BT,MATCH($BC$12&amp;"_"&amp;BH$20,データシート1!$A$1:$BT$1,0),0)</f>
        <v>5.9576322184222326</v>
      </c>
      <c r="BI41" s="34">
        <f>VLOOKUP($AX41&amp;"_"&amp;$BC$14,データシート1!$A:$BT,MATCH($BC$12&amp;"_"&amp;BI$20,データシート1!$A$1:$BT$1,0),0)</f>
        <v>71.054288088492584</v>
      </c>
      <c r="BJ41" s="34">
        <f>VLOOKUP($AX41&amp;"_"&amp;$BC$14,データシート1!$A:$BT,MATCH($BC$12&amp;"_"&amp;BJ$20,データシート1!$A$1:$BT$1,0),0)</f>
        <v>92.11773554633001</v>
      </c>
      <c r="BK41" s="34">
        <f t="shared" si="1"/>
        <v>113.9543101318004</v>
      </c>
      <c r="BL41" s="34">
        <f t="shared" si="2"/>
        <v>109.87672971248566</v>
      </c>
      <c r="BM41" s="34">
        <f>VLOOKUP($AX41&amp;"_"&amp;$BC$14,データシート1!$A:$BT,MATCH($BC$12&amp;"_"&amp;BM$20,データシート1!$A$1:$BT$1,0),0)</f>
        <v>59.526064818445235</v>
      </c>
      <c r="BN41" s="34">
        <f>VLOOKUP($AX41&amp;"_"&amp;$BC$14,データシート1!$A:$BT,MATCH($BC$12&amp;"_"&amp;BN$20,データシート1!$A$1:$BT$1,0),0)</f>
        <v>50.350664894040428</v>
      </c>
      <c r="BO41" s="34">
        <f>VLOOKUP($AX41&amp;"_"&amp;$BC$14,データシート1!$A:$BT,MATCH($BC$12&amp;"_"&amp;BO$20,データシート1!$A$1:$BT$1,0),0)</f>
        <v>4.0775804193147396</v>
      </c>
      <c r="BP41" s="34">
        <f>VLOOKUP($AX41&amp;"_"&amp;$BC$14,データシート1!$A:$BT,MATCH($BC$12&amp;"_"&amp;BP$20,データシート1!$A$1:$BT$1,0),0)</f>
        <v>0</v>
      </c>
      <c r="BQ41" s="34">
        <f>VLOOKUP($AX41&amp;"_"&amp;$BC$14,データシート1!$A:$BT,MATCH($BC$12&amp;"_"&amp;BQ$20,データシート1!$A$1:$BT$1,0),0)</f>
        <v>10.68171730057797</v>
      </c>
      <c r="BR41" s="35">
        <f t="shared" si="3"/>
        <v>1108.5766067543393</v>
      </c>
      <c r="BT41" s="121" t="str">
        <f t="shared" si="4"/>
        <v>総社市</v>
      </c>
      <c r="BU41" s="33">
        <f t="shared" si="25"/>
        <v>1108.5766067543393</v>
      </c>
      <c r="BV41" s="59">
        <f t="shared" si="16"/>
        <v>0.74038054807070341</v>
      </c>
      <c r="BW41" s="59">
        <f t="shared" si="5"/>
        <v>0.73213916313954619</v>
      </c>
      <c r="BX41" s="59">
        <f t="shared" si="5"/>
        <v>2.8672572595795404E-3</v>
      </c>
      <c r="BY41" s="59">
        <f t="shared" si="5"/>
        <v>5.3741276715777251E-3</v>
      </c>
      <c r="BZ41" s="59">
        <f t="shared" si="5"/>
        <v>6.4095063575735564E-2</v>
      </c>
      <c r="CA41" s="59">
        <f t="shared" si="5"/>
        <v>8.3095507324504922E-2</v>
      </c>
      <c r="CB41" s="59">
        <f t="shared" si="5"/>
        <v>0.10279335630708712</v>
      </c>
      <c r="CC41" s="59">
        <f t="shared" si="5"/>
        <v>9.9115143728478794E-2</v>
      </c>
      <c r="CD41" s="59">
        <f t="shared" si="5"/>
        <v>5.3695941674905122E-2</v>
      </c>
      <c r="CE41" s="59">
        <f t="shared" si="5"/>
        <v>4.5419202053573679E-2</v>
      </c>
      <c r="CF41" s="59">
        <f t="shared" si="5"/>
        <v>3.6782125786083198E-3</v>
      </c>
      <c r="CG41" s="59">
        <f t="shared" si="5"/>
        <v>0</v>
      </c>
      <c r="CH41" s="59">
        <f t="shared" si="5"/>
        <v>9.6355247219690257E-3</v>
      </c>
      <c r="CI41" s="122">
        <f t="shared" si="6"/>
        <v>1</v>
      </c>
      <c r="CK41" s="123" t="str">
        <f t="shared" si="7"/>
        <v>総社市</v>
      </c>
      <c r="CL41" s="124">
        <f t="shared" si="17"/>
        <v>820.76855568713836</v>
      </c>
      <c r="CM41" s="65">
        <f t="shared" si="18"/>
        <v>0.13852626201647464</v>
      </c>
      <c r="CN41" s="66">
        <f t="shared" si="19"/>
        <v>811.63234914519978</v>
      </c>
      <c r="CO41" s="65">
        <f t="shared" si="20"/>
        <v>0.14008559432080941</v>
      </c>
      <c r="CP41" s="66">
        <f t="shared" si="8"/>
        <v>3.1785743235164325</v>
      </c>
      <c r="CQ41" s="65">
        <f t="shared" si="21"/>
        <v>0</v>
      </c>
      <c r="CR41" s="66">
        <f t="shared" si="9"/>
        <v>5.9576322184222326</v>
      </c>
      <c r="CS41" s="65">
        <f t="shared" si="22"/>
        <v>0</v>
      </c>
      <c r="CT41" s="66">
        <f t="shared" si="10"/>
        <v>71.054288088492584</v>
      </c>
      <c r="CU41" s="67">
        <f t="shared" si="23"/>
        <v>0</v>
      </c>
      <c r="CV41" s="16"/>
      <c r="CW41" s="959">
        <f t="shared" si="24"/>
        <v>113.69799999999999</v>
      </c>
      <c r="CX41" s="962">
        <f>VLOOKUP($AX41&amp;"_"&amp;$CW$14,データシート1!$A:$BT,MATCH($CW$12&amp;"_"&amp;CX$20,データシート1!$A$1:$BT$1,0),0)</f>
        <v>113.69799999999999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113.69799999999999</v>
      </c>
      <c r="DE41" s="16"/>
      <c r="DF41" s="125">
        <f>VLOOKUP($AX41&amp;"_"&amp;$DF$14,データシート1!$A:$BT,MATCH($DF$12&amp;"_"&amp;DF$20,データシート1!$A$1:$BT$1,0),0)</f>
        <v>18</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18</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26210</v>
      </c>
      <c r="AY42" s="18" t="str">
        <f>IF(IFERROR(比較地域マスタ!$Z27,"")=0,"",IFERROR(比較地域マスタ!$Z27,""))</f>
        <v>八幡市</v>
      </c>
      <c r="BB42" s="110" t="str">
        <f t="shared" si="0"/>
        <v>26210</v>
      </c>
      <c r="BC42" s="1031" t="str">
        <f t="shared" si="0"/>
        <v>八幡市</v>
      </c>
      <c r="BD42" s="34">
        <f t="shared" si="14"/>
        <v>319.6673874972812</v>
      </c>
      <c r="BE42" s="34">
        <f t="shared" si="15"/>
        <v>79.017424019068386</v>
      </c>
      <c r="BF42" s="34">
        <f>VLOOKUP($AX42&amp;"_"&amp;$BC$14,データシート1!$A:$BT,MATCH($BC$12&amp;"_"&amp;BF$20,データシート1!$A$1:$BT$1,0),0)</f>
        <v>72.089070656792799</v>
      </c>
      <c r="BG42" s="34">
        <f>VLOOKUP($AX42&amp;"_"&amp;$BC$14,データシート1!$A:$BT,MATCH($BC$12&amp;"_"&amp;BG$20,データシート1!$A$1:$BT$1,0),0)</f>
        <v>2.0761060075546705</v>
      </c>
      <c r="BH42" s="34">
        <f>VLOOKUP($AX42&amp;"_"&amp;$BC$14,データシート1!$A:$BT,MATCH($BC$12&amp;"_"&amp;BH$20,データシート1!$A$1:$BT$1,0),0)</f>
        <v>4.8522473547209213</v>
      </c>
      <c r="BI42" s="34">
        <f>VLOOKUP($AX42&amp;"_"&amp;$BC$14,データシート1!$A:$BT,MATCH($BC$12&amp;"_"&amp;BI$20,データシート1!$A$1:$BT$1,0),0)</f>
        <v>63.338840773805245</v>
      </c>
      <c r="BJ42" s="34">
        <f>VLOOKUP($AX42&amp;"_"&amp;$BC$14,データシート1!$A:$BT,MATCH($BC$12&amp;"_"&amp;BJ$20,データシート1!$A$1:$BT$1,0),0)</f>
        <v>72.889454597790376</v>
      </c>
      <c r="BK42" s="34">
        <f t="shared" si="1"/>
        <v>97.420473138729335</v>
      </c>
      <c r="BL42" s="34">
        <f t="shared" si="2"/>
        <v>93.336178202063891</v>
      </c>
      <c r="BM42" s="34">
        <f>VLOOKUP($AX42&amp;"_"&amp;$BC$14,データシート1!$A:$BT,MATCH($BC$12&amp;"_"&amp;BM$20,データシート1!$A$1:$BT$1,0),0)</f>
        <v>44.049586975496268</v>
      </c>
      <c r="BN42" s="34">
        <f>VLOOKUP($AX42&amp;"_"&amp;$BC$14,データシート1!$A:$BT,MATCH($BC$12&amp;"_"&amp;BN$20,データシート1!$A$1:$BT$1,0),0)</f>
        <v>49.286591226567623</v>
      </c>
      <c r="BO42" s="34">
        <f>VLOOKUP($AX42&amp;"_"&amp;$BC$14,データシート1!$A:$BT,MATCH($BC$12&amp;"_"&amp;BO$20,データシート1!$A$1:$BT$1,0),0)</f>
        <v>4.0842949366654402</v>
      </c>
      <c r="BP42" s="34">
        <f>VLOOKUP($AX42&amp;"_"&amp;$BC$14,データシート1!$A:$BT,MATCH($BC$12&amp;"_"&amp;BP$20,データシート1!$A$1:$BT$1,0),0)</f>
        <v>0</v>
      </c>
      <c r="BQ42" s="34">
        <f>VLOOKUP($AX42&amp;"_"&amp;$BC$14,データシート1!$A:$BT,MATCH($BC$12&amp;"_"&amp;BQ$20,データシート1!$A$1:$BT$1,0),0)</f>
        <v>7.0011949678878462</v>
      </c>
      <c r="BR42" s="35">
        <f t="shared" si="3"/>
        <v>319.6673874972812</v>
      </c>
      <c r="BT42" s="121" t="str">
        <f t="shared" si="4"/>
        <v>八幡市</v>
      </c>
      <c r="BU42" s="33">
        <f t="shared" si="25"/>
        <v>319.6673874972812</v>
      </c>
      <c r="BV42" s="59">
        <f t="shared" si="16"/>
        <v>0.24718637906014243</v>
      </c>
      <c r="BW42" s="59">
        <f t="shared" si="5"/>
        <v>0.22551274692482018</v>
      </c>
      <c r="BX42" s="59">
        <f t="shared" si="5"/>
        <v>6.4945818333511669E-3</v>
      </c>
      <c r="BY42" s="59">
        <f t="shared" si="5"/>
        <v>1.5179050301971107E-2</v>
      </c>
      <c r="BZ42" s="59">
        <f t="shared" si="5"/>
        <v>0.19813982674208186</v>
      </c>
      <c r="CA42" s="59">
        <f t="shared" ref="CA42:CH68" si="32">BJ42/$BR42</f>
        <v>0.22801654922778231</v>
      </c>
      <c r="CB42" s="59">
        <f t="shared" si="32"/>
        <v>0.30475574596910643</v>
      </c>
      <c r="CC42" s="59">
        <f t="shared" si="32"/>
        <v>0.29197904400822783</v>
      </c>
      <c r="CD42" s="59">
        <f t="shared" si="32"/>
        <v>0.13779818867469212</v>
      </c>
      <c r="CE42" s="59">
        <f t="shared" si="32"/>
        <v>0.15418085533353573</v>
      </c>
      <c r="CF42" s="59">
        <f t="shared" si="32"/>
        <v>1.2776701960878564E-2</v>
      </c>
      <c r="CG42" s="59">
        <f t="shared" si="32"/>
        <v>0</v>
      </c>
      <c r="CH42" s="59">
        <f t="shared" si="32"/>
        <v>2.1901499000886952E-2</v>
      </c>
      <c r="CI42" s="122">
        <f t="shared" si="6"/>
        <v>1</v>
      </c>
      <c r="CK42" s="123" t="str">
        <f t="shared" si="7"/>
        <v>八幡市</v>
      </c>
      <c r="CL42" s="124">
        <f t="shared" si="17"/>
        <v>79.017424019068386</v>
      </c>
      <c r="CM42" s="65">
        <f t="shared" si="18"/>
        <v>0.36939953892898542</v>
      </c>
      <c r="CN42" s="66">
        <f t="shared" si="19"/>
        <v>72.089070656792799</v>
      </c>
      <c r="CO42" s="65">
        <f t="shared" si="20"/>
        <v>0.40490187672088657</v>
      </c>
      <c r="CP42" s="66">
        <f t="shared" si="8"/>
        <v>2.0761060075546705</v>
      </c>
      <c r="CQ42" s="65">
        <f t="shared" si="21"/>
        <v>0</v>
      </c>
      <c r="CR42" s="66">
        <f t="shared" si="9"/>
        <v>4.8522473547209213</v>
      </c>
      <c r="CS42" s="65">
        <f t="shared" si="22"/>
        <v>0</v>
      </c>
      <c r="CT42" s="66">
        <f t="shared" si="10"/>
        <v>63.338840773805245</v>
      </c>
      <c r="CU42" s="67">
        <f t="shared" si="23"/>
        <v>0.14654515123110232</v>
      </c>
      <c r="CV42" s="16"/>
      <c r="CW42" s="959">
        <f t="shared" si="24"/>
        <v>29.189</v>
      </c>
      <c r="CX42" s="962">
        <f>VLOOKUP($AX42&amp;"_"&amp;$CW$14,データシート1!$A:$BT,MATCH($CW$12&amp;"_"&amp;CX$20,データシート1!$A$1:$BT$1,0),0)</f>
        <v>29.189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9.282</v>
      </c>
      <c r="DB42" s="962">
        <f>VLOOKUP($AX42&amp;"_"&amp;$CW$14,データシート1!$A:$BT,MATCH($CW$12&amp;"_"&amp;DB$20,データシート1!$A$1:$BT$1,0),0)</f>
        <v>0</v>
      </c>
      <c r="DC42" s="962">
        <f>VLOOKUP($AX42&amp;"_"&amp;$CW$14,データシート1!$A:$BT,MATCH($CW$12&amp;"_"&amp;DC$20,データシート1!$A$1:$BT$1,0),0)</f>
        <v>0</v>
      </c>
      <c r="DD42" s="961">
        <f t="shared" si="11"/>
        <v>38.471000000000004</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0.76</v>
      </c>
      <c r="DO42" s="127">
        <f t="shared" si="27"/>
        <v>0</v>
      </c>
      <c r="DP42" s="127">
        <f t="shared" si="29"/>
        <v>0</v>
      </c>
      <c r="DQ42" s="127">
        <f t="shared" si="30"/>
        <v>0.24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36204</v>
      </c>
      <c r="AY43" s="18" t="str">
        <f>IF(IFERROR(比較地域マスタ!$Z28,"")=0,"",IFERROR(比較地域マスタ!$Z28,""))</f>
        <v>阿南市</v>
      </c>
      <c r="AZ43" s="23"/>
      <c r="BB43" s="110" t="str">
        <f t="shared" si="0"/>
        <v>36204</v>
      </c>
      <c r="BC43" s="1031" t="str">
        <f t="shared" si="0"/>
        <v>阿南市</v>
      </c>
      <c r="BD43" s="34">
        <f t="shared" si="14"/>
        <v>756.35358157266035</v>
      </c>
      <c r="BE43" s="34">
        <f t="shared" si="15"/>
        <v>415.63155463445742</v>
      </c>
      <c r="BF43" s="34">
        <f>VLOOKUP($AX43&amp;"_"&amp;$BC$14,データシート1!$A:$BT,MATCH($BC$12&amp;"_"&amp;BF$20,データシート1!$A$1:$BT$1,0),0)</f>
        <v>394.88535027714164</v>
      </c>
      <c r="BG43" s="34">
        <f>VLOOKUP($AX43&amp;"_"&amp;$BC$14,データシート1!$A:$BT,MATCH($BC$12&amp;"_"&amp;BG$20,データシート1!$A$1:$BT$1,0),0)</f>
        <v>5.6907286455103785</v>
      </c>
      <c r="BH43" s="34">
        <f>VLOOKUP($AX43&amp;"_"&amp;$BC$14,データシート1!$A:$BT,MATCH($BC$12&amp;"_"&amp;BH$20,データシート1!$A$1:$BT$1,0),0)</f>
        <v>15.055475711805403</v>
      </c>
      <c r="BI43" s="34">
        <f>VLOOKUP($AX43&amp;"_"&amp;$BC$14,データシート1!$A:$BT,MATCH($BC$12&amp;"_"&amp;BI$20,データシート1!$A$1:$BT$1,0),0)</f>
        <v>84.02713705324922</v>
      </c>
      <c r="BJ43" s="34">
        <f>VLOOKUP($AX43&amp;"_"&amp;$BC$14,データシート1!$A:$BT,MATCH($BC$12&amp;"_"&amp;BJ$20,データシート1!$A$1:$BT$1,0),0)</f>
        <v>105.851524588386</v>
      </c>
      <c r="BK43" s="34">
        <f t="shared" si="1"/>
        <v>142.07571081656761</v>
      </c>
      <c r="BL43" s="34">
        <f t="shared" si="2"/>
        <v>131.39804563978601</v>
      </c>
      <c r="BM43" s="34">
        <f>VLOOKUP($AX43&amp;"_"&amp;$BC$14,データシート1!$A:$BT,MATCH($BC$12&amp;"_"&amp;BM$20,データシート1!$A$1:$BT$1,0),0)</f>
        <v>64.198773242442641</v>
      </c>
      <c r="BN43" s="34">
        <f>VLOOKUP($AX43&amp;"_"&amp;$BC$14,データシート1!$A:$BT,MATCH($BC$12&amp;"_"&amp;BN$20,データシート1!$A$1:$BT$1,0),0)</f>
        <v>67.19927239734335</v>
      </c>
      <c r="BO43" s="34">
        <f>VLOOKUP($AX43&amp;"_"&amp;$BC$14,データシート1!$A:$BT,MATCH($BC$12&amp;"_"&amp;BO$20,データシート1!$A$1:$BT$1,0),0)</f>
        <v>4.1329313971275097</v>
      </c>
      <c r="BP43" s="34">
        <f>VLOOKUP($AX43&amp;"_"&amp;$BC$14,データシート1!$A:$BT,MATCH($BC$12&amp;"_"&amp;BP$20,データシート1!$A$1:$BT$1,0),0)</f>
        <v>6.5447337796540861</v>
      </c>
      <c r="BQ43" s="34">
        <f>VLOOKUP($AX43&amp;"_"&amp;$BC$14,データシート1!$A:$BT,MATCH($BC$12&amp;"_"&amp;BQ$20,データシート1!$A$1:$BT$1,0),0)</f>
        <v>8.7676544799999991</v>
      </c>
      <c r="BR43" s="35">
        <f t="shared" si="3"/>
        <v>756.35358157266035</v>
      </c>
      <c r="BT43" s="121" t="str">
        <f t="shared" si="4"/>
        <v>阿南市</v>
      </c>
      <c r="BU43" s="33">
        <f t="shared" si="25"/>
        <v>756.35358157266035</v>
      </c>
      <c r="BV43" s="59">
        <f t="shared" si="16"/>
        <v>0.54952017781187579</v>
      </c>
      <c r="BW43" s="59">
        <f t="shared" si="16"/>
        <v>0.52209093722551025</v>
      </c>
      <c r="BX43" s="59">
        <f t="shared" si="16"/>
        <v>7.5238999115702469E-3</v>
      </c>
      <c r="BY43" s="59">
        <f t="shared" si="16"/>
        <v>1.9905340674795331E-2</v>
      </c>
      <c r="BZ43" s="59">
        <f t="shared" si="16"/>
        <v>0.11109504747572484</v>
      </c>
      <c r="CA43" s="59">
        <f t="shared" si="32"/>
        <v>0.13994978957895923</v>
      </c>
      <c r="CB43" s="59">
        <f t="shared" si="32"/>
        <v>0.18784298015903408</v>
      </c>
      <c r="CC43" s="59">
        <f t="shared" si="32"/>
        <v>0.17372568708747899</v>
      </c>
      <c r="CD43" s="59">
        <f t="shared" si="32"/>
        <v>8.4879314128395222E-2</v>
      </c>
      <c r="CE43" s="59">
        <f t="shared" si="32"/>
        <v>8.8846372959083736E-2</v>
      </c>
      <c r="CF43" s="59">
        <f t="shared" si="32"/>
        <v>5.4642848236853003E-3</v>
      </c>
      <c r="CG43" s="59">
        <f t="shared" si="32"/>
        <v>8.6530082478697909E-3</v>
      </c>
      <c r="CH43" s="59">
        <f t="shared" si="32"/>
        <v>1.1592004974405903E-2</v>
      </c>
      <c r="CI43" s="122">
        <f t="shared" si="6"/>
        <v>1</v>
      </c>
      <c r="CJ43" s="23"/>
      <c r="CK43" s="123" t="str">
        <f t="shared" si="7"/>
        <v>阿南市</v>
      </c>
      <c r="CL43" s="124">
        <f t="shared" si="17"/>
        <v>415.63155463445742</v>
      </c>
      <c r="CM43" s="65">
        <f t="shared" si="18"/>
        <v>1</v>
      </c>
      <c r="CN43" s="66">
        <f t="shared" si="19"/>
        <v>394.88535027714164</v>
      </c>
      <c r="CO43" s="65">
        <f t="shared" si="20"/>
        <v>1</v>
      </c>
      <c r="CP43" s="66">
        <f t="shared" si="8"/>
        <v>5.6907286455103785</v>
      </c>
      <c r="CQ43" s="65">
        <f t="shared" si="21"/>
        <v>0</v>
      </c>
      <c r="CR43" s="66">
        <f t="shared" si="9"/>
        <v>15.055475711805403</v>
      </c>
      <c r="CS43" s="65">
        <f t="shared" si="22"/>
        <v>0</v>
      </c>
      <c r="CT43" s="66">
        <f t="shared" si="10"/>
        <v>84.02713705324922</v>
      </c>
      <c r="CU43" s="67">
        <f t="shared" si="23"/>
        <v>0</v>
      </c>
      <c r="CV43" s="16"/>
      <c r="CW43" s="959">
        <f t="shared" si="24"/>
        <v>1314.1020000000001</v>
      </c>
      <c r="CX43" s="962">
        <f>VLOOKUP($AX43&amp;"_"&amp;$CW$14,データシート1!$A:$BT,MATCH($CW$12&amp;"_"&amp;CX$20,データシート1!$A$1:$BT$1,0),0)</f>
        <v>1314.1020000000001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864.63800000000003</v>
      </c>
      <c r="DC43" s="962">
        <f>VLOOKUP($AX43&amp;"_"&amp;$CW$14,データシート1!$A:$BT,MATCH($CW$12&amp;"_"&amp;DC$20,データシート1!$A$1:$BT$1,0),0)</f>
        <v>0</v>
      </c>
      <c r="DD43" s="961">
        <f t="shared" si="11"/>
        <v>2178.7400000000002</v>
      </c>
      <c r="DE43" s="16"/>
      <c r="DF43" s="125">
        <f>VLOOKUP($AX43&amp;"_"&amp;$DF$14,データシート1!$A:$BT,MATCH($DF$12&amp;"_"&amp;DF$20,データシート1!$A$1:$BT$1,0),0)</f>
        <v>13</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3</v>
      </c>
      <c r="DK43" s="64">
        <f>VLOOKUP($AX43&amp;"_"&amp;$DF$14,データシート1!$A:$BT,MATCH($DF$12&amp;"_"&amp;DK$20,データシート1!$A$1:$BT$1,0),0)</f>
        <v>0</v>
      </c>
      <c r="DL43" s="68">
        <f t="shared" si="12"/>
        <v>16</v>
      </c>
      <c r="DM43" s="16"/>
      <c r="DN43" s="126">
        <f t="shared" si="26"/>
        <v>0.6</v>
      </c>
      <c r="DO43" s="127">
        <f t="shared" si="27"/>
        <v>0</v>
      </c>
      <c r="DP43" s="127">
        <f t="shared" si="29"/>
        <v>0</v>
      </c>
      <c r="DQ43" s="127">
        <f t="shared" si="30"/>
        <v>0</v>
      </c>
      <c r="DR43" s="127">
        <f t="shared" si="31"/>
        <v>0.4</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23233</v>
      </c>
      <c r="AY44" s="18" t="str">
        <f>IF(IFERROR(比較地域マスタ!$Z29,"")=0,"",IFERROR(比較地域マスタ!$Z29,""))</f>
        <v>清須市</v>
      </c>
      <c r="BB44" s="110" t="str">
        <f t="shared" si="0"/>
        <v>23233</v>
      </c>
      <c r="BC44" s="1031" t="str">
        <f t="shared" si="0"/>
        <v>清須市</v>
      </c>
      <c r="BD44" s="34">
        <f t="shared" si="14"/>
        <v>446.81860136374223</v>
      </c>
      <c r="BE44" s="34">
        <f t="shared" si="15"/>
        <v>202.19515945239056</v>
      </c>
      <c r="BF44" s="34">
        <f>VLOOKUP($AX44&amp;"_"&amp;$BC$14,データシート1!$A:$BT,MATCH($BC$12&amp;"_"&amp;BF$20,データシート1!$A$1:$BT$1,0),0)</f>
        <v>198.12227605824663</v>
      </c>
      <c r="BG44" s="34">
        <f>VLOOKUP($AX44&amp;"_"&amp;$BC$14,データシート1!$A:$BT,MATCH($BC$12&amp;"_"&amp;BG$20,データシート1!$A$1:$BT$1,0),0)</f>
        <v>3.8503265007249907</v>
      </c>
      <c r="BH44" s="34">
        <f>VLOOKUP($AX44&amp;"_"&amp;$BC$14,データシート1!$A:$BT,MATCH($BC$12&amp;"_"&amp;BH$20,データシート1!$A$1:$BT$1,0),0)</f>
        <v>0.22255689341893664</v>
      </c>
      <c r="BI44" s="34">
        <f>VLOOKUP($AX44&amp;"_"&amp;$BC$14,データシート1!$A:$BT,MATCH($BC$12&amp;"_"&amp;BI$20,データシート1!$A$1:$BT$1,0),0)</f>
        <v>73.537774213344676</v>
      </c>
      <c r="BJ44" s="34">
        <f>VLOOKUP($AX44&amp;"_"&amp;$BC$14,データシート1!$A:$BT,MATCH($BC$12&amp;"_"&amp;BJ$20,データシート1!$A$1:$BT$1,0),0)</f>
        <v>76.929650519404134</v>
      </c>
      <c r="BK44" s="34">
        <f t="shared" si="1"/>
        <v>94.156017178602823</v>
      </c>
      <c r="BL44" s="34">
        <f t="shared" si="2"/>
        <v>90.109790635960508</v>
      </c>
      <c r="BM44" s="34">
        <f>VLOOKUP($AX44&amp;"_"&amp;$BC$14,データシート1!$A:$BT,MATCH($BC$12&amp;"_"&amp;BM$20,データシート1!$A$1:$BT$1,0),0)</f>
        <v>49.586705683863187</v>
      </c>
      <c r="BN44" s="34">
        <f>VLOOKUP($AX44&amp;"_"&amp;$BC$14,データシート1!$A:$BT,MATCH($BC$12&amp;"_"&amp;BN$20,データシート1!$A$1:$BT$1,0),0)</f>
        <v>40.523084952097321</v>
      </c>
      <c r="BO44" s="34">
        <f>VLOOKUP($AX44&amp;"_"&amp;$BC$14,データシート1!$A:$BT,MATCH($BC$12&amp;"_"&amp;BO$20,データシート1!$A$1:$BT$1,0),0)</f>
        <v>4.0462265426423096</v>
      </c>
      <c r="BP44" s="34">
        <f>VLOOKUP($AX44&amp;"_"&amp;$BC$14,データシート1!$A:$BT,MATCH($BC$12&amp;"_"&amp;BP$20,データシート1!$A$1:$BT$1,0),0)</f>
        <v>0</v>
      </c>
      <c r="BQ44" s="34">
        <f>VLOOKUP($AX44&amp;"_"&amp;$BC$14,データシート1!$A:$BT,MATCH($BC$12&amp;"_"&amp;BQ$20,データシート1!$A$1:$BT$1,0),0)</f>
        <v>0</v>
      </c>
      <c r="BR44" s="35">
        <f t="shared" si="3"/>
        <v>446.81860136374223</v>
      </c>
      <c r="BT44" s="121" t="str">
        <f t="shared" si="4"/>
        <v>清須市</v>
      </c>
      <c r="BU44" s="33">
        <f t="shared" si="25"/>
        <v>446.81860136374223</v>
      </c>
      <c r="BV44" s="59">
        <f t="shared" si="16"/>
        <v>0.45252180378181989</v>
      </c>
      <c r="BW44" s="59">
        <f t="shared" si="16"/>
        <v>0.44340650871193465</v>
      </c>
      <c r="BX44" s="59">
        <f t="shared" si="16"/>
        <v>8.6172027954372257E-3</v>
      </c>
      <c r="BY44" s="59">
        <f t="shared" si="16"/>
        <v>4.9809227444799114E-4</v>
      </c>
      <c r="BZ44" s="59">
        <f t="shared" si="16"/>
        <v>0.16458082539289737</v>
      </c>
      <c r="CA44" s="59">
        <f t="shared" si="32"/>
        <v>0.17217199616266179</v>
      </c>
      <c r="CB44" s="59">
        <f t="shared" si="32"/>
        <v>0.21072537466262087</v>
      </c>
      <c r="CC44" s="59">
        <f t="shared" si="32"/>
        <v>0.20166973881779982</v>
      </c>
      <c r="CD44" s="59">
        <f t="shared" si="32"/>
        <v>0.11097726355285747</v>
      </c>
      <c r="CE44" s="59">
        <f t="shared" si="32"/>
        <v>9.0692475264942327E-2</v>
      </c>
      <c r="CF44" s="59">
        <f t="shared" si="32"/>
        <v>9.0556358448210458E-3</v>
      </c>
      <c r="CG44" s="59">
        <f t="shared" si="32"/>
        <v>0</v>
      </c>
      <c r="CH44" s="59">
        <f t="shared" si="32"/>
        <v>0</v>
      </c>
      <c r="CI44" s="122">
        <f t="shared" si="6"/>
        <v>1</v>
      </c>
      <c r="CK44" s="123" t="str">
        <f t="shared" si="7"/>
        <v>清須市</v>
      </c>
      <c r="CL44" s="124">
        <f t="shared" si="17"/>
        <v>202.19515945239056</v>
      </c>
      <c r="CM44" s="65">
        <f t="shared" si="18"/>
        <v>0.33547291727313422</v>
      </c>
      <c r="CN44" s="66">
        <f t="shared" si="19"/>
        <v>198.12227605824663</v>
      </c>
      <c r="CO44" s="65">
        <f t="shared" si="20"/>
        <v>0.34236937586997102</v>
      </c>
      <c r="CP44" s="66">
        <f t="shared" si="8"/>
        <v>3.8503265007249907</v>
      </c>
      <c r="CQ44" s="65">
        <f t="shared" si="21"/>
        <v>0</v>
      </c>
      <c r="CR44" s="66">
        <f t="shared" si="9"/>
        <v>0.22255689341893664</v>
      </c>
      <c r="CS44" s="65">
        <f t="shared" si="22"/>
        <v>0</v>
      </c>
      <c r="CT44" s="66">
        <f t="shared" si="10"/>
        <v>73.537774213344676</v>
      </c>
      <c r="CU44" s="67">
        <f t="shared" si="23"/>
        <v>0</v>
      </c>
      <c r="CV44" s="16"/>
      <c r="CW44" s="959">
        <f t="shared" si="24"/>
        <v>67.831000000000003</v>
      </c>
      <c r="CX44" s="962">
        <f>VLOOKUP($AX44&amp;"_"&amp;$CW$14,データシート1!$A:$BT,MATCH($CW$12&amp;"_"&amp;CX$20,データシート1!$A$1:$BT$1,0),0)</f>
        <v>67.831000000000003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67.831000000000003</v>
      </c>
      <c r="DE44" s="16"/>
      <c r="DF44" s="125">
        <f>VLOOKUP($AX44&amp;"_"&amp;$DF$14,データシート1!$A:$BT,MATCH($DF$12&amp;"_"&amp;DF$20,データシート1!$A$1:$BT$1,0),0)</f>
        <v>10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10</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09210</v>
      </c>
      <c r="AY45" s="18" t="str">
        <f>IF(IFERROR(比較地域マスタ!$Z30,"")=0,"",IFERROR(比較地域マスタ!$Z30,""))</f>
        <v>大田原市</v>
      </c>
      <c r="BB45" s="110" t="str">
        <f t="shared" si="0"/>
        <v>09210</v>
      </c>
      <c r="BC45" s="1031" t="str">
        <f t="shared" si="0"/>
        <v>大田原市</v>
      </c>
      <c r="BD45" s="34">
        <f t="shared" si="14"/>
        <v>672.56233998692301</v>
      </c>
      <c r="BE45" s="34">
        <f t="shared" si="15"/>
        <v>351.06120765400573</v>
      </c>
      <c r="BF45" s="34">
        <f>VLOOKUP($AX45&amp;"_"&amp;$BC$14,データシート1!$A:$BT,MATCH($BC$12&amp;"_"&amp;BF$20,データシート1!$A$1:$BT$1,0),0)</f>
        <v>324.2722374001508</v>
      </c>
      <c r="BG45" s="34">
        <f>VLOOKUP($AX45&amp;"_"&amp;$BC$14,データシート1!$A:$BT,MATCH($BC$12&amp;"_"&amp;BG$20,データシート1!$A$1:$BT$1,0),0)</f>
        <v>6.8593041444863863</v>
      </c>
      <c r="BH45" s="34">
        <f>VLOOKUP($AX45&amp;"_"&amp;$BC$14,データシート1!$A:$BT,MATCH($BC$12&amp;"_"&amp;BH$20,データシート1!$A$1:$BT$1,0),0)</f>
        <v>19.929666109368565</v>
      </c>
      <c r="BI45" s="34">
        <f>VLOOKUP($AX45&amp;"_"&amp;$BC$14,データシート1!$A:$BT,MATCH($BC$12&amp;"_"&amp;BI$20,データシート1!$A$1:$BT$1,0),0)</f>
        <v>87.535472912836042</v>
      </c>
      <c r="BJ45" s="34">
        <f>VLOOKUP($AX45&amp;"_"&amp;$BC$14,データシート1!$A:$BT,MATCH($BC$12&amp;"_"&amp;BJ$20,データシート1!$A$1:$BT$1,0),0)</f>
        <v>84.311597981213311</v>
      </c>
      <c r="BK45" s="34">
        <f t="shared" si="1"/>
        <v>142.29796836484365</v>
      </c>
      <c r="BL45" s="34">
        <f t="shared" si="2"/>
        <v>138.19954374818803</v>
      </c>
      <c r="BM45" s="34">
        <f>VLOOKUP($AX45&amp;"_"&amp;$BC$14,データシート1!$A:$BT,MATCH($BC$12&amp;"_"&amp;BM$20,データシート1!$A$1:$BT$1,0),0)</f>
        <v>70.930572202320249</v>
      </c>
      <c r="BN45" s="34">
        <f>VLOOKUP($AX45&amp;"_"&amp;$BC$14,データシート1!$A:$BT,MATCH($BC$12&amp;"_"&amp;BN$20,データシート1!$A$1:$BT$1,0),0)</f>
        <v>67.268971545867785</v>
      </c>
      <c r="BO45" s="34">
        <f>VLOOKUP($AX45&amp;"_"&amp;$BC$14,データシート1!$A:$BT,MATCH($BC$12&amp;"_"&amp;BO$20,データシート1!$A$1:$BT$1,0),0)</f>
        <v>4.0984246166556204</v>
      </c>
      <c r="BP45" s="34">
        <f>VLOOKUP($AX45&amp;"_"&amp;$BC$14,データシート1!$A:$BT,MATCH($BC$12&amp;"_"&amp;BP$20,データシート1!$A$1:$BT$1,0),0)</f>
        <v>0</v>
      </c>
      <c r="BQ45" s="34">
        <f>VLOOKUP($AX45&amp;"_"&amp;$BC$14,データシート1!$A:$BT,MATCH($BC$12&amp;"_"&amp;BQ$20,データシート1!$A$1:$BT$1,0),0)</f>
        <v>7.3560930740243347</v>
      </c>
      <c r="BR45" s="35">
        <f t="shared" si="3"/>
        <v>672.56233998692301</v>
      </c>
      <c r="BT45" s="121" t="str">
        <f t="shared" si="4"/>
        <v>大田原市</v>
      </c>
      <c r="BU45" s="33">
        <f t="shared" si="25"/>
        <v>672.56233998692301</v>
      </c>
      <c r="BV45" s="59">
        <f t="shared" si="16"/>
        <v>0.52197571404433918</v>
      </c>
      <c r="BW45" s="59">
        <f t="shared" si="16"/>
        <v>0.48214450634636458</v>
      </c>
      <c r="BX45" s="59">
        <f t="shared" si="16"/>
        <v>1.0198763351245262E-2</v>
      </c>
      <c r="BY45" s="59">
        <f t="shared" si="16"/>
        <v>2.9632444346729358E-2</v>
      </c>
      <c r="BZ45" s="59">
        <f t="shared" si="16"/>
        <v>0.13015220702743785</v>
      </c>
      <c r="CA45" s="59">
        <f t="shared" si="32"/>
        <v>0.12535878530286521</v>
      </c>
      <c r="CB45" s="59">
        <f t="shared" si="32"/>
        <v>0.21157587914840792</v>
      </c>
      <c r="CC45" s="59">
        <f t="shared" si="32"/>
        <v>0.20548213233419391</v>
      </c>
      <c r="CD45" s="59">
        <f t="shared" si="32"/>
        <v>0.10546319349920691</v>
      </c>
      <c r="CE45" s="59">
        <f t="shared" si="32"/>
        <v>0.100018938834987</v>
      </c>
      <c r="CF45" s="59">
        <f t="shared" si="32"/>
        <v>6.0937468142139928E-3</v>
      </c>
      <c r="CG45" s="59">
        <f t="shared" si="32"/>
        <v>0</v>
      </c>
      <c r="CH45" s="59">
        <f t="shared" si="32"/>
        <v>1.0937414476949993E-2</v>
      </c>
      <c r="CI45" s="122">
        <f t="shared" si="6"/>
        <v>1</v>
      </c>
      <c r="CK45" s="123" t="str">
        <f t="shared" si="7"/>
        <v>大田原市</v>
      </c>
      <c r="CL45" s="124">
        <f t="shared" si="17"/>
        <v>351.06120765400573</v>
      </c>
      <c r="CM45" s="65">
        <f t="shared" si="18"/>
        <v>0.34381184069462017</v>
      </c>
      <c r="CN45" s="66">
        <f t="shared" si="19"/>
        <v>324.2722374001508</v>
      </c>
      <c r="CO45" s="65">
        <f t="shared" si="20"/>
        <v>0.3722150282358519</v>
      </c>
      <c r="CP45" s="66">
        <f t="shared" si="8"/>
        <v>6.8593041444863863</v>
      </c>
      <c r="CQ45" s="65">
        <f t="shared" si="21"/>
        <v>0</v>
      </c>
      <c r="CR45" s="66">
        <f t="shared" si="9"/>
        <v>19.929666109368565</v>
      </c>
      <c r="CS45" s="65">
        <f t="shared" si="22"/>
        <v>0</v>
      </c>
      <c r="CT45" s="66">
        <f t="shared" si="10"/>
        <v>87.535472912836042</v>
      </c>
      <c r="CU45" s="67">
        <f t="shared" si="23"/>
        <v>0.27939530325440981</v>
      </c>
      <c r="CV45" s="16"/>
      <c r="CW45" s="959">
        <f t="shared" si="24"/>
        <v>120.699</v>
      </c>
      <c r="CX45" s="962">
        <f>VLOOKUP($AX45&amp;"_"&amp;$CW$14,データシート1!$A:$BT,MATCH($CW$12&amp;"_"&amp;CX$20,データシート1!$A$1:$BT$1,0),0)</f>
        <v>120.699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24.457000000000001</v>
      </c>
      <c r="DB45" s="962">
        <f>VLOOKUP($AX45&amp;"_"&amp;$CW$14,データシート1!$A:$BT,MATCH($CW$12&amp;"_"&amp;DB$20,データシート1!$A$1:$BT$1,0),0)</f>
        <v>0</v>
      </c>
      <c r="DC45" s="962">
        <f>VLOOKUP($AX45&amp;"_"&amp;$CW$14,データシート1!$A:$BT,MATCH($CW$12&amp;"_"&amp;DC$20,データシート1!$A$1:$BT$1,0),0)</f>
        <v>0</v>
      </c>
      <c r="DD45" s="961">
        <f t="shared" si="11"/>
        <v>145.15600000000001</v>
      </c>
      <c r="DE45" s="16"/>
      <c r="DF45" s="125">
        <f>VLOOKUP($AX45&amp;"_"&amp;$DF$14,データシート1!$A:$BT,MATCH($DF$12&amp;"_"&amp;DF$20,データシート1!$A$1:$BT$1,0),0)</f>
        <v>14</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4</v>
      </c>
      <c r="DJ45" s="64">
        <f>VLOOKUP($AX45&amp;"_"&amp;$DF$14,データシート1!$A:$BT,MATCH($DF$12&amp;"_"&amp;DJ$20,データシート1!$A$1:$BT$1,0),0)</f>
        <v>0</v>
      </c>
      <c r="DK45" s="64">
        <f>VLOOKUP($AX45&amp;"_"&amp;$DF$14,データシート1!$A:$BT,MATCH($DF$12&amp;"_"&amp;DK$20,データシート1!$A$1:$BT$1,0),0)</f>
        <v>0</v>
      </c>
      <c r="DL45" s="68">
        <f t="shared" si="12"/>
        <v>18</v>
      </c>
      <c r="DM45" s="16"/>
      <c r="DN45" s="126">
        <f t="shared" si="26"/>
        <v>0.83</v>
      </c>
      <c r="DO45" s="127">
        <f t="shared" si="27"/>
        <v>0</v>
      </c>
      <c r="DP45" s="127">
        <f t="shared" si="29"/>
        <v>0</v>
      </c>
      <c r="DQ45" s="127">
        <f t="shared" si="30"/>
        <v>0.17</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40224</v>
      </c>
      <c r="AY46" s="18" t="str">
        <f>IF(IFERROR(比較地域マスタ!$Z31,"")=0,"",IFERROR(比較地域マスタ!$Z31,""))</f>
        <v>福津市</v>
      </c>
      <c r="BB46" s="110" t="str">
        <f t="shared" si="0"/>
        <v>40224</v>
      </c>
      <c r="BC46" s="1031" t="str">
        <f t="shared" si="0"/>
        <v>福津市</v>
      </c>
      <c r="BD46" s="34">
        <f t="shared" si="14"/>
        <v>239.24543211965914</v>
      </c>
      <c r="BE46" s="34">
        <f t="shared" si="15"/>
        <v>49.982067741534799</v>
      </c>
      <c r="BF46" s="34">
        <f>VLOOKUP($AX46&amp;"_"&amp;$BC$14,データシート1!$A:$BT,MATCH($BC$12&amp;"_"&amp;BF$20,データシート1!$A$1:$BT$1,0),0)</f>
        <v>46.950676024561901</v>
      </c>
      <c r="BG46" s="34">
        <f>VLOOKUP($AX46&amp;"_"&amp;$BC$14,データシート1!$A:$BT,MATCH($BC$12&amp;"_"&amp;BG$20,データシート1!$A$1:$BT$1,0),0)</f>
        <v>1.5630048287014993</v>
      </c>
      <c r="BH46" s="34">
        <f>VLOOKUP($AX46&amp;"_"&amp;$BC$14,データシート1!$A:$BT,MATCH($BC$12&amp;"_"&amp;BH$20,データシート1!$A$1:$BT$1,0),0)</f>
        <v>1.4683868882713995</v>
      </c>
      <c r="BI46" s="34">
        <f>VLOOKUP($AX46&amp;"_"&amp;$BC$14,データシート1!$A:$BT,MATCH($BC$12&amp;"_"&amp;BI$20,データシート1!$A$1:$BT$1,0),0)</f>
        <v>48.141161159135216</v>
      </c>
      <c r="BJ46" s="34">
        <f>VLOOKUP($AX46&amp;"_"&amp;$BC$14,データシート1!$A:$BT,MATCH($BC$12&amp;"_"&amp;BJ$20,データシート1!$A$1:$BT$1,0),0)</f>
        <v>52.740891420175601</v>
      </c>
      <c r="BK46" s="34">
        <f t="shared" si="1"/>
        <v>77.646819603174123</v>
      </c>
      <c r="BL46" s="34">
        <f t="shared" si="2"/>
        <v>73.685195979150691</v>
      </c>
      <c r="BM46" s="34">
        <f>VLOOKUP($AX46&amp;"_"&amp;$BC$14,データシート1!$A:$BT,MATCH($BC$12&amp;"_"&amp;BM$20,データシート1!$A$1:$BT$1,0),0)</f>
        <v>48.435517773704433</v>
      </c>
      <c r="BN46" s="34">
        <f>VLOOKUP($AX46&amp;"_"&amp;$BC$14,データシート1!$A:$BT,MATCH($BC$12&amp;"_"&amp;BN$20,データシート1!$A$1:$BT$1,0),0)</f>
        <v>25.249678205446259</v>
      </c>
      <c r="BO46" s="34">
        <f>VLOOKUP($AX46&amp;"_"&amp;$BC$14,データシート1!$A:$BT,MATCH($BC$12&amp;"_"&amp;BO$20,データシート1!$A$1:$BT$1,0),0)</f>
        <v>3.9616236240234302</v>
      </c>
      <c r="BP46" s="34">
        <f>VLOOKUP($AX46&amp;"_"&amp;$BC$14,データシート1!$A:$BT,MATCH($BC$12&amp;"_"&amp;BP$20,データシート1!$A$1:$BT$1,0),0)</f>
        <v>0</v>
      </c>
      <c r="BQ46" s="34">
        <f>VLOOKUP($AX46&amp;"_"&amp;$BC$14,データシート1!$A:$BT,MATCH($BC$12&amp;"_"&amp;BQ$20,データシート1!$A$1:$BT$1,0),0)</f>
        <v>10.73449219563939</v>
      </c>
      <c r="BR46" s="35">
        <f t="shared" si="3"/>
        <v>239.24543211965914</v>
      </c>
      <c r="BT46" s="121" t="str">
        <f t="shared" si="4"/>
        <v>福津市</v>
      </c>
      <c r="BU46" s="33">
        <f t="shared" si="25"/>
        <v>239.24543211965914</v>
      </c>
      <c r="BV46" s="59">
        <f t="shared" si="16"/>
        <v>0.20891545263249228</v>
      </c>
      <c r="BW46" s="59">
        <f t="shared" si="16"/>
        <v>0.19624481691704532</v>
      </c>
      <c r="BX46" s="59">
        <f t="shared" si="16"/>
        <v>6.5330602756075145E-3</v>
      </c>
      <c r="BY46" s="59">
        <f t="shared" si="16"/>
        <v>6.1375754398394636E-3</v>
      </c>
      <c r="BZ46" s="59">
        <f t="shared" si="16"/>
        <v>0.20122081635003716</v>
      </c>
      <c r="CA46" s="59">
        <f t="shared" si="32"/>
        <v>0.22044680624789159</v>
      </c>
      <c r="CB46" s="59">
        <f t="shared" si="32"/>
        <v>0.32454880711928868</v>
      </c>
      <c r="CC46" s="59">
        <f t="shared" si="32"/>
        <v>0.30798998052467258</v>
      </c>
      <c r="CD46" s="59">
        <f t="shared" si="32"/>
        <v>0.20245117051797795</v>
      </c>
      <c r="CE46" s="59">
        <f t="shared" si="32"/>
        <v>0.10553881000669461</v>
      </c>
      <c r="CF46" s="59">
        <f t="shared" si="32"/>
        <v>1.6558826594616088E-2</v>
      </c>
      <c r="CG46" s="59">
        <f t="shared" si="32"/>
        <v>0</v>
      </c>
      <c r="CH46" s="59">
        <f t="shared" si="32"/>
        <v>4.4868117650290223E-2</v>
      </c>
      <c r="CI46" s="122">
        <f t="shared" si="6"/>
        <v>1</v>
      </c>
      <c r="CK46" s="123" t="str">
        <f t="shared" si="7"/>
        <v>福津市</v>
      </c>
      <c r="CL46" s="124">
        <f t="shared" si="17"/>
        <v>49.982067741534799</v>
      </c>
      <c r="CM46" s="65">
        <f t="shared" si="18"/>
        <v>6.9264841500806876E-2</v>
      </c>
      <c r="CN46" s="66">
        <f t="shared" si="19"/>
        <v>46.950676024561901</v>
      </c>
      <c r="CO46" s="65">
        <f t="shared" si="20"/>
        <v>7.3736957444209758E-2</v>
      </c>
      <c r="CP46" s="66">
        <f t="shared" si="8"/>
        <v>1.5630048287014993</v>
      </c>
      <c r="CQ46" s="65">
        <f t="shared" si="21"/>
        <v>0</v>
      </c>
      <c r="CR46" s="66">
        <f t="shared" si="9"/>
        <v>1.4683868882713995</v>
      </c>
      <c r="CS46" s="65">
        <f t="shared" si="22"/>
        <v>0</v>
      </c>
      <c r="CT46" s="66">
        <f t="shared" si="10"/>
        <v>48.141161159135216</v>
      </c>
      <c r="CU46" s="67">
        <f t="shared" si="23"/>
        <v>8.8157408292896214E-2</v>
      </c>
      <c r="CV46" s="16"/>
      <c r="CW46" s="959">
        <f t="shared" si="24"/>
        <v>3.4620000000000002</v>
      </c>
      <c r="CX46" s="962">
        <f>VLOOKUP($AX46&amp;"_"&amp;$CW$14,データシート1!$A:$BT,MATCH($CW$12&amp;"_"&amp;CX$20,データシート1!$A$1:$BT$1,0),0)</f>
        <v>3.4620000000000002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4.2439999999999998</v>
      </c>
      <c r="DB46" s="962">
        <f>VLOOKUP($AX46&amp;"_"&amp;$CW$14,データシート1!$A:$BT,MATCH($CW$12&amp;"_"&amp;DB$20,データシート1!$A$1:$BT$1,0),0)</f>
        <v>0</v>
      </c>
      <c r="DC46" s="962">
        <f>VLOOKUP($AX46&amp;"_"&amp;$CW$14,データシート1!$A:$BT,MATCH($CW$12&amp;"_"&amp;DC$20,データシート1!$A$1:$BT$1,0),0)</f>
        <v>0</v>
      </c>
      <c r="DD46" s="961">
        <f t="shared" si="11"/>
        <v>7.7059999999999995</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0.45</v>
      </c>
      <c r="DO46" s="127">
        <f t="shared" si="27"/>
        <v>0</v>
      </c>
      <c r="DP46" s="127">
        <f t="shared" si="29"/>
        <v>0</v>
      </c>
      <c r="DQ46" s="127">
        <f t="shared" si="30"/>
        <v>0.55000000000000004</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13101</v>
      </c>
      <c r="AY47" s="18" t="str">
        <f>IF(IFERROR(比較地域マスタ!$Z32,"")=0,"",IFERROR(比較地域マスタ!$Z32,""))</f>
        <v>千代田区</v>
      </c>
      <c r="BB47" s="110" t="str">
        <f t="shared" si="0"/>
        <v>13101</v>
      </c>
      <c r="BC47" s="1031" t="str">
        <f t="shared" si="0"/>
        <v>千代田区</v>
      </c>
      <c r="BD47" s="34">
        <f t="shared" si="14"/>
        <v>4035.4718481559648</v>
      </c>
      <c r="BE47" s="34">
        <f t="shared" si="15"/>
        <v>112.5620203398949</v>
      </c>
      <c r="BF47" s="34">
        <f>VLOOKUP($AX47&amp;"_"&amp;$BC$14,データシート1!$A:$BT,MATCH($BC$12&amp;"_"&amp;BF$20,データシート1!$A$1:$BT$1,0),0)</f>
        <v>37.84708983053855</v>
      </c>
      <c r="BG47" s="34">
        <f>VLOOKUP($AX47&amp;"_"&amp;$BC$14,データシート1!$A:$BT,MATCH($BC$12&amp;"_"&amp;BG$20,データシート1!$A$1:$BT$1,0),0)</f>
        <v>68.412417408182137</v>
      </c>
      <c r="BH47" s="34">
        <f>VLOOKUP($AX47&amp;"_"&amp;$BC$14,データシート1!$A:$BT,MATCH($BC$12&amp;"_"&amp;BH$20,データシート1!$A$1:$BT$1,0),0)</f>
        <v>6.3025131011742115</v>
      </c>
      <c r="BI47" s="34">
        <f>VLOOKUP($AX47&amp;"_"&amp;$BC$14,データシート1!$A:$BT,MATCH($BC$12&amp;"_"&amp;BI$20,データシート1!$A$1:$BT$1,0),0)</f>
        <v>3734.137875824993</v>
      </c>
      <c r="BJ47" s="34">
        <f>VLOOKUP($AX47&amp;"_"&amp;$BC$14,データシート1!$A:$BT,MATCH($BC$12&amp;"_"&amp;BJ$20,データシート1!$A$1:$BT$1,0),0)</f>
        <v>87.307130676064233</v>
      </c>
      <c r="BK47" s="34">
        <f t="shared" si="1"/>
        <v>74.49665934467194</v>
      </c>
      <c r="BL47" s="34">
        <f t="shared" si="2"/>
        <v>70.581862180781243</v>
      </c>
      <c r="BM47" s="34">
        <f>VLOOKUP($AX47&amp;"_"&amp;$BC$14,データシート1!$A:$BT,MATCH($BC$12&amp;"_"&amp;BM$20,データシート1!$A$1:$BT$1,0),0)</f>
        <v>40.021108857774244</v>
      </c>
      <c r="BN47" s="34">
        <f>VLOOKUP($AX47&amp;"_"&amp;$BC$14,データシート1!$A:$BT,MATCH($BC$12&amp;"_"&amp;BN$20,データシート1!$A$1:$BT$1,0),0)</f>
        <v>30.560753323007003</v>
      </c>
      <c r="BO47" s="34">
        <f>VLOOKUP($AX47&amp;"_"&amp;$BC$14,データシート1!$A:$BT,MATCH($BC$12&amp;"_"&amp;BO$20,データシート1!$A$1:$BT$1,0),0)</f>
        <v>3.91479716389069</v>
      </c>
      <c r="BP47" s="34">
        <f>VLOOKUP($AX47&amp;"_"&amp;$BC$14,データシート1!$A:$BT,MATCH($BC$12&amp;"_"&amp;BP$20,データシート1!$A$1:$BT$1,0),0)</f>
        <v>0</v>
      </c>
      <c r="BQ47" s="34">
        <f>VLOOKUP($AX47&amp;"_"&amp;$BC$14,データシート1!$A:$BT,MATCH($BC$12&amp;"_"&amp;BQ$20,データシート1!$A$1:$BT$1,0),0)</f>
        <v>26.96816197034072</v>
      </c>
      <c r="BR47" s="35">
        <f t="shared" si="3"/>
        <v>4035.4718481559648</v>
      </c>
      <c r="BT47" s="121" t="str">
        <f t="shared" si="4"/>
        <v>千代田区</v>
      </c>
      <c r="BU47" s="33">
        <f t="shared" si="25"/>
        <v>4035.4718481559648</v>
      </c>
      <c r="BV47" s="59">
        <f t="shared" si="16"/>
        <v>2.7893149692354031E-2</v>
      </c>
      <c r="BW47" s="59">
        <f t="shared" si="16"/>
        <v>9.3786033590676707E-3</v>
      </c>
      <c r="BX47" s="59">
        <f t="shared" si="16"/>
        <v>1.6952767850293302E-2</v>
      </c>
      <c r="BY47" s="59">
        <f t="shared" si="16"/>
        <v>1.5617784829930572E-3</v>
      </c>
      <c r="BZ47" s="59">
        <f t="shared" si="16"/>
        <v>0.92532868926624567</v>
      </c>
      <c r="CA47" s="59">
        <f t="shared" si="32"/>
        <v>2.1634924975615873E-2</v>
      </c>
      <c r="CB47" s="59">
        <f t="shared" si="32"/>
        <v>1.8460458193684012E-2</v>
      </c>
      <c r="CC47" s="59">
        <f t="shared" si="32"/>
        <v>1.7490361681753296E-2</v>
      </c>
      <c r="CD47" s="59">
        <f t="shared" si="32"/>
        <v>9.9173307022479042E-3</v>
      </c>
      <c r="CE47" s="59">
        <f t="shared" si="32"/>
        <v>7.5730309795053923E-3</v>
      </c>
      <c r="CF47" s="59">
        <f t="shared" si="32"/>
        <v>9.7009651193071314E-4</v>
      </c>
      <c r="CG47" s="59">
        <f t="shared" si="32"/>
        <v>0</v>
      </c>
      <c r="CH47" s="59">
        <f t="shared" si="32"/>
        <v>6.6827778721003832E-3</v>
      </c>
      <c r="CI47" s="122">
        <f t="shared" si="6"/>
        <v>1</v>
      </c>
      <c r="CK47" s="123" t="str">
        <f t="shared" si="7"/>
        <v>千代田区</v>
      </c>
      <c r="CL47" s="124">
        <f t="shared" si="17"/>
        <v>112.5620203398949</v>
      </c>
      <c r="CM47" s="65">
        <f t="shared" si="18"/>
        <v>4.3869148626589152E-2</v>
      </c>
      <c r="CN47" s="66">
        <f t="shared" si="19"/>
        <v>37.84708983053855</v>
      </c>
      <c r="CO47" s="65">
        <f t="shared" si="20"/>
        <v>6.0400945230812506E-2</v>
      </c>
      <c r="CP47" s="66">
        <f t="shared" si="8"/>
        <v>68.412417408182137</v>
      </c>
      <c r="CQ47" s="65">
        <f t="shared" si="21"/>
        <v>3.8764892405085814E-2</v>
      </c>
      <c r="CR47" s="66">
        <f t="shared" si="9"/>
        <v>6.3025131011742115</v>
      </c>
      <c r="CS47" s="65">
        <f t="shared" si="22"/>
        <v>0</v>
      </c>
      <c r="CT47" s="66">
        <f t="shared" si="10"/>
        <v>3734.137875824993</v>
      </c>
      <c r="CU47" s="67">
        <f t="shared" si="23"/>
        <v>0.26875065500313983</v>
      </c>
      <c r="CV47" s="16"/>
      <c r="CW47" s="959">
        <f t="shared" si="24"/>
        <v>4.9380000000000006</v>
      </c>
      <c r="CX47" s="962">
        <f>VLOOKUP($AX47&amp;"_"&amp;$CW$14,データシート1!$A:$BT,MATCH($CW$12&amp;"_"&amp;CX$20,データシート1!$A$1:$BT$1,0),0)</f>
        <v>2.286</v>
      </c>
      <c r="CY47" s="962">
        <f>VLOOKUP($AX47&amp;"_"&amp;$CW$14,データシート1!$A:$BT,MATCH($CW$12&amp;"_"&amp;CY$20,データシート1!$A$1:$BT$1,0),0)</f>
        <v>2.6520000000000001</v>
      </c>
      <c r="CZ47" s="962">
        <f>VLOOKUP($AX47&amp;"_"&amp;$CW$14,データシート1!$A:$BT,MATCH($CW$12&amp;"_"&amp;CZ$20,データシート1!$A$1:$BT$1,0),0)</f>
        <v>0</v>
      </c>
      <c r="DA47" s="962">
        <f>VLOOKUP($AX47&amp;"_"&amp;$CW$14,データシート1!$A:$BT,MATCH($CW$12&amp;"_"&amp;DA$20,データシート1!$A$1:$BT$1,0),0)</f>
        <v>1003.552</v>
      </c>
      <c r="DB47" s="962">
        <f>VLOOKUP($AX47&amp;"_"&amp;$CW$14,データシート1!$A:$BT,MATCH($CW$12&amp;"_"&amp;DB$20,データシート1!$A$1:$BT$1,0),0)</f>
        <v>9.2789999999999999</v>
      </c>
      <c r="DC47" s="962">
        <f>VLOOKUP($AX47&amp;"_"&amp;$CW$14,データシート1!$A:$BT,MATCH($CW$12&amp;"_"&amp;DC$20,データシート1!$A$1:$BT$1,0),0)</f>
        <v>0</v>
      </c>
      <c r="DD47" s="961">
        <f t="shared" si="11"/>
        <v>1017.769</v>
      </c>
      <c r="DE47" s="16"/>
      <c r="DF47" s="125">
        <f>VLOOKUP($AX47&amp;"_"&amp;$DF$14,データシート1!$A:$BT,MATCH($DF$12&amp;"_"&amp;DF$20,データシート1!$A$1:$BT$1,0),0)</f>
        <v>1</v>
      </c>
      <c r="DG47" s="64">
        <f>VLOOKUP($AX47&amp;"_"&amp;$DF$14,データシート1!$A:$BT,MATCH($DF$12&amp;"_"&amp;DG$20,データシート1!$A$1:$BT$1,0),0)</f>
        <v>1</v>
      </c>
      <c r="DH47" s="64">
        <f>VLOOKUP($AX47&amp;"_"&amp;$DF$14,データシート1!$A:$BT,MATCH($DF$12&amp;"_"&amp;DH$20,データシート1!$A$1:$BT$1,0),0)</f>
        <v>0</v>
      </c>
      <c r="DI47" s="64">
        <f>VLOOKUP($AX47&amp;"_"&amp;$DF$14,データシート1!$A:$BT,MATCH($DF$12&amp;"_"&amp;DI$20,データシート1!$A$1:$BT$1,0),0)</f>
        <v>175</v>
      </c>
      <c r="DJ47" s="64">
        <f>VLOOKUP($AX47&amp;"_"&amp;$DF$14,データシート1!$A:$BT,MATCH($DF$12&amp;"_"&amp;DJ$20,データシート1!$A$1:$BT$1,0),0)</f>
        <v>8</v>
      </c>
      <c r="DK47" s="64">
        <f>VLOOKUP($AX47&amp;"_"&amp;$DF$14,データシート1!$A:$BT,MATCH($DF$12&amp;"_"&amp;DK$20,データシート1!$A$1:$BT$1,0),0)</f>
        <v>0</v>
      </c>
      <c r="DL47" s="68">
        <f t="shared" si="12"/>
        <v>185</v>
      </c>
      <c r="DM47" s="16"/>
      <c r="DN47" s="126">
        <f t="shared" si="26"/>
        <v>0</v>
      </c>
      <c r="DO47" s="127">
        <f t="shared" si="27"/>
        <v>0</v>
      </c>
      <c r="DP47" s="127">
        <f t="shared" si="29"/>
        <v>0</v>
      </c>
      <c r="DQ47" s="127">
        <f t="shared" si="30"/>
        <v>0.99</v>
      </c>
      <c r="DR47" s="127">
        <f t="shared" si="31"/>
        <v>0.01</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38203</v>
      </c>
      <c r="AY48" s="18" t="str">
        <f>IF(IFERROR(比較地域マスタ!$Z33,"")=0,"",IFERROR(比較地域マスタ!$Z33,""))</f>
        <v>宇和島市</v>
      </c>
      <c r="BB48" s="110" t="str">
        <f t="shared" si="0"/>
        <v>38203</v>
      </c>
      <c r="BC48" s="1031" t="str">
        <f t="shared" si="0"/>
        <v>宇和島市</v>
      </c>
      <c r="BD48" s="34">
        <f t="shared" si="14"/>
        <v>503.81942670505015</v>
      </c>
      <c r="BE48" s="34">
        <f t="shared" si="15"/>
        <v>152.70729705217809</v>
      </c>
      <c r="BF48" s="34">
        <f>VLOOKUP($AX48&amp;"_"&amp;$BC$14,データシート1!$A:$BT,MATCH($BC$12&amp;"_"&amp;BF$20,データシート1!$A$1:$BT$1,0),0)</f>
        <v>96.586434760521286</v>
      </c>
      <c r="BG48" s="34">
        <f>VLOOKUP($AX48&amp;"_"&amp;$BC$14,データシート1!$A:$BT,MATCH($BC$12&amp;"_"&amp;BG$20,データシート1!$A$1:$BT$1,0),0)</f>
        <v>4.3887292774773767</v>
      </c>
      <c r="BH48" s="34">
        <f>VLOOKUP($AX48&amp;"_"&amp;$BC$14,データシート1!$A:$BT,MATCH($BC$12&amp;"_"&amp;BH$20,データシート1!$A$1:$BT$1,0),0)</f>
        <v>51.732133014179418</v>
      </c>
      <c r="BI48" s="34">
        <f>VLOOKUP($AX48&amp;"_"&amp;$BC$14,データシート1!$A:$BT,MATCH($BC$12&amp;"_"&amp;BI$20,データシート1!$A$1:$BT$1,0),0)</f>
        <v>99.163744842004434</v>
      </c>
      <c r="BJ48" s="34">
        <f>VLOOKUP($AX48&amp;"_"&amp;$BC$14,データシート1!$A:$BT,MATCH($BC$12&amp;"_"&amp;BJ$20,データシート1!$A$1:$BT$1,0),0)</f>
        <v>108.9606452580116</v>
      </c>
      <c r="BK48" s="34">
        <f t="shared" si="1"/>
        <v>134.34628332566641</v>
      </c>
      <c r="BL48" s="34">
        <f t="shared" si="2"/>
        <v>126.41400435988504</v>
      </c>
      <c r="BM48" s="34">
        <f>VLOOKUP($AX48&amp;"_"&amp;$BC$14,データシート1!$A:$BT,MATCH($BC$12&amp;"_"&amp;BM$20,データシート1!$A$1:$BT$1,0),0)</f>
        <v>53.545867882555591</v>
      </c>
      <c r="BN48" s="34">
        <f>VLOOKUP($AX48&amp;"_"&amp;$BC$14,データシート1!$A:$BT,MATCH($BC$12&amp;"_"&amp;BN$20,データシート1!$A$1:$BT$1,0),0)</f>
        <v>72.868136477329443</v>
      </c>
      <c r="BO48" s="34">
        <f>VLOOKUP($AX48&amp;"_"&amp;$BC$14,データシート1!$A:$BT,MATCH($BC$12&amp;"_"&amp;BO$20,データシート1!$A$1:$BT$1,0),0)</f>
        <v>4.1716420493320099</v>
      </c>
      <c r="BP48" s="34">
        <f>VLOOKUP($AX48&amp;"_"&amp;$BC$14,データシート1!$A:$BT,MATCH($BC$12&amp;"_"&amp;BP$20,データシート1!$A$1:$BT$1,0),0)</f>
        <v>3.7606369164493452</v>
      </c>
      <c r="BQ48" s="34">
        <f>VLOOKUP($AX48&amp;"_"&amp;$BC$14,データシート1!$A:$BT,MATCH($BC$12&amp;"_"&amp;BQ$20,データシート1!$A$1:$BT$1,0),0)</f>
        <v>8.6414562271896322</v>
      </c>
      <c r="BR48" s="35">
        <f t="shared" si="3"/>
        <v>503.81942670505015</v>
      </c>
      <c r="BT48" s="121" t="str">
        <f t="shared" si="4"/>
        <v>宇和島市</v>
      </c>
      <c r="BU48" s="33">
        <f t="shared" si="25"/>
        <v>503.81942670505015</v>
      </c>
      <c r="BV48" s="59">
        <f t="shared" si="16"/>
        <v>0.30309926326357634</v>
      </c>
      <c r="BW48" s="59">
        <f t="shared" si="16"/>
        <v>0.19170843687428046</v>
      </c>
      <c r="BX48" s="59">
        <f t="shared" si="16"/>
        <v>8.710917135886188E-3</v>
      </c>
      <c r="BY48" s="59">
        <f t="shared" si="16"/>
        <v>0.10267990925340964</v>
      </c>
      <c r="BZ48" s="59">
        <f t="shared" si="16"/>
        <v>0.19682398015203498</v>
      </c>
      <c r="CA48" s="59">
        <f t="shared" si="32"/>
        <v>0.2162692414832193</v>
      </c>
      <c r="CB48" s="59">
        <f t="shared" si="32"/>
        <v>0.26665562343294963</v>
      </c>
      <c r="CC48" s="59">
        <f t="shared" si="32"/>
        <v>0.25091133382177283</v>
      </c>
      <c r="CD48" s="59">
        <f t="shared" si="32"/>
        <v>0.10627987934634134</v>
      </c>
      <c r="CE48" s="59">
        <f t="shared" si="32"/>
        <v>0.14463145447543146</v>
      </c>
      <c r="CF48" s="59">
        <f t="shared" si="32"/>
        <v>8.2800341317013255E-3</v>
      </c>
      <c r="CG48" s="59">
        <f t="shared" si="32"/>
        <v>7.4642554794754398E-3</v>
      </c>
      <c r="CH48" s="59">
        <f t="shared" si="32"/>
        <v>1.7151891668219812E-2</v>
      </c>
      <c r="CI48" s="122">
        <f t="shared" si="6"/>
        <v>1</v>
      </c>
      <c r="CK48" s="123" t="str">
        <f t="shared" si="7"/>
        <v>宇和島市</v>
      </c>
      <c r="CL48" s="124">
        <f t="shared" si="17"/>
        <v>152.70729705217809</v>
      </c>
      <c r="CM48" s="65">
        <f t="shared" si="18"/>
        <v>0</v>
      </c>
      <c r="CN48" s="66">
        <f t="shared" si="19"/>
        <v>96.586434760521286</v>
      </c>
      <c r="CO48" s="65">
        <f t="shared" si="20"/>
        <v>0</v>
      </c>
      <c r="CP48" s="66">
        <f t="shared" si="8"/>
        <v>4.3887292774773767</v>
      </c>
      <c r="CQ48" s="65">
        <f t="shared" si="21"/>
        <v>0</v>
      </c>
      <c r="CR48" s="66">
        <f t="shared" si="9"/>
        <v>51.732133014179418</v>
      </c>
      <c r="CS48" s="65">
        <f t="shared" si="22"/>
        <v>0</v>
      </c>
      <c r="CT48" s="66">
        <f t="shared" si="10"/>
        <v>99.163744842004434</v>
      </c>
      <c r="CU48" s="67">
        <f t="shared" si="23"/>
        <v>0.30086600750642783</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29.835000000000001</v>
      </c>
      <c r="DB48" s="962">
        <f>VLOOKUP($AX48&amp;"_"&amp;$CW$14,データシート1!$A:$BT,MATCH($CW$12&amp;"_"&amp;DB$20,データシート1!$A$1:$BT$1,0),0)</f>
        <v>0</v>
      </c>
      <c r="DC48" s="962">
        <f>VLOOKUP($AX48&amp;"_"&amp;$CW$14,データシート1!$A:$BT,MATCH($CW$12&amp;"_"&amp;DC$20,データシート1!$A$1:$BT$1,0),0)</f>
        <v>0</v>
      </c>
      <c r="DD48" s="961">
        <f t="shared" si="11"/>
        <v>29.835000000000001</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0</v>
      </c>
      <c r="DO48" s="127">
        <f t="shared" si="27"/>
        <v>0</v>
      </c>
      <c r="DP48" s="127">
        <f t="shared" si="29"/>
        <v>0</v>
      </c>
      <c r="DQ48" s="127">
        <f t="shared" si="30"/>
        <v>1</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30206</v>
      </c>
      <c r="AY49" s="18" t="str">
        <f>IF(IFERROR(比較地域マスタ!$Z34,"")=0,"",IFERROR(比較地域マスタ!$Z34,""))</f>
        <v>田辺市</v>
      </c>
      <c r="BB49" s="110" t="str">
        <f t="shared" si="0"/>
        <v>30206</v>
      </c>
      <c r="BC49" s="1031" t="str">
        <f t="shared" si="0"/>
        <v>田辺市</v>
      </c>
      <c r="BD49" s="34">
        <f t="shared" si="14"/>
        <v>481.74115036692729</v>
      </c>
      <c r="BE49" s="34">
        <f t="shared" si="15"/>
        <v>178.21234751131101</v>
      </c>
      <c r="BF49" s="34">
        <f>VLOOKUP($AX49&amp;"_"&amp;$BC$14,データシート1!$A:$BT,MATCH($BC$12&amp;"_"&amp;BF$20,データシート1!$A$1:$BT$1,0),0)</f>
        <v>146.91824781429676</v>
      </c>
      <c r="BG49" s="34">
        <f>VLOOKUP($AX49&amp;"_"&amp;$BC$14,データシート1!$A:$BT,MATCH($BC$12&amp;"_"&amp;BG$20,データシート1!$A$1:$BT$1,0),0)</f>
        <v>4.7552899134519331</v>
      </c>
      <c r="BH49" s="34">
        <f>VLOOKUP($AX49&amp;"_"&amp;$BC$14,データシート1!$A:$BT,MATCH($BC$12&amp;"_"&amp;BH$20,データシート1!$A$1:$BT$1,0),0)</f>
        <v>26.538809783562289</v>
      </c>
      <c r="BI49" s="34">
        <f>VLOOKUP($AX49&amp;"_"&amp;$BC$14,データシート1!$A:$BT,MATCH($BC$12&amp;"_"&amp;BI$20,データシート1!$A$1:$BT$1,0),0)</f>
        <v>79.486995553098836</v>
      </c>
      <c r="BJ49" s="34">
        <f>VLOOKUP($AX49&amp;"_"&amp;$BC$14,データシート1!$A:$BT,MATCH($BC$12&amp;"_"&amp;BJ$20,データシート1!$A$1:$BT$1,0),0)</f>
        <v>74.015507052907793</v>
      </c>
      <c r="BK49" s="34">
        <f t="shared" si="1"/>
        <v>142.78548567920967</v>
      </c>
      <c r="BL49" s="34">
        <f t="shared" si="2"/>
        <v>137.8166420172146</v>
      </c>
      <c r="BM49" s="34">
        <f>VLOOKUP($AX49&amp;"_"&amp;$BC$14,データシート1!$A:$BT,MATCH($BC$12&amp;"_"&amp;BM$20,データシート1!$A$1:$BT$1,0),0)</f>
        <v>58.317793210262067</v>
      </c>
      <c r="BN49" s="34">
        <f>VLOOKUP($AX49&amp;"_"&amp;$BC$14,データシート1!$A:$BT,MATCH($BC$12&amp;"_"&amp;BN$20,データシート1!$A$1:$BT$1,0),0)</f>
        <v>79.498848806952537</v>
      </c>
      <c r="BO49" s="34">
        <f>VLOOKUP($AX49&amp;"_"&amp;$BC$14,データシート1!$A:$BT,MATCH($BC$12&amp;"_"&amp;BO$20,データシート1!$A$1:$BT$1,0),0)</f>
        <v>4.1384781723302604</v>
      </c>
      <c r="BP49" s="34">
        <f>VLOOKUP($AX49&amp;"_"&amp;$BC$14,データシート1!$A:$BT,MATCH($BC$12&amp;"_"&amp;BP$20,データシート1!$A$1:$BT$1,0),0)</f>
        <v>0.83036548966481416</v>
      </c>
      <c r="BQ49" s="34">
        <f>VLOOKUP($AX49&amp;"_"&amp;$BC$14,データシート1!$A:$BT,MATCH($BC$12&amp;"_"&amp;BQ$20,データシート1!$A$1:$BT$1,0),0)</f>
        <v>7.2408145704000004</v>
      </c>
      <c r="BR49" s="35">
        <f t="shared" si="3"/>
        <v>481.74115036692729</v>
      </c>
      <c r="BT49" s="121" t="str">
        <f t="shared" si="4"/>
        <v>田辺市</v>
      </c>
      <c r="BU49" s="33">
        <f t="shared" si="25"/>
        <v>481.74115036692729</v>
      </c>
      <c r="BV49" s="59">
        <f t="shared" si="16"/>
        <v>0.36993382727544077</v>
      </c>
      <c r="BW49" s="59">
        <f t="shared" si="16"/>
        <v>0.30497342338804501</v>
      </c>
      <c r="BX49" s="59">
        <f t="shared" si="16"/>
        <v>9.8710477812202178E-3</v>
      </c>
      <c r="BY49" s="59">
        <f t="shared" si="16"/>
        <v>5.5089356106175484E-2</v>
      </c>
      <c r="BZ49" s="59">
        <f t="shared" si="16"/>
        <v>0.16499938917934676</v>
      </c>
      <c r="CA49" s="59">
        <f t="shared" si="32"/>
        <v>0.15364165381456926</v>
      </c>
      <c r="CB49" s="59">
        <f t="shared" si="32"/>
        <v>0.29639462099190489</v>
      </c>
      <c r="CC49" s="59">
        <f t="shared" si="32"/>
        <v>0.28608027757696003</v>
      </c>
      <c r="CD49" s="59">
        <f t="shared" si="32"/>
        <v>0.12105628337094146</v>
      </c>
      <c r="CE49" s="59">
        <f t="shared" si="32"/>
        <v>0.1650239942060186</v>
      </c>
      <c r="CF49" s="59">
        <f t="shared" si="32"/>
        <v>8.5906677666587328E-3</v>
      </c>
      <c r="CG49" s="59">
        <f t="shared" si="32"/>
        <v>1.723675648286119E-3</v>
      </c>
      <c r="CH49" s="59">
        <f t="shared" si="32"/>
        <v>1.5030508738738421E-2</v>
      </c>
      <c r="CI49" s="122">
        <f t="shared" si="6"/>
        <v>1</v>
      </c>
      <c r="CK49" s="123" t="str">
        <f t="shared" si="7"/>
        <v>田辺市</v>
      </c>
      <c r="CL49" s="124">
        <f t="shared" si="17"/>
        <v>178.21234751131101</v>
      </c>
      <c r="CM49" s="65">
        <f t="shared" si="18"/>
        <v>0</v>
      </c>
      <c r="CN49" s="66">
        <f t="shared" si="19"/>
        <v>146.91824781429676</v>
      </c>
      <c r="CO49" s="65">
        <f t="shared" si="20"/>
        <v>0</v>
      </c>
      <c r="CP49" s="66">
        <f t="shared" si="8"/>
        <v>4.7552899134519331</v>
      </c>
      <c r="CQ49" s="65">
        <f t="shared" si="21"/>
        <v>0</v>
      </c>
      <c r="CR49" s="66">
        <f t="shared" si="9"/>
        <v>26.538809783562289</v>
      </c>
      <c r="CS49" s="65">
        <f t="shared" si="22"/>
        <v>0</v>
      </c>
      <c r="CT49" s="66">
        <f t="shared" si="10"/>
        <v>79.486995553098836</v>
      </c>
      <c r="CU49" s="67">
        <f t="shared" si="23"/>
        <v>5.5833032423968407E-2</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4.4379999999999997</v>
      </c>
      <c r="DB49" s="962">
        <f>VLOOKUP($AX49&amp;"_"&amp;$CW$14,データシート1!$A:$BT,MATCH($CW$12&amp;"_"&amp;DB$20,データシート1!$A$1:$BT$1,0),0)</f>
        <v>0</v>
      </c>
      <c r="DC49" s="962">
        <f>VLOOKUP($AX49&amp;"_"&amp;$CW$14,データシート1!$A:$BT,MATCH($CW$12&amp;"_"&amp;DC$20,データシート1!$A$1:$BT$1,0),0)</f>
        <v>0</v>
      </c>
      <c r="DD49" s="961">
        <f t="shared" si="11"/>
        <v>4.4379999999999997</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笠間市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茨城県</v>
      </c>
      <c r="AY4" s="1038" t="str">
        <f>年度マスタ!$J4</f>
        <v>笠間市</v>
      </c>
      <c r="AZ4" s="1038" t="str">
        <f>年度マスタ!$K4</f>
        <v>08216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28229</v>
      </c>
      <c r="AY13" s="18" t="str">
        <f>IF(IFERROR(比較地域マスタ!$Z6,"")=0,"",IFERROR(比較地域マスタ!$Z6,""))</f>
        <v>たつの市</v>
      </c>
      <c r="BC13" s="844" t="str">
        <f t="shared" ref="BC13:BC59" si="0">AX13</f>
        <v>28229</v>
      </c>
      <c r="BD13" s="1031" t="str">
        <f>AY13</f>
        <v>たつの市</v>
      </c>
      <c r="BE13" s="34">
        <f>VLOOKUP($BC13&amp;"_"&amp;$AZ$7,データシート1!$A:$BT,MATCH("cb_"&amp;BE$12,データシート1!$A$1:$BT$1,0),0)</f>
        <v>15418.299999999956</v>
      </c>
      <c r="BF13" s="34">
        <f>VLOOKUP($BC13&amp;"_"&amp;$AZ$7,データシート1!$A:$BT,MATCH("cb_"&amp;BF$12,データシート1!$A$1:$BT$1,0),0)</f>
        <v>70990.399999999863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467.5</v>
      </c>
      <c r="BK13" s="34">
        <f>SUM(BE13:BJ13)</f>
        <v>86876.199999999822</v>
      </c>
      <c r="BL13" s="36"/>
      <c r="BM13" s="844" t="str">
        <f>AX13</f>
        <v>28229</v>
      </c>
      <c r="BN13" s="1031" t="str">
        <f>AY13</f>
        <v>たつの市</v>
      </c>
      <c r="BO13" s="34">
        <f>BE13*VLOOKUP(BO$12,別紙!$B$4:$E$10,MATCH("設備利用率",別紙!$B$4:$E$4,0),0)/100*8760/10^3</f>
        <v>18503.810195999944</v>
      </c>
      <c r="BP13" s="34">
        <f>BF13*VLOOKUP(BP$12,別紙!$B$4:$E$10,MATCH("設備利用率",別紙!$B$4:$E$4,0),0)/100*8760/10^3</f>
        <v>93903.261503999835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3276.24</v>
      </c>
      <c r="BU13" s="34">
        <f>SUM(BO13:BT13)</f>
        <v>115683.31169999979</v>
      </c>
      <c r="BV13" s="36"/>
      <c r="BW13" s="33" t="str">
        <f>AX13</f>
        <v>28229</v>
      </c>
      <c r="BX13" s="33" t="str">
        <f>AY13</f>
        <v>たつの市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536298.70842533512</v>
      </c>
      <c r="BZ13" s="36"/>
      <c r="CA13" s="33" t="str">
        <f>AX13</f>
        <v>28229</v>
      </c>
      <c r="CB13" s="33" t="str">
        <f>AY13</f>
        <v>たつの市</v>
      </c>
      <c r="CC13" s="223">
        <f>BO13/$BY13</f>
        <v>3.4502805815681152E-2</v>
      </c>
      <c r="CD13" s="223">
        <f t="shared" ref="CD13:CH28" si="1">BP13/$BY13</f>
        <v>0.17509507300458713</v>
      </c>
      <c r="CE13" s="223">
        <f t="shared" si="1"/>
        <v>0</v>
      </c>
      <c r="CF13" s="223">
        <f t="shared" si="1"/>
        <v>0</v>
      </c>
      <c r="CG13" s="223">
        <f t="shared" si="1"/>
        <v>0</v>
      </c>
      <c r="CH13" s="223">
        <f t="shared" si="1"/>
        <v>6.1089835730158693E-3</v>
      </c>
      <c r="CI13" s="223">
        <f>BU13/BY13</f>
        <v>0.21570686239328415</v>
      </c>
      <c r="CK13" s="18" t="str">
        <f>AX13</f>
        <v>28229</v>
      </c>
      <c r="CL13" s="18" t="str">
        <f>AY13</f>
        <v>たつの市</v>
      </c>
      <c r="CM13" s="18">
        <f>VLOOKUP($CK13&amp;"_"&amp;$AZ$7,データシート1!$A:$BT,MATCH("ca_太陽光発電（10kW未満）",データシート1!$A$1:$BT$1,0),0)</f>
        <v>3343</v>
      </c>
      <c r="CN13" s="18">
        <f>VLOOKUP($CK13&amp;"_"&amp;$AZ$5,データシート1!$A:$BT,MATCH("ab_家庭",データシート1!$A$1:$BT$1,0),0)</f>
        <v>31267</v>
      </c>
      <c r="CO13" s="223">
        <f>CM13/CN13</f>
        <v>0.10691783669683692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08216</v>
      </c>
      <c r="AY14" s="18" t="str">
        <f>IF(IFERROR(比較地域マスタ!$Z7,"")=0,"",IFERROR(比較地域マスタ!$Z7,""))</f>
        <v>笠間市</v>
      </c>
      <c r="BC14" s="844" t="str">
        <f t="shared" si="0"/>
        <v>08216</v>
      </c>
      <c r="BD14" s="1031" t="str">
        <f t="shared" ref="BD14:BD60" si="2">AY14</f>
        <v>笠間市</v>
      </c>
      <c r="BE14" s="34">
        <f>VLOOKUP($BC14&amp;"_"&amp;$AZ$7,データシート1!$A:$BT,MATCH("cb_"&amp;BE$12,データシート1!$A$1:$BT$1,0),0)</f>
        <v>13484.599999999951</v>
      </c>
      <c r="BF14" s="34">
        <f>VLOOKUP($BC14&amp;"_"&amp;$AZ$7,データシート1!$A:$BT,MATCH("cb_"&amp;BF$12,データシート1!$A$1:$BT$1,0),0)</f>
        <v>206985.79999999996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470</v>
      </c>
      <c r="BK14" s="34">
        <f t="shared" ref="BK14:BK60" si="3">SUM(BE14:BJ14)</f>
        <v>220940.39999999991</v>
      </c>
      <c r="BL14" s="36"/>
      <c r="BM14" s="844" t="str">
        <f t="shared" ref="BM14:BM60" si="4">AX14</f>
        <v>08216</v>
      </c>
      <c r="BN14" s="1031" t="str">
        <f t="shared" ref="BN14:BN60" si="5">AY14</f>
        <v>笠間市</v>
      </c>
      <c r="BO14" s="34">
        <f>BE14*VLOOKUP(BO$12,別紙!$B$4:$E$10,MATCH("設備利用率",別紙!$B$4:$E$4,0),0)/100*8760/10^3</f>
        <v>16183.138151999941</v>
      </c>
      <c r="BP14" s="34">
        <f>BF14*VLOOKUP(BP$12,別紙!$B$4:$E$10,MATCH("設備利用率",別紙!$B$4:$E$4,0),0)/100*8760/10^3</f>
        <v>273792.53680799989</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3293.76</v>
      </c>
      <c r="BU14" s="34">
        <f t="shared" ref="BU14:BU60" si="6">SUM(BO14:BT14)</f>
        <v>293269.43495999987</v>
      </c>
      <c r="BV14" s="36"/>
      <c r="BW14" s="33" t="str">
        <f t="shared" ref="BW14:BW60" si="7">AX14</f>
        <v>08216</v>
      </c>
      <c r="BX14" s="33" t="str">
        <f t="shared" ref="BX14:BX60" si="8">AY14</f>
        <v>笠間市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482173.63362748211</v>
      </c>
      <c r="BZ14" s="36"/>
      <c r="CA14" s="33" t="str">
        <f t="shared" ref="CA14:CA60" si="9">AX14</f>
        <v>08216</v>
      </c>
      <c r="CB14" s="33" t="str">
        <f t="shared" ref="CB14:CB60" si="10">AY14</f>
        <v>笠間市</v>
      </c>
      <c r="CC14" s="223">
        <f t="shared" ref="CC14:CC60" si="11">BO14/$BY14</f>
        <v>3.3562884868364069E-2</v>
      </c>
      <c r="CD14" s="223">
        <f t="shared" si="1"/>
        <v>0.56782975615694209</v>
      </c>
      <c r="CE14" s="223">
        <f t="shared" si="1"/>
        <v>0</v>
      </c>
      <c r="CF14" s="223">
        <f t="shared" si="1"/>
        <v>0</v>
      </c>
      <c r="CG14" s="223">
        <f t="shared" si="1"/>
        <v>0</v>
      </c>
      <c r="CH14" s="223">
        <f t="shared" si="1"/>
        <v>6.8310661767638139E-3</v>
      </c>
      <c r="CI14" s="223">
        <f t="shared" ref="CI14:CI60" si="12">BU14/BY14</f>
        <v>0.60822370720207009</v>
      </c>
      <c r="CK14" s="18" t="str">
        <f t="shared" ref="CK14:CK60" si="13">AX14</f>
        <v>08216</v>
      </c>
      <c r="CL14" s="18" t="str">
        <f t="shared" ref="CL14:CL60" si="14">AY14</f>
        <v>笠間市</v>
      </c>
      <c r="CM14" s="18">
        <f>VLOOKUP($CK14&amp;"_"&amp;$AZ$7,データシート1!$A:$BT,MATCH("ca_太陽光発電（10kW未満）",データシート1!$A$1:$BT$1,0),0)</f>
        <v>2754</v>
      </c>
      <c r="CN14" s="18">
        <f>VLOOKUP($CK14&amp;"_"&amp;$AZ$5,データシート1!$A:$BT,MATCH("ab_家庭",データシート1!$A$1:$BT$1,0),0)</f>
        <v>32299</v>
      </c>
      <c r="CO14" s="223">
        <f t="shared" ref="CO14:CO60" si="15">CM14/CN14</f>
        <v>8.5265797702715251E-2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27206</v>
      </c>
      <c r="AY15" s="18" t="str">
        <f>IF(IFERROR(比較地域マスタ!$Z8,"")=0,"",IFERROR(比較地域マスタ!$Z8,""))</f>
        <v>泉大津市</v>
      </c>
      <c r="BC15" s="844" t="str">
        <f t="shared" si="0"/>
        <v>27206</v>
      </c>
      <c r="BD15" s="1031" t="str">
        <f t="shared" si="2"/>
        <v>泉大津市</v>
      </c>
      <c r="BE15" s="34">
        <f>VLOOKUP($BC15&amp;"_"&amp;$AZ$7,データシート1!$A:$BT,MATCH("cb_"&amp;BE$12,データシート1!$A$1:$BT$1,0),0)</f>
        <v>6086.3000000000111</v>
      </c>
      <c r="BF15" s="34">
        <f>VLOOKUP($BC15&amp;"_"&amp;$AZ$7,データシート1!$A:$BT,MATCH("cb_"&amp;BF$12,データシート1!$A$1:$BT$1,0),0)</f>
        <v>25256.799999999992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31343.100000000002</v>
      </c>
      <c r="BL15" s="36"/>
      <c r="BM15" s="844" t="str">
        <f t="shared" si="4"/>
        <v>27206</v>
      </c>
      <c r="BN15" s="1031" t="str">
        <f t="shared" si="5"/>
        <v>泉大津市</v>
      </c>
      <c r="BO15" s="34">
        <f>BE15*VLOOKUP(BO$12,別紙!$B$4:$E$10,MATCH("設備利用率",別紙!$B$4:$E$4,0),0)/100*8760/10^3</f>
        <v>7304.2903560000132</v>
      </c>
      <c r="BP15" s="34">
        <f>BF15*VLOOKUP(BP$12,別紙!$B$4:$E$10,MATCH("設備利用率",別紙!$B$4:$E$4,0),0)/100*8760/10^3</f>
        <v>33408.684767999985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40712.975123999997</v>
      </c>
      <c r="BV15" s="36"/>
      <c r="BW15" s="33" t="str">
        <f t="shared" si="7"/>
        <v>27206</v>
      </c>
      <c r="BX15" s="33" t="str">
        <f t="shared" si="8"/>
        <v>泉大津市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419042.23532057233</v>
      </c>
      <c r="BZ15" s="36"/>
      <c r="CA15" s="33" t="str">
        <f t="shared" si="9"/>
        <v>27206</v>
      </c>
      <c r="CB15" s="33" t="str">
        <f t="shared" si="10"/>
        <v>泉大津市</v>
      </c>
      <c r="CC15" s="223">
        <f t="shared" si="11"/>
        <v>1.7430916839234936E-2</v>
      </c>
      <c r="CD15" s="223">
        <f t="shared" si="1"/>
        <v>7.972629475509059E-2</v>
      </c>
      <c r="CE15" s="223">
        <f t="shared" si="1"/>
        <v>0</v>
      </c>
      <c r="CF15" s="223">
        <f t="shared" si="1"/>
        <v>0</v>
      </c>
      <c r="CG15" s="223">
        <f t="shared" si="1"/>
        <v>0</v>
      </c>
      <c r="CH15" s="223">
        <f t="shared" si="1"/>
        <v>0</v>
      </c>
      <c r="CI15" s="223">
        <f t="shared" si="12"/>
        <v>9.7157211594325527E-2</v>
      </c>
      <c r="CK15" s="18" t="str">
        <f t="shared" si="13"/>
        <v>27206</v>
      </c>
      <c r="CL15" s="18" t="str">
        <f t="shared" si="14"/>
        <v>泉大津市</v>
      </c>
      <c r="CM15" s="18">
        <f>VLOOKUP($CK15&amp;"_"&amp;$AZ$7,データシート1!$A:$BT,MATCH("ca_太陽光発電（10kW未満）",データシート1!$A$1:$BT$1,0),0)</f>
        <v>1452</v>
      </c>
      <c r="CN15" s="18">
        <f>VLOOKUP($CK15&amp;"_"&amp;$AZ$5,データシート1!$A:$BT,MATCH("ab_家庭",データシート1!$A$1:$BT$1,0),0)</f>
        <v>35123</v>
      </c>
      <c r="CO15" s="223">
        <f t="shared" si="15"/>
        <v>4.1340432195427497E-2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10208</v>
      </c>
      <c r="AY16" s="18" t="str">
        <f>IF(IFERROR(比較地域マスタ!$Z9,"")=0,"",IFERROR(比較地域マスタ!$Z9,""))</f>
        <v>渋川市</v>
      </c>
      <c r="BC16" s="844" t="str">
        <f t="shared" si="0"/>
        <v>10208</v>
      </c>
      <c r="BD16" s="1031" t="str">
        <f t="shared" si="2"/>
        <v>渋川市</v>
      </c>
      <c r="BE16" s="34">
        <f>VLOOKUP($BC16&amp;"_"&amp;$AZ$7,データシート1!$A:$BT,MATCH("cb_"&amp;BE$12,データシート1!$A$1:$BT$1,0),0)</f>
        <v>13547.199999999946</v>
      </c>
      <c r="BF16" s="34">
        <f>VLOOKUP($BC16&amp;"_"&amp;$AZ$7,データシート1!$A:$BT,MATCH("cb_"&amp;BF$12,データシート1!$A$1:$BT$1,0),0)</f>
        <v>102430.39999999986</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40</v>
      </c>
      <c r="BK16" s="34">
        <f t="shared" si="3"/>
        <v>116017.5999999998</v>
      </c>
      <c r="BL16" s="36"/>
      <c r="BM16" s="844" t="str">
        <f t="shared" si="4"/>
        <v>10208</v>
      </c>
      <c r="BN16" s="1031" t="str">
        <f t="shared" si="5"/>
        <v>渋川市</v>
      </c>
      <c r="BO16" s="34">
        <f>BE16*VLOOKUP(BO$12,別紙!$B$4:$E$10,MATCH("設備利用率",別紙!$B$4:$E$4,0),0)/100*8760/10^3</f>
        <v>16258.265663999933</v>
      </c>
      <c r="BP16" s="34">
        <f>BF16*VLOOKUP(BP$12,別紙!$B$4:$E$10,MATCH("設備利用率",別紙!$B$4:$E$4,0),0)/100*8760/10^3</f>
        <v>135490.8359039998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280.32</v>
      </c>
      <c r="BU16" s="34">
        <f t="shared" si="6"/>
        <v>152029.42156799976</v>
      </c>
      <c r="BV16" s="36"/>
      <c r="BW16" s="33" t="str">
        <f t="shared" si="7"/>
        <v>10208</v>
      </c>
      <c r="BX16" s="33" t="str">
        <f t="shared" si="8"/>
        <v>渋川市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474783.46715141617</v>
      </c>
      <c r="BZ16" s="36"/>
      <c r="CA16" s="33" t="str">
        <f t="shared" si="9"/>
        <v>10208</v>
      </c>
      <c r="CB16" s="33" t="str">
        <f t="shared" si="10"/>
        <v>渋川市</v>
      </c>
      <c r="CC16" s="223">
        <f t="shared" si="11"/>
        <v>3.4243537925921309E-2</v>
      </c>
      <c r="CD16" s="223">
        <f t="shared" si="1"/>
        <v>0.28537395524092579</v>
      </c>
      <c r="CE16" s="223">
        <f t="shared" si="1"/>
        <v>0</v>
      </c>
      <c r="CF16" s="223">
        <f t="shared" si="1"/>
        <v>0</v>
      </c>
      <c r="CG16" s="223">
        <f t="shared" si="1"/>
        <v>0</v>
      </c>
      <c r="CH16" s="223">
        <f t="shared" si="1"/>
        <v>5.904165148838289E-4</v>
      </c>
      <c r="CI16" s="223">
        <f t="shared" si="12"/>
        <v>0.32020790968173096</v>
      </c>
      <c r="CK16" s="18" t="str">
        <f t="shared" si="13"/>
        <v>10208</v>
      </c>
      <c r="CL16" s="18" t="str">
        <f t="shared" si="14"/>
        <v>渋川市</v>
      </c>
      <c r="CM16" s="18">
        <f>VLOOKUP($CK16&amp;"_"&amp;$AZ$7,データシート1!$A:$BT,MATCH("ca_太陽光発電（10kW未満）",データシート1!$A$1:$BT$1,0),0)</f>
        <v>2842</v>
      </c>
      <c r="CN16" s="18">
        <f>VLOOKUP($CK16&amp;"_"&amp;$AZ$5,データシート1!$A:$BT,MATCH("ab_家庭",データシート1!$A$1:$BT$1,0),0)</f>
        <v>32644</v>
      </c>
      <c r="CO16" s="223">
        <f t="shared" si="15"/>
        <v>8.7060409263570643E-2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11243</v>
      </c>
      <c r="AY17" s="18" t="str">
        <f>IF(IFERROR(比較地域マスタ!$Z10,"")=0,"",IFERROR(比較地域マスタ!$Z10,""))</f>
        <v>吉川市</v>
      </c>
      <c r="BC17" s="844" t="str">
        <f t="shared" si="0"/>
        <v>11243</v>
      </c>
      <c r="BD17" s="1031" t="str">
        <f t="shared" si="2"/>
        <v>吉川市</v>
      </c>
      <c r="BE17" s="34">
        <f>VLOOKUP($BC17&amp;"_"&amp;$AZ$7,データシート1!$A:$BT,MATCH("cb_"&amp;BE$12,データシート1!$A$1:$BT$1,0),0)</f>
        <v>11180.399999999947</v>
      </c>
      <c r="BF17" s="34">
        <f>VLOOKUP($BC17&amp;"_"&amp;$AZ$7,データシート1!$A:$BT,MATCH("cb_"&amp;BF$12,データシート1!$A$1:$BT$1,0),0)</f>
        <v>4706.6000000000004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15886.999999999947</v>
      </c>
      <c r="BL17" s="36"/>
      <c r="BM17" s="844" t="str">
        <f t="shared" si="4"/>
        <v>11243</v>
      </c>
      <c r="BN17" s="1031" t="str">
        <f t="shared" si="5"/>
        <v>吉川市</v>
      </c>
      <c r="BO17" s="34">
        <f>BE17*VLOOKUP(BO$12,別紙!$B$4:$E$10,MATCH("設備利用率",別紙!$B$4:$E$4,0),0)/100*8760/10^3</f>
        <v>13417.821647999936</v>
      </c>
      <c r="BP17" s="34">
        <f>BF17*VLOOKUP(BP$12,別紙!$B$4:$E$10,MATCH("設備利用率",別紙!$B$4:$E$4,0),0)/100*8760/10^3</f>
        <v>6225.7022159999997</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19643.523863999937</v>
      </c>
      <c r="BV17" s="36"/>
      <c r="BW17" s="33" t="str">
        <f t="shared" si="7"/>
        <v>11243</v>
      </c>
      <c r="BX17" s="33" t="str">
        <f t="shared" si="8"/>
        <v>吉川市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305671.32844306115</v>
      </c>
      <c r="BZ17" s="36"/>
      <c r="CA17" s="33" t="str">
        <f t="shared" si="9"/>
        <v>11243</v>
      </c>
      <c r="CB17" s="33" t="str">
        <f t="shared" si="10"/>
        <v>吉川市</v>
      </c>
      <c r="CC17" s="223">
        <f t="shared" si="11"/>
        <v>4.3896238866575073E-2</v>
      </c>
      <c r="CD17" s="223">
        <f t="shared" si="1"/>
        <v>2.0367308401840152E-2</v>
      </c>
      <c r="CE17" s="223">
        <f t="shared" si="1"/>
        <v>0</v>
      </c>
      <c r="CF17" s="223">
        <f t="shared" si="1"/>
        <v>0</v>
      </c>
      <c r="CG17" s="223">
        <f t="shared" si="1"/>
        <v>0</v>
      </c>
      <c r="CH17" s="223">
        <f t="shared" si="1"/>
        <v>0</v>
      </c>
      <c r="CI17" s="223">
        <f t="shared" si="12"/>
        <v>6.4263547268415225E-2</v>
      </c>
      <c r="CK17" s="18" t="str">
        <f t="shared" si="13"/>
        <v>11243</v>
      </c>
      <c r="CL17" s="18" t="str">
        <f t="shared" si="14"/>
        <v>吉川市</v>
      </c>
      <c r="CM17" s="18">
        <f>VLOOKUP($CK17&amp;"_"&amp;$AZ$7,データシート1!$A:$BT,MATCH("ca_太陽光発電（10kW未満）",データシート1!$A$1:$BT$1,0),0)</f>
        <v>2837</v>
      </c>
      <c r="CN17" s="18">
        <f>VLOOKUP($CK17&amp;"_"&amp;$AZ$5,データシート1!$A:$BT,MATCH("ab_家庭",データシート1!$A$1:$BT$1,0),0)</f>
        <v>31618</v>
      </c>
      <c r="CO17" s="223">
        <f t="shared" si="15"/>
        <v>8.9727370485166671E-2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40213</v>
      </c>
      <c r="AY18" s="18" t="str">
        <f>IF(IFERROR(比較地域マスタ!$Z11,"")=0,"",IFERROR(比較地域マスタ!$Z11,""))</f>
        <v>行橋市</v>
      </c>
      <c r="BC18" s="844" t="str">
        <f t="shared" si="0"/>
        <v>40213</v>
      </c>
      <c r="BD18" s="1031" t="str">
        <f t="shared" si="2"/>
        <v>行橋市</v>
      </c>
      <c r="BE18" s="34">
        <f>VLOOKUP($BC18&amp;"_"&amp;$AZ$7,データシート1!$A:$BT,MATCH("cb_"&amp;BE$12,データシート1!$A$1:$BT$1,0),0)</f>
        <v>15855.149999999947</v>
      </c>
      <c r="BF18" s="34">
        <f>VLOOKUP($BC18&amp;"_"&amp;$AZ$7,データシート1!$A:$BT,MATCH("cb_"&amp;BF$12,データシート1!$A$1:$BT$1,0),0)</f>
        <v>35986.820000000036</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51841.969999999987</v>
      </c>
      <c r="BL18" s="36"/>
      <c r="BM18" s="844" t="str">
        <f t="shared" si="4"/>
        <v>40213</v>
      </c>
      <c r="BN18" s="1031" t="str">
        <f t="shared" si="5"/>
        <v>行橋市</v>
      </c>
      <c r="BO18" s="34">
        <f>BE18*VLOOKUP(BO$12,別紙!$B$4:$E$10,MATCH("設備利用率",別紙!$B$4:$E$4,0),0)/100*8760/10^3</f>
        <v>19028.082617999939</v>
      </c>
      <c r="BP18" s="34">
        <f>BF18*VLOOKUP(BP$12,別紙!$B$4:$E$10,MATCH("設備利用率",別紙!$B$4:$E$4,0),0)/100*8760/10^3</f>
        <v>47601.926023200052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66630.008641199995</v>
      </c>
      <c r="BV18" s="36"/>
      <c r="BW18" s="33" t="str">
        <f t="shared" si="7"/>
        <v>40213</v>
      </c>
      <c r="BX18" s="33" t="str">
        <f t="shared" si="8"/>
        <v>行橋市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404830.61029777199</v>
      </c>
      <c r="BZ18" s="36"/>
      <c r="CA18" s="33" t="str">
        <f t="shared" si="9"/>
        <v>40213</v>
      </c>
      <c r="CB18" s="33" t="str">
        <f t="shared" si="10"/>
        <v>行橋市</v>
      </c>
      <c r="CC18" s="223">
        <f t="shared" si="11"/>
        <v>4.7002578693354953E-2</v>
      </c>
      <c r="CD18" s="223">
        <f t="shared" si="1"/>
        <v>0.11758479920326824</v>
      </c>
      <c r="CE18" s="223">
        <f t="shared" si="1"/>
        <v>0</v>
      </c>
      <c r="CF18" s="223">
        <f t="shared" si="1"/>
        <v>0</v>
      </c>
      <c r="CG18" s="223">
        <f t="shared" si="1"/>
        <v>0</v>
      </c>
      <c r="CH18" s="223">
        <f t="shared" si="1"/>
        <v>0</v>
      </c>
      <c r="CI18" s="223">
        <f t="shared" si="12"/>
        <v>0.1645873778966232</v>
      </c>
      <c r="CK18" s="18" t="str">
        <f t="shared" si="13"/>
        <v>40213</v>
      </c>
      <c r="CL18" s="18" t="str">
        <f t="shared" si="14"/>
        <v>行橋市</v>
      </c>
      <c r="CM18" s="18">
        <f>VLOOKUP($CK18&amp;"_"&amp;$AZ$7,データシート1!$A:$BT,MATCH("ca_太陽光発電（10kW未満）",データシート1!$A$1:$BT$1,0),0)</f>
        <v>3373</v>
      </c>
      <c r="CN18" s="18">
        <f>VLOOKUP($CK18&amp;"_"&amp;$AZ$5,データシート1!$A:$BT,MATCH("ab_家庭",データシート1!$A$1:$BT$1,0),0)</f>
        <v>33883</v>
      </c>
      <c r="CO18" s="223">
        <f t="shared" si="15"/>
        <v>9.9548446123424728E-2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23209</v>
      </c>
      <c r="AY19" s="18" t="str">
        <f>IF(IFERROR(比較地域マスタ!$Z12,"")=0,"",IFERROR(比較地域マスタ!$Z12,""))</f>
        <v>碧南市</v>
      </c>
      <c r="BC19" s="844" t="str">
        <f t="shared" si="0"/>
        <v>23209</v>
      </c>
      <c r="BD19" s="1031" t="str">
        <f t="shared" si="2"/>
        <v>碧南市</v>
      </c>
      <c r="BE19" s="34">
        <f>VLOOKUP($BC19&amp;"_"&amp;$AZ$7,データシート1!$A:$BT,MATCH("cb_"&amp;BE$12,データシート1!$A$1:$BT$1,0),0)</f>
        <v>17178.199999999928</v>
      </c>
      <c r="BF19" s="34">
        <f>VLOOKUP($BC19&amp;"_"&amp;$AZ$7,データシート1!$A:$BT,MATCH("cb_"&amp;BF$12,データシート1!$A$1:$BT$1,0),0)</f>
        <v>12990.200000000015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697</v>
      </c>
      <c r="BK19" s="34">
        <f t="shared" si="3"/>
        <v>30865.399999999943</v>
      </c>
      <c r="BL19" s="36"/>
      <c r="BM19" s="844" t="str">
        <f t="shared" si="4"/>
        <v>23209</v>
      </c>
      <c r="BN19" s="1031" t="str">
        <f t="shared" si="5"/>
        <v>碧南市</v>
      </c>
      <c r="BO19" s="34">
        <f>BE19*VLOOKUP(BO$12,別紙!$B$4:$E$10,MATCH("設備利用率",別紙!$B$4:$E$4,0),0)/100*8760/10^3</f>
        <v>20615.90138399991</v>
      </c>
      <c r="BP19" s="34">
        <f>BF19*VLOOKUP(BP$12,別紙!$B$4:$E$10,MATCH("設備利用率",別紙!$B$4:$E$4,0),0)/100*8760/10^3</f>
        <v>17182.916952000018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4884.576</v>
      </c>
      <c r="BU19" s="34">
        <f t="shared" si="6"/>
        <v>42683.394335999925</v>
      </c>
      <c r="BV19" s="36"/>
      <c r="BW19" s="33" t="str">
        <f t="shared" si="7"/>
        <v>23209</v>
      </c>
      <c r="BX19" s="33" t="str">
        <f t="shared" si="8"/>
        <v>碧南市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610606.64909273165</v>
      </c>
      <c r="BZ19" s="36"/>
      <c r="CA19" s="33" t="str">
        <f t="shared" si="9"/>
        <v>23209</v>
      </c>
      <c r="CB19" s="33" t="str">
        <f t="shared" si="10"/>
        <v>碧南市</v>
      </c>
      <c r="CC19" s="223">
        <f t="shared" si="11"/>
        <v>3.3762982133640367E-2</v>
      </c>
      <c r="CD19" s="223">
        <f t="shared" si="1"/>
        <v>2.814073016979296E-2</v>
      </c>
      <c r="CE19" s="223">
        <f t="shared" si="1"/>
        <v>0</v>
      </c>
      <c r="CF19" s="223">
        <f t="shared" si="1"/>
        <v>0</v>
      </c>
      <c r="CG19" s="223">
        <f t="shared" si="1"/>
        <v>0</v>
      </c>
      <c r="CH19" s="223">
        <f t="shared" si="1"/>
        <v>7.9995460371382054E-3</v>
      </c>
      <c r="CI19" s="223">
        <f t="shared" si="12"/>
        <v>6.9903258340571525E-2</v>
      </c>
      <c r="CK19" s="18" t="str">
        <f t="shared" si="13"/>
        <v>23209</v>
      </c>
      <c r="CL19" s="18" t="str">
        <f t="shared" si="14"/>
        <v>碧南市</v>
      </c>
      <c r="CM19" s="18">
        <f>VLOOKUP($CK19&amp;"_"&amp;$AZ$7,データシート1!$A:$BT,MATCH("ca_太陽光発電（10kW未満）",データシート1!$A$1:$BT$1,0),0)</f>
        <v>3595</v>
      </c>
      <c r="CN19" s="18">
        <f>VLOOKUP($CK19&amp;"_"&amp;$AZ$5,データシート1!$A:$BT,MATCH("ab_家庭",データシート1!$A$1:$BT$1,0),0)</f>
        <v>29924</v>
      </c>
      <c r="CO19" s="223">
        <f t="shared" si="15"/>
        <v>0.12013768212805774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23225</v>
      </c>
      <c r="AY20" s="18" t="str">
        <f>IF(IFERROR(比較地域マスタ!$Z13,"")=0,"",IFERROR(比較地域マスタ!$Z13,""))</f>
        <v>知立市</v>
      </c>
      <c r="BC20" s="844" t="str">
        <f t="shared" si="0"/>
        <v>23225</v>
      </c>
      <c r="BD20" s="1031" t="str">
        <f t="shared" si="2"/>
        <v>知立市</v>
      </c>
      <c r="BE20" s="34">
        <f>VLOOKUP($BC20&amp;"_"&amp;$AZ$7,データシート1!$A:$BT,MATCH("cb_"&amp;BE$12,データシート1!$A$1:$BT$1,0),0)</f>
        <v>13101.199999999979</v>
      </c>
      <c r="BF20" s="34">
        <f>VLOOKUP($BC20&amp;"_"&amp;$AZ$7,データシート1!$A:$BT,MATCH("cb_"&amp;BF$12,データシート1!$A$1:$BT$1,0),0)</f>
        <v>7158.1999999999989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20259.39999999998</v>
      </c>
      <c r="BL20" s="36"/>
      <c r="BM20" s="844" t="str">
        <f t="shared" si="4"/>
        <v>23225</v>
      </c>
      <c r="BN20" s="1031" t="str">
        <f t="shared" si="5"/>
        <v>知立市</v>
      </c>
      <c r="BO20" s="34">
        <f>BE20*VLOOKUP(BO$12,別紙!$B$4:$E$10,MATCH("設備利用率",別紙!$B$4:$E$4,0),0)/100*8760/10^3</f>
        <v>15723.012143999975</v>
      </c>
      <c r="BP20" s="34">
        <f>BF20*VLOOKUP(BP$12,別紙!$B$4:$E$10,MATCH("設備利用率",別紙!$B$4:$E$4,0),0)/100*8760/10^3</f>
        <v>9468.5806319999992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25191.592775999976</v>
      </c>
      <c r="BV20" s="36"/>
      <c r="BW20" s="33" t="str">
        <f t="shared" si="7"/>
        <v>23225</v>
      </c>
      <c r="BX20" s="33" t="str">
        <f t="shared" si="8"/>
        <v>知立市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318629.14756043622</v>
      </c>
      <c r="BZ20" s="36"/>
      <c r="CA20" s="33" t="str">
        <f t="shared" si="9"/>
        <v>23225</v>
      </c>
      <c r="CB20" s="33" t="str">
        <f t="shared" si="10"/>
        <v>知立市</v>
      </c>
      <c r="CC20" s="223">
        <f t="shared" si="11"/>
        <v>4.9345806133501022E-2</v>
      </c>
      <c r="CD20" s="223">
        <f t="shared" si="1"/>
        <v>2.9716617906728193E-2</v>
      </c>
      <c r="CE20" s="223">
        <f t="shared" si="1"/>
        <v>0</v>
      </c>
      <c r="CF20" s="223">
        <f t="shared" si="1"/>
        <v>0</v>
      </c>
      <c r="CG20" s="223">
        <f t="shared" si="1"/>
        <v>0</v>
      </c>
      <c r="CH20" s="223">
        <f t="shared" si="1"/>
        <v>0</v>
      </c>
      <c r="CI20" s="223">
        <f t="shared" si="12"/>
        <v>7.9062424040229215E-2</v>
      </c>
      <c r="CK20" s="18" t="str">
        <f t="shared" si="13"/>
        <v>23225</v>
      </c>
      <c r="CL20" s="18" t="str">
        <f t="shared" si="14"/>
        <v>知立市</v>
      </c>
      <c r="CM20" s="18">
        <f>VLOOKUP($CK20&amp;"_"&amp;$AZ$7,データシート1!$A:$BT,MATCH("ca_太陽光発電（10kW未満）",データシート1!$A$1:$BT$1,0),0)</f>
        <v>2844</v>
      </c>
      <c r="CN20" s="18">
        <f>VLOOKUP($CK20&amp;"_"&amp;$AZ$5,データシート1!$A:$BT,MATCH("ab_家庭",データシート1!$A$1:$BT$1,0),0)</f>
        <v>32937</v>
      </c>
      <c r="CO20" s="223">
        <f t="shared" si="15"/>
        <v>8.6346661808907918E-2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23215</v>
      </c>
      <c r="AY21" s="18" t="str">
        <f>IF(IFERROR(比較地域マスタ!$Z14,"")=0,"",IFERROR(比較地域マスタ!$Z14,""))</f>
        <v>犬山市</v>
      </c>
      <c r="BC21" s="844" t="str">
        <f t="shared" si="0"/>
        <v>23215</v>
      </c>
      <c r="BD21" s="1031" t="str">
        <f t="shared" si="2"/>
        <v>犬山市</v>
      </c>
      <c r="BE21" s="34">
        <f>VLOOKUP($BC21&amp;"_"&amp;$AZ$7,データシート1!$A:$BT,MATCH("cb_"&amp;BE$12,データシート1!$A$1:$BT$1,0),0)</f>
        <v>13848.399999999945</v>
      </c>
      <c r="BF21" s="34">
        <f>VLOOKUP($BC21&amp;"_"&amp;$AZ$7,データシート1!$A:$BT,MATCH("cb_"&amp;BF$12,データシート1!$A$1:$BT$1,0),0)</f>
        <v>18724.100000000009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32572.499999999956</v>
      </c>
      <c r="BL21" s="36"/>
      <c r="BM21" s="844" t="str">
        <f t="shared" si="4"/>
        <v>23215</v>
      </c>
      <c r="BN21" s="1031" t="str">
        <f t="shared" si="5"/>
        <v>犬山市</v>
      </c>
      <c r="BO21" s="34">
        <f>BE21*VLOOKUP(BO$12,別紙!$B$4:$E$10,MATCH("設備利用率",別紙!$B$4:$E$4,0),0)/100*8760/10^3</f>
        <v>16619.741807999933</v>
      </c>
      <c r="BP21" s="34">
        <f>BF21*VLOOKUP(BP$12,別紙!$B$4:$E$10,MATCH("設備利用率",別紙!$B$4:$E$4,0),0)/100*8760/10^3</f>
        <v>24767.490516000013</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41387.232323999946</v>
      </c>
      <c r="BV21" s="36"/>
      <c r="BW21" s="33" t="str">
        <f t="shared" si="7"/>
        <v>23215</v>
      </c>
      <c r="BX21" s="33" t="str">
        <f t="shared" si="8"/>
        <v>犬山市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512311.02228884835</v>
      </c>
      <c r="BZ21" s="36"/>
      <c r="CA21" s="33" t="str">
        <f t="shared" si="9"/>
        <v>23215</v>
      </c>
      <c r="CB21" s="33" t="str">
        <f t="shared" si="10"/>
        <v>犬山市</v>
      </c>
      <c r="CC21" s="223">
        <f t="shared" si="11"/>
        <v>3.2440726599533287E-2</v>
      </c>
      <c r="CD21" s="223">
        <f t="shared" si="1"/>
        <v>4.8344637219293995E-2</v>
      </c>
      <c r="CE21" s="223">
        <f t="shared" si="1"/>
        <v>0</v>
      </c>
      <c r="CF21" s="223">
        <f t="shared" si="1"/>
        <v>0</v>
      </c>
      <c r="CG21" s="223">
        <f t="shared" si="1"/>
        <v>0</v>
      </c>
      <c r="CH21" s="223">
        <f t="shared" si="1"/>
        <v>0</v>
      </c>
      <c r="CI21" s="223">
        <f t="shared" si="12"/>
        <v>8.0785363818827283E-2</v>
      </c>
      <c r="CK21" s="18" t="str">
        <f t="shared" si="13"/>
        <v>23215</v>
      </c>
      <c r="CL21" s="18" t="str">
        <f t="shared" si="14"/>
        <v>犬山市</v>
      </c>
      <c r="CM21" s="18">
        <f>VLOOKUP($CK21&amp;"_"&amp;$AZ$7,データシート1!$A:$BT,MATCH("ca_太陽光発電（10kW未満）",データシート1!$A$1:$BT$1,0),0)</f>
        <v>2988</v>
      </c>
      <c r="CN21" s="18">
        <f>VLOOKUP($CK21&amp;"_"&amp;$AZ$5,データシート1!$A:$BT,MATCH("ab_家庭",データシート1!$A$1:$BT$1,0),0)</f>
        <v>31758</v>
      </c>
      <c r="CO21" s="223">
        <f t="shared" si="15"/>
        <v>9.4086529378424336E-2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26211</v>
      </c>
      <c r="AY22" s="18" t="str">
        <f>IF(IFERROR(比較地域マスタ!$Z15,"")=0,"",IFERROR(比較地域マスタ!$Z15,""))</f>
        <v>京田辺市</v>
      </c>
      <c r="BC22" s="844" t="str">
        <f t="shared" si="0"/>
        <v>26211</v>
      </c>
      <c r="BD22" s="1031" t="str">
        <f t="shared" si="2"/>
        <v>京田辺市</v>
      </c>
      <c r="BE22" s="34">
        <f>VLOOKUP($BC22&amp;"_"&amp;$AZ$7,データシート1!$A:$BT,MATCH("cb_"&amp;BE$12,データシート1!$A$1:$BT$1,0),0)</f>
        <v>14321.599999999997</v>
      </c>
      <c r="BF22" s="34">
        <f>VLOOKUP($BC22&amp;"_"&amp;$AZ$7,データシート1!$A:$BT,MATCH("cb_"&amp;BF$12,データシート1!$A$1:$BT$1,0),0)</f>
        <v>12096.000000000002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26417.599999999999</v>
      </c>
      <c r="BL22" s="36"/>
      <c r="BM22" s="844" t="str">
        <f t="shared" si="4"/>
        <v>26211</v>
      </c>
      <c r="BN22" s="1031" t="str">
        <f t="shared" si="5"/>
        <v>京田辺市</v>
      </c>
      <c r="BO22" s="34">
        <f>BE22*VLOOKUP(BO$12,別紙!$B$4:$E$10,MATCH("設備利用率",別紙!$B$4:$E$4,0),0)/100*8760/10^3</f>
        <v>17187.638591999996</v>
      </c>
      <c r="BP22" s="34">
        <f>BF22*VLOOKUP(BP$12,別紙!$B$4:$E$10,MATCH("設備利用率",別紙!$B$4:$E$4,0),0)/100*8760/10^3</f>
        <v>16000.104960000002</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33187.743552</v>
      </c>
      <c r="BV22" s="36"/>
      <c r="BW22" s="33" t="str">
        <f t="shared" si="7"/>
        <v>26211</v>
      </c>
      <c r="BX22" s="33" t="str">
        <f t="shared" si="8"/>
        <v>京田辺市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396164.39698072488</v>
      </c>
      <c r="BZ22" s="36"/>
      <c r="CA22" s="33" t="str">
        <f t="shared" si="9"/>
        <v>26211</v>
      </c>
      <c r="CB22" s="33" t="str">
        <f t="shared" si="10"/>
        <v>京田辺市</v>
      </c>
      <c r="CC22" s="223">
        <f t="shared" si="11"/>
        <v>4.3385116691433148E-2</v>
      </c>
      <c r="CD22" s="223">
        <f t="shared" si="1"/>
        <v>4.0387538814545411E-2</v>
      </c>
      <c r="CE22" s="223">
        <f t="shared" si="1"/>
        <v>0</v>
      </c>
      <c r="CF22" s="223">
        <f t="shared" si="1"/>
        <v>0</v>
      </c>
      <c r="CG22" s="223">
        <f t="shared" si="1"/>
        <v>0</v>
      </c>
      <c r="CH22" s="223">
        <f t="shared" si="1"/>
        <v>0</v>
      </c>
      <c r="CI22" s="223">
        <f t="shared" si="12"/>
        <v>8.3772655505978566E-2</v>
      </c>
      <c r="CK22" s="18" t="str">
        <f t="shared" si="13"/>
        <v>26211</v>
      </c>
      <c r="CL22" s="18" t="str">
        <f t="shared" si="14"/>
        <v>京田辺市</v>
      </c>
      <c r="CM22" s="18">
        <f>VLOOKUP($CK22&amp;"_"&amp;$AZ$7,データシート1!$A:$BT,MATCH("ca_太陽光発電（10kW未満）",データシート1!$A$1:$BT$1,0),0)</f>
        <v>3478</v>
      </c>
      <c r="CN22" s="18">
        <f>VLOOKUP($CK22&amp;"_"&amp;$AZ$5,データシート1!$A:$BT,MATCH("ab_家庭",データシート1!$A$1:$BT$1,0),0)</f>
        <v>31124</v>
      </c>
      <c r="CO22" s="223">
        <f t="shared" si="15"/>
        <v>0.1117465621385426</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05210</v>
      </c>
      <c r="AY23" s="18" t="str">
        <f>IF(IFERROR(比較地域マスタ!$Z16,"")=0,"",IFERROR(比較地域マスタ!$Z16,""))</f>
        <v>由利本荘市</v>
      </c>
      <c r="BC23" s="844" t="str">
        <f t="shared" si="0"/>
        <v>05210</v>
      </c>
      <c r="BD23" s="1031" t="str">
        <f t="shared" si="2"/>
        <v>由利本荘市</v>
      </c>
      <c r="BE23" s="34">
        <f>VLOOKUP($BC23&amp;"_"&amp;$AZ$7,データシート1!$A:$BT,MATCH("cb_"&amp;BE$12,データシート1!$A$1:$BT$1,0),0)</f>
        <v>4378.200000000008</v>
      </c>
      <c r="BF23" s="34">
        <f>VLOOKUP($BC23&amp;"_"&amp;$AZ$7,データシート1!$A:$BT,MATCH("cb_"&amp;BF$12,データシート1!$A$1:$BT$1,0),0)</f>
        <v>35638.100000000013</v>
      </c>
      <c r="BG23" s="34">
        <f>VLOOKUP($BC23&amp;"_"&amp;$AZ$7,データシート1!$A:$BT,MATCH("cb_"&amp;BG$12,データシート1!$A$1:$BT$1,0),0)</f>
        <v>174006.6</v>
      </c>
      <c r="BH23" s="34">
        <f>VLOOKUP($BC23&amp;"_"&amp;$AZ$7,データシート1!$A:$BT,MATCH("cb_"&amp;BH$12,データシート1!$A$1:$BT$1,0),0)</f>
        <v>3097.4</v>
      </c>
      <c r="BI23" s="34">
        <f>VLOOKUP($BC23&amp;"_"&amp;$AZ$7,データシート1!$A:$BT,MATCH("cb_"&amp;BI$12,データシート1!$A$1:$BT$1,0),0)</f>
        <v>0</v>
      </c>
      <c r="BJ23" s="34">
        <f>VLOOKUP($BC23&amp;"_"&amp;$AZ$7,データシート1!$A:$BT,MATCH("cb_"&amp;BJ$12,データシート1!$A$1:$BT$1,0),0)</f>
        <v>0</v>
      </c>
      <c r="BK23" s="34">
        <f t="shared" si="3"/>
        <v>217120.30000000002</v>
      </c>
      <c r="BL23" s="36"/>
      <c r="BM23" s="844" t="str">
        <f t="shared" si="4"/>
        <v>05210</v>
      </c>
      <c r="BN23" s="1031" t="str">
        <f t="shared" si="5"/>
        <v>由利本荘市</v>
      </c>
      <c r="BO23" s="34">
        <f>BE23*VLOOKUP(BO$12,別紙!$B$4:$E$10,MATCH("設備利用率",別紙!$B$4:$E$4,0),0)/100*8760/10^3</f>
        <v>5254.3653840000088</v>
      </c>
      <c r="BP23" s="34">
        <f>BF23*VLOOKUP(BP$12,別紙!$B$4:$E$10,MATCH("設備利用率",別紙!$B$4:$E$4,0),0)/100*8760/10^3</f>
        <v>47140.653156000015</v>
      </c>
      <c r="BQ23" s="34">
        <f>BG23*VLOOKUP(BQ$12,別紙!$B$4:$E$10,MATCH("設備利用率",別紙!$B$4:$E$4,0),0)/100*8760/10^3</f>
        <v>378025.85836800007</v>
      </c>
      <c r="BR23" s="34">
        <f>BH23*VLOOKUP(BR$12,別紙!$B$4:$E$10,MATCH("設備利用率",別紙!$B$4:$E$4,0),0)/100*8760/10^3</f>
        <v>16279.9344</v>
      </c>
      <c r="BS23" s="34">
        <f>BI23*VLOOKUP(BS$12,別紙!$B$4:$E$10,MATCH("設備利用率",別紙!$B$4:$E$4,0),0)/100*8760/10^3</f>
        <v>0</v>
      </c>
      <c r="BT23" s="34">
        <f>BJ23*VLOOKUP(BT$12,別紙!$B$4:$E$10,MATCH("設備利用率",別紙!$B$4:$E$4,0),0)/100*8760/10^3</f>
        <v>0</v>
      </c>
      <c r="BU23" s="34">
        <f t="shared" si="6"/>
        <v>446700.81130800012</v>
      </c>
      <c r="BV23" s="36"/>
      <c r="BW23" s="33" t="str">
        <f t="shared" si="7"/>
        <v>05210</v>
      </c>
      <c r="BX23" s="33" t="str">
        <f t="shared" si="8"/>
        <v>由利本荘市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711665.08445480641</v>
      </c>
      <c r="BZ23" s="36"/>
      <c r="CA23" s="33" t="str">
        <f t="shared" si="9"/>
        <v>05210</v>
      </c>
      <c r="CB23" s="33" t="str">
        <f t="shared" si="10"/>
        <v>由利本荘市</v>
      </c>
      <c r="CC23" s="223">
        <f t="shared" si="11"/>
        <v>7.3831996240552988E-3</v>
      </c>
      <c r="CD23" s="223">
        <f t="shared" si="1"/>
        <v>6.6239940929677069E-2</v>
      </c>
      <c r="CE23" s="223">
        <f t="shared" si="1"/>
        <v>0.5311850568833214</v>
      </c>
      <c r="CF23" s="223">
        <f t="shared" si="1"/>
        <v>2.2875836900824998E-2</v>
      </c>
      <c r="CG23" s="223">
        <f t="shared" si="1"/>
        <v>0</v>
      </c>
      <c r="CH23" s="223">
        <f t="shared" si="1"/>
        <v>0</v>
      </c>
      <c r="CI23" s="223">
        <f t="shared" si="12"/>
        <v>0.62768403433787878</v>
      </c>
      <c r="CK23" s="18" t="str">
        <f t="shared" si="13"/>
        <v>05210</v>
      </c>
      <c r="CL23" s="18" t="str">
        <f t="shared" si="14"/>
        <v>由利本荘市</v>
      </c>
      <c r="CM23" s="18">
        <f>VLOOKUP($CK23&amp;"_"&amp;$AZ$7,データシート1!$A:$BT,MATCH("ca_太陽光発電（10kW未満）",データシート1!$A$1:$BT$1,0),0)</f>
        <v>911</v>
      </c>
      <c r="CN23" s="18">
        <f>VLOOKUP($CK23&amp;"_"&amp;$AZ$5,データシート1!$A:$BT,MATCH("ab_家庭",データシート1!$A$1:$BT$1,0),0)</f>
        <v>30810</v>
      </c>
      <c r="CO23" s="223">
        <f t="shared" si="15"/>
        <v>2.9568321973385263E-2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19208</v>
      </c>
      <c r="AY24" s="18" t="str">
        <f>IF(IFERROR(比較地域マスタ!$Z17,"")=0,"",IFERROR(比較地域マスタ!$Z17,""))</f>
        <v>南アルプス市</v>
      </c>
      <c r="BC24" s="844" t="str">
        <f t="shared" si="0"/>
        <v>19208</v>
      </c>
      <c r="BD24" s="1031" t="str">
        <f t="shared" si="2"/>
        <v>南アルプス市</v>
      </c>
      <c r="BE24" s="34">
        <f>VLOOKUP($BC24&amp;"_"&amp;$AZ$7,データシート1!$A:$BT,MATCH("cb_"&amp;BE$12,データシート1!$A$1:$BT$1,0),0)</f>
        <v>20687.399999999914</v>
      </c>
      <c r="BF24" s="34">
        <f>VLOOKUP($BC24&amp;"_"&amp;$AZ$7,データシート1!$A:$BT,MATCH("cb_"&amp;BF$12,データシート1!$A$1:$BT$1,0),0)</f>
        <v>57824.89999999998</v>
      </c>
      <c r="BG24" s="34">
        <f>VLOOKUP($BC24&amp;"_"&amp;$AZ$7,データシート1!$A:$BT,MATCH("cb_"&amp;BG$12,データシート1!$A$1:$BT$1,0),0)</f>
        <v>0</v>
      </c>
      <c r="BH24" s="34">
        <f>VLOOKUP($BC24&amp;"_"&amp;$AZ$7,データシート1!$A:$BT,MATCH("cb_"&amp;BH$12,データシート1!$A$1:$BT$1,0),0)</f>
        <v>100</v>
      </c>
      <c r="BI24" s="34">
        <f>VLOOKUP($BC24&amp;"_"&amp;$AZ$7,データシート1!$A:$BT,MATCH("cb_"&amp;BI$12,データシート1!$A$1:$BT$1,0),0)</f>
        <v>0</v>
      </c>
      <c r="BJ24" s="34">
        <f>VLOOKUP($BC24&amp;"_"&amp;$AZ$7,データシート1!$A:$BT,MATCH("cb_"&amp;BJ$12,データシート1!$A$1:$BT$1,0),0)</f>
        <v>49</v>
      </c>
      <c r="BK24" s="34">
        <f t="shared" si="3"/>
        <v>78661.299999999901</v>
      </c>
      <c r="BL24" s="36"/>
      <c r="BM24" s="844" t="str">
        <f t="shared" si="4"/>
        <v>19208</v>
      </c>
      <c r="BN24" s="1031" t="str">
        <f t="shared" si="5"/>
        <v>南アルプス市</v>
      </c>
      <c r="BO24" s="34">
        <f>BE24*VLOOKUP(BO$12,別紙!$B$4:$E$10,MATCH("設備利用率",別紙!$B$4:$E$4,0),0)/100*8760/10^3</f>
        <v>24827.362487999893</v>
      </c>
      <c r="BP24" s="34">
        <f>BF24*VLOOKUP(BP$12,別紙!$B$4:$E$10,MATCH("設備利用率",別紙!$B$4:$E$4,0),0)/100*8760/10^3</f>
        <v>76488.464723999976</v>
      </c>
      <c r="BQ24" s="34">
        <f>BG24*VLOOKUP(BQ$12,別紙!$B$4:$E$10,MATCH("設備利用率",別紙!$B$4:$E$4,0),0)/100*8760/10^3</f>
        <v>0</v>
      </c>
      <c r="BR24" s="34">
        <f>BH24*VLOOKUP(BR$12,別紙!$B$4:$E$10,MATCH("設備利用率",別紙!$B$4:$E$4,0),0)/100*8760/10^3</f>
        <v>525.6</v>
      </c>
      <c r="BS24" s="34">
        <f>BI24*VLOOKUP(BS$12,別紙!$B$4:$E$10,MATCH("設備利用率",別紙!$B$4:$E$4,0),0)/100*8760/10^3</f>
        <v>0</v>
      </c>
      <c r="BT24" s="34">
        <f>BJ24*VLOOKUP(BT$12,別紙!$B$4:$E$10,MATCH("設備利用率",別紙!$B$4:$E$4,0),0)/100*8760/10^3</f>
        <v>343.392</v>
      </c>
      <c r="BU24" s="34">
        <f t="shared" si="6"/>
        <v>102184.81921199989</v>
      </c>
      <c r="BV24" s="36"/>
      <c r="BW24" s="33" t="str">
        <f t="shared" si="7"/>
        <v>19208</v>
      </c>
      <c r="BX24" s="33" t="str">
        <f t="shared" si="8"/>
        <v>南アルプス市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408212.08345487044</v>
      </c>
      <c r="BZ24" s="36"/>
      <c r="CA24" s="33" t="str">
        <f t="shared" si="9"/>
        <v>19208</v>
      </c>
      <c r="CB24" s="33" t="str">
        <f t="shared" si="10"/>
        <v>南アルプス市</v>
      </c>
      <c r="CC24" s="223">
        <f t="shared" si="11"/>
        <v>6.0819763780325879E-2</v>
      </c>
      <c r="CD24" s="223">
        <f t="shared" si="1"/>
        <v>0.18737432776767887</v>
      </c>
      <c r="CE24" s="223">
        <f t="shared" si="1"/>
        <v>0</v>
      </c>
      <c r="CF24" s="223">
        <f t="shared" si="1"/>
        <v>1.287566001357986E-3</v>
      </c>
      <c r="CG24" s="223">
        <f t="shared" si="1"/>
        <v>0</v>
      </c>
      <c r="CH24" s="223">
        <f t="shared" si="1"/>
        <v>8.4120978755388418E-4</v>
      </c>
      <c r="CI24" s="223">
        <f t="shared" si="12"/>
        <v>0.25032286733691667</v>
      </c>
      <c r="CK24" s="18" t="str">
        <f t="shared" si="13"/>
        <v>19208</v>
      </c>
      <c r="CL24" s="18" t="str">
        <f t="shared" si="14"/>
        <v>南アルプス市</v>
      </c>
      <c r="CM24" s="18">
        <f>VLOOKUP($CK24&amp;"_"&amp;$AZ$7,データシート1!$A:$BT,MATCH("ca_太陽光発電（10kW未満）",データシート1!$A$1:$BT$1,0),0)</f>
        <v>4196</v>
      </c>
      <c r="CN24" s="18">
        <f>VLOOKUP($CK24&amp;"_"&amp;$AZ$5,データシート1!$A:$BT,MATCH("ab_家庭",データシート1!$A$1:$BT$1,0),0)</f>
        <v>29449</v>
      </c>
      <c r="CO24" s="223">
        <f t="shared" si="15"/>
        <v>0.14248361574247004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40221</v>
      </c>
      <c r="AY25" s="18" t="str">
        <f>IF(IFERROR(比較地域マスタ!$Z18,"")=0,"",IFERROR(比較地域マスタ!$Z18,""))</f>
        <v>太宰府市</v>
      </c>
      <c r="BC25" s="844" t="str">
        <f t="shared" si="0"/>
        <v>40221</v>
      </c>
      <c r="BD25" s="1031" t="str">
        <f t="shared" si="2"/>
        <v>太宰府市</v>
      </c>
      <c r="BE25" s="34">
        <f>VLOOKUP($BC25&amp;"_"&amp;$AZ$7,データシート1!$A:$BT,MATCH("cb_"&amp;BE$12,データシート1!$A$1:$BT$1,0),0)</f>
        <v>10860.477999999972</v>
      </c>
      <c r="BF25" s="34">
        <f>VLOOKUP($BC25&amp;"_"&amp;$AZ$7,データシート1!$A:$BT,MATCH("cb_"&amp;BF$12,データシート1!$A$1:$BT$1,0),0)</f>
        <v>5072.4000000000015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15932.877999999973</v>
      </c>
      <c r="BL25" s="36"/>
      <c r="BM25" s="844" t="str">
        <f t="shared" si="4"/>
        <v>40221</v>
      </c>
      <c r="BN25" s="1031" t="str">
        <f t="shared" si="5"/>
        <v>太宰府市</v>
      </c>
      <c r="BO25" s="34">
        <f>BE25*VLOOKUP(BO$12,別紙!$B$4:$E$10,MATCH("設備利用率",別紙!$B$4:$E$4,0),0)/100*8760/10^3</f>
        <v>13033.876857359965</v>
      </c>
      <c r="BP25" s="34">
        <f>BF25*VLOOKUP(BP$12,別紙!$B$4:$E$10,MATCH("設備利用率",別紙!$B$4:$E$4,0),0)/100*8760/10^3</f>
        <v>6709.5678240000007</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19743.444681359964</v>
      </c>
      <c r="BV25" s="36"/>
      <c r="BW25" s="33" t="str">
        <f t="shared" si="7"/>
        <v>40221</v>
      </c>
      <c r="BX25" s="33" t="str">
        <f t="shared" si="8"/>
        <v>太宰府市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289985.13506458508</v>
      </c>
      <c r="BZ25" s="36"/>
      <c r="CA25" s="33" t="str">
        <f t="shared" si="9"/>
        <v>40221</v>
      </c>
      <c r="CB25" s="33" t="str">
        <f t="shared" si="10"/>
        <v>太宰府市</v>
      </c>
      <c r="CC25" s="223">
        <f t="shared" si="11"/>
        <v>4.4946706852601527E-2</v>
      </c>
      <c r="CD25" s="223">
        <f t="shared" si="1"/>
        <v>2.3137626770095149E-2</v>
      </c>
      <c r="CE25" s="223">
        <f t="shared" si="1"/>
        <v>0</v>
      </c>
      <c r="CF25" s="223">
        <f t="shared" si="1"/>
        <v>0</v>
      </c>
      <c r="CG25" s="223">
        <f t="shared" si="1"/>
        <v>0</v>
      </c>
      <c r="CH25" s="223">
        <f t="shared" si="1"/>
        <v>0</v>
      </c>
      <c r="CI25" s="223">
        <f t="shared" si="12"/>
        <v>6.8084333622696669E-2</v>
      </c>
      <c r="CK25" s="18" t="str">
        <f t="shared" si="13"/>
        <v>40221</v>
      </c>
      <c r="CL25" s="18" t="str">
        <f t="shared" si="14"/>
        <v>太宰府市</v>
      </c>
      <c r="CM25" s="18">
        <f>VLOOKUP($CK25&amp;"_"&amp;$AZ$7,データシート1!$A:$BT,MATCH("ca_太陽光発電（10kW未満）",データシート1!$A$1:$BT$1,0),0)</f>
        <v>2351</v>
      </c>
      <c r="CN25" s="18">
        <f>VLOOKUP($CK25&amp;"_"&amp;$AZ$5,データシート1!$A:$BT,MATCH("ab_家庭",データシート1!$A$1:$BT$1,0),0)</f>
        <v>32678</v>
      </c>
      <c r="CO25" s="223">
        <f t="shared" si="15"/>
        <v>7.1944427443540002E-2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13223</v>
      </c>
      <c r="AY26" s="18" t="str">
        <f>IF(IFERROR(比較地域マスタ!$Z19,"")=0,"",IFERROR(比較地域マスタ!$Z19,""))</f>
        <v>武蔵村山市</v>
      </c>
      <c r="BC26" s="844" t="str">
        <f t="shared" si="0"/>
        <v>13223</v>
      </c>
      <c r="BD26" s="1031" t="str">
        <f t="shared" si="2"/>
        <v>武蔵村山市</v>
      </c>
      <c r="BE26" s="34">
        <f>VLOOKUP($BC26&amp;"_"&amp;$AZ$7,データシート1!$A:$BT,MATCH("cb_"&amp;BE$12,データシート1!$A$1:$BT$1,0),0)</f>
        <v>8301.0999999999985</v>
      </c>
      <c r="BF26" s="34">
        <f>VLOOKUP($BC26&amp;"_"&amp;$AZ$7,データシート1!$A:$BT,MATCH("cb_"&amp;BF$12,データシート1!$A$1:$BT$1,0),0)</f>
        <v>2533.8000000000006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10834.9</v>
      </c>
      <c r="BL26" s="36"/>
      <c r="BM26" s="844" t="str">
        <f t="shared" si="4"/>
        <v>13223</v>
      </c>
      <c r="BN26" s="1031" t="str">
        <f t="shared" si="5"/>
        <v>武蔵村山市</v>
      </c>
      <c r="BO26" s="34">
        <f>BE26*VLOOKUP(BO$12,別紙!$B$4:$E$10,MATCH("設備利用率",別紙!$B$4:$E$4,0),0)/100*8760/10^3</f>
        <v>9962.3161319999999</v>
      </c>
      <c r="BP26" s="34">
        <f>BF26*VLOOKUP(BP$12,別紙!$B$4:$E$10,MATCH("設備利用率",別紙!$B$4:$E$4,0),0)/100*8760/10^3</f>
        <v>3351.6092880000006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13313.92542</v>
      </c>
      <c r="BV26" s="36"/>
      <c r="BW26" s="33" t="str">
        <f t="shared" si="7"/>
        <v>13223</v>
      </c>
      <c r="BX26" s="33" t="str">
        <f t="shared" si="8"/>
        <v>武蔵村山市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355957.59663876652</v>
      </c>
      <c r="BZ26" s="36"/>
      <c r="CA26" s="33" t="str">
        <f t="shared" si="9"/>
        <v>13223</v>
      </c>
      <c r="CB26" s="33" t="str">
        <f t="shared" si="10"/>
        <v>武蔵村山市</v>
      </c>
      <c r="CC26" s="223">
        <f t="shared" si="11"/>
        <v>2.7987367669835051E-2</v>
      </c>
      <c r="CD26" s="223">
        <f t="shared" si="1"/>
        <v>9.415754347283355E-3</v>
      </c>
      <c r="CE26" s="223">
        <f t="shared" si="1"/>
        <v>0</v>
      </c>
      <c r="CF26" s="223">
        <f t="shared" si="1"/>
        <v>0</v>
      </c>
      <c r="CG26" s="223">
        <f t="shared" si="1"/>
        <v>0</v>
      </c>
      <c r="CH26" s="223">
        <f t="shared" si="1"/>
        <v>0</v>
      </c>
      <c r="CI26" s="223">
        <f t="shared" si="12"/>
        <v>3.7403122017118401E-2</v>
      </c>
      <c r="CK26" s="18" t="str">
        <f t="shared" si="13"/>
        <v>13223</v>
      </c>
      <c r="CL26" s="18" t="str">
        <f t="shared" si="14"/>
        <v>武蔵村山市</v>
      </c>
      <c r="CM26" s="18">
        <f>VLOOKUP($CK26&amp;"_"&amp;$AZ$7,データシート1!$A:$BT,MATCH("ca_太陽光発電（10kW未満）",データシート1!$A$1:$BT$1,0),0)</f>
        <v>2215</v>
      </c>
      <c r="CN26" s="18">
        <f>VLOOKUP($CK26&amp;"_"&amp;$AZ$5,データシート1!$A:$BT,MATCH("ab_家庭",データシート1!$A$1:$BT$1,0),0)</f>
        <v>32476</v>
      </c>
      <c r="CO26" s="223">
        <f t="shared" si="15"/>
        <v>6.8204212341421364E-2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08205</v>
      </c>
      <c r="AY27" s="18" t="str">
        <f>IF(IFERROR(比較地域マスタ!$Z20,"")=0,"",IFERROR(比較地域マスタ!$Z20,""))</f>
        <v>石岡市</v>
      </c>
      <c r="BC27" s="844" t="str">
        <f t="shared" si="0"/>
        <v>08205</v>
      </c>
      <c r="BD27" s="1031" t="str">
        <f t="shared" si="2"/>
        <v>石岡市</v>
      </c>
      <c r="BE27" s="34">
        <f>VLOOKUP($BC27&amp;"_"&amp;$AZ$7,データシート1!$A:$BT,MATCH("cb_"&amp;BE$12,データシート1!$A$1:$BT$1,0),0)</f>
        <v>10563.599999999977</v>
      </c>
      <c r="BF27" s="34">
        <f>VLOOKUP($BC27&amp;"_"&amp;$AZ$7,データシート1!$A:$BT,MATCH("cb_"&amp;BF$12,データシート1!$A$1:$BT$1,0),0)</f>
        <v>85344.199999999953</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95907.79999999993</v>
      </c>
      <c r="BL27" s="36"/>
      <c r="BM27" s="844" t="str">
        <f t="shared" si="4"/>
        <v>08205</v>
      </c>
      <c r="BN27" s="1031" t="str">
        <f t="shared" si="5"/>
        <v>石岡市</v>
      </c>
      <c r="BO27" s="34">
        <f>BE27*VLOOKUP(BO$12,別紙!$B$4:$E$10,MATCH("設備利用率",別紙!$B$4:$E$4,0),0)/100*8760/10^3</f>
        <v>12677.587631999973</v>
      </c>
      <c r="BP27" s="34">
        <f>BF27*VLOOKUP(BP$12,別紙!$B$4:$E$10,MATCH("設備利用率",別紙!$B$4:$E$4,0),0)/100*8760/10^3</f>
        <v>112889.89399199992</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125567.48162399989</v>
      </c>
      <c r="BV27" s="36"/>
      <c r="BW27" s="33" t="str">
        <f t="shared" si="7"/>
        <v>08205</v>
      </c>
      <c r="BX27" s="33" t="str">
        <f t="shared" si="8"/>
        <v>石岡市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576473.22579695308</v>
      </c>
      <c r="BZ27" s="36"/>
      <c r="CA27" s="33" t="str">
        <f t="shared" si="9"/>
        <v>08205</v>
      </c>
      <c r="CB27" s="33" t="str">
        <f t="shared" si="10"/>
        <v>石岡市</v>
      </c>
      <c r="CC27" s="223">
        <f t="shared" si="11"/>
        <v>2.1991633027663469E-2</v>
      </c>
      <c r="CD27" s="223">
        <f t="shared" si="1"/>
        <v>0.19582851195896181</v>
      </c>
      <c r="CE27" s="223">
        <f t="shared" si="1"/>
        <v>0</v>
      </c>
      <c r="CF27" s="223">
        <f t="shared" si="1"/>
        <v>0</v>
      </c>
      <c r="CG27" s="223">
        <f t="shared" si="1"/>
        <v>0</v>
      </c>
      <c r="CH27" s="223">
        <f t="shared" si="1"/>
        <v>0</v>
      </c>
      <c r="CI27" s="223">
        <f t="shared" si="12"/>
        <v>0.21782014498662527</v>
      </c>
      <c r="CK27" s="18" t="str">
        <f t="shared" si="13"/>
        <v>08205</v>
      </c>
      <c r="CL27" s="18" t="str">
        <f t="shared" si="14"/>
        <v>石岡市</v>
      </c>
      <c r="CM27" s="18">
        <f>VLOOKUP($CK27&amp;"_"&amp;$AZ$7,データシート1!$A:$BT,MATCH("ca_太陽光発電（10kW未満）",データシート1!$A$1:$BT$1,0),0)</f>
        <v>2223</v>
      </c>
      <c r="CN27" s="18">
        <f>VLOOKUP($CK27&amp;"_"&amp;$AZ$5,データシート1!$A:$BT,MATCH("ab_家庭",データシート1!$A$1:$BT$1,0),0)</f>
        <v>31700</v>
      </c>
      <c r="CO27" s="223">
        <f t="shared" si="15"/>
        <v>7.0126182965299683E-2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12236</v>
      </c>
      <c r="AY28" s="18" t="str">
        <f>IF(IFERROR(比較地域マスタ!$Z21,"")=0,"",IFERROR(比較地域マスタ!$Z21,""))</f>
        <v>香取市</v>
      </c>
      <c r="BC28" s="844" t="str">
        <f t="shared" si="0"/>
        <v>12236</v>
      </c>
      <c r="BD28" s="1031" t="str">
        <f t="shared" si="2"/>
        <v>香取市</v>
      </c>
      <c r="BE28" s="34">
        <f>VLOOKUP($BC28&amp;"_"&amp;$AZ$7,データシート1!$A:$BT,MATCH("cb_"&amp;BE$12,データシート1!$A$1:$BT$1,0),0)</f>
        <v>10704.699999999957</v>
      </c>
      <c r="BF28" s="34">
        <f>VLOOKUP($BC28&amp;"_"&amp;$AZ$7,データシート1!$A:$BT,MATCH("cb_"&amp;BF$12,データシート1!$A$1:$BT$1,0),0)</f>
        <v>169885.90000000058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180590.60000000053</v>
      </c>
      <c r="BL28" s="36"/>
      <c r="BM28" s="844" t="str">
        <f t="shared" si="4"/>
        <v>12236</v>
      </c>
      <c r="BN28" s="1031" t="str">
        <f t="shared" si="5"/>
        <v>香取市</v>
      </c>
      <c r="BO28" s="34">
        <f>BE28*VLOOKUP(BO$12,別紙!$B$4:$E$10,MATCH("設備利用率",別紙!$B$4:$E$4,0),0)/100*8760/10^3</f>
        <v>12846.924563999946</v>
      </c>
      <c r="BP28" s="34">
        <f>BF28*VLOOKUP(BP$12,別紙!$B$4:$E$10,MATCH("設備利用率",別紙!$B$4:$E$4,0),0)/100*8760/10^3</f>
        <v>224718.27308400077</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237565.19764800073</v>
      </c>
      <c r="BV28" s="36"/>
      <c r="BW28" s="33" t="str">
        <f t="shared" si="7"/>
        <v>12236</v>
      </c>
      <c r="BX28" s="33" t="str">
        <f t="shared" si="8"/>
        <v>香取市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370072.35930677369</v>
      </c>
      <c r="BZ28" s="36"/>
      <c r="CA28" s="33" t="str">
        <f t="shared" si="9"/>
        <v>12236</v>
      </c>
      <c r="CB28" s="33" t="str">
        <f t="shared" si="10"/>
        <v>香取市</v>
      </c>
      <c r="CC28" s="223">
        <f t="shared" si="11"/>
        <v>3.4714628750077525E-2</v>
      </c>
      <c r="CD28" s="223">
        <f t="shared" si="1"/>
        <v>0.60722793105906947</v>
      </c>
      <c r="CE28" s="223">
        <f t="shared" si="1"/>
        <v>0</v>
      </c>
      <c r="CF28" s="223">
        <f t="shared" si="1"/>
        <v>0</v>
      </c>
      <c r="CG28" s="223">
        <f t="shared" si="1"/>
        <v>0</v>
      </c>
      <c r="CH28" s="223">
        <f t="shared" si="1"/>
        <v>0</v>
      </c>
      <c r="CI28" s="223">
        <f t="shared" si="12"/>
        <v>0.64194255980914705</v>
      </c>
      <c r="CK28" s="18" t="str">
        <f t="shared" si="13"/>
        <v>12236</v>
      </c>
      <c r="CL28" s="18" t="str">
        <f t="shared" si="14"/>
        <v>香取市</v>
      </c>
      <c r="CM28" s="18">
        <f>VLOOKUP($CK28&amp;"_"&amp;$AZ$7,データシート1!$A:$BT,MATCH("ca_太陽光発電（10kW未満）",データシート1!$A$1:$BT$1,0),0)</f>
        <v>2179</v>
      </c>
      <c r="CN28" s="18">
        <f>VLOOKUP($CK28&amp;"_"&amp;$AZ$5,データシート1!$A:$BT,MATCH("ab_家庭",データシート1!$A$1:$BT$1,0),0)</f>
        <v>31226</v>
      </c>
      <c r="CO28" s="223">
        <f t="shared" si="15"/>
        <v>6.9781592262857878E-2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08224</v>
      </c>
      <c r="AY29" s="18" t="str">
        <f>IF(IFERROR(比較地域マスタ!$Z22,"")=0,"",IFERROR(比較地域マスタ!$Z22,""))</f>
        <v>守谷市</v>
      </c>
      <c r="BC29" s="844" t="str">
        <f t="shared" si="0"/>
        <v>08224</v>
      </c>
      <c r="BD29" s="1031" t="str">
        <f t="shared" si="2"/>
        <v>守谷市</v>
      </c>
      <c r="BE29" s="34">
        <f>VLOOKUP($BC29&amp;"_"&amp;$AZ$7,データシート1!$A:$BT,MATCH("cb_"&amp;BE$12,データシート1!$A$1:$BT$1,0),0)</f>
        <v>13611.200000000066</v>
      </c>
      <c r="BF29" s="34">
        <f>VLOOKUP($BC29&amp;"_"&amp;$AZ$7,データシート1!$A:$BT,MATCH("cb_"&amp;BF$12,データシート1!$A$1:$BT$1,0),0)</f>
        <v>11562.699999999993</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1915</v>
      </c>
      <c r="BK29" s="34">
        <f t="shared" si="3"/>
        <v>27088.90000000006</v>
      </c>
      <c r="BL29" s="36"/>
      <c r="BM29" s="844" t="str">
        <f t="shared" si="4"/>
        <v>08224</v>
      </c>
      <c r="BN29" s="1031" t="str">
        <f t="shared" si="5"/>
        <v>守谷市</v>
      </c>
      <c r="BO29" s="34">
        <f>BE29*VLOOKUP(BO$12,別紙!$B$4:$E$10,MATCH("設備利用率",別紙!$B$4:$E$4,0),0)/100*8760/10^3</f>
        <v>16335.07334400008</v>
      </c>
      <c r="BP29" s="34">
        <f>BF29*VLOOKUP(BP$12,別紙!$B$4:$E$10,MATCH("設備利用率",別紙!$B$4:$E$4,0),0)/100*8760/10^3</f>
        <v>15294.677051999992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13420.32</v>
      </c>
      <c r="BU29" s="34">
        <f t="shared" si="6"/>
        <v>45050.070396000068</v>
      </c>
      <c r="BV29" s="36"/>
      <c r="BW29" s="33" t="str">
        <f t="shared" si="7"/>
        <v>08224</v>
      </c>
      <c r="BX29" s="33" t="str">
        <f t="shared" si="8"/>
        <v>守谷市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518976.78493070457</v>
      </c>
      <c r="BZ29" s="36"/>
      <c r="CA29" s="33" t="str">
        <f t="shared" si="9"/>
        <v>08224</v>
      </c>
      <c r="CB29" s="33" t="str">
        <f t="shared" si="10"/>
        <v>守谷市</v>
      </c>
      <c r="CC29" s="223">
        <f t="shared" si="11"/>
        <v>3.1475537670112144E-2</v>
      </c>
      <c r="CD29" s="223">
        <f t="shared" ref="CD29:CD60" si="16">BP29/$BY29</f>
        <v>2.9470830865858836E-2</v>
      </c>
      <c r="CE29" s="223">
        <f t="shared" ref="CE29:CE60" si="17">BQ29/$BY29</f>
        <v>0</v>
      </c>
      <c r="CF29" s="223">
        <f t="shared" ref="CF29:CF60" si="18">BR29/$BY29</f>
        <v>0</v>
      </c>
      <c r="CG29" s="223">
        <f t="shared" ref="CG29:CG60" si="19">BS29/$BY29</f>
        <v>0</v>
      </c>
      <c r="CH29" s="223">
        <f t="shared" ref="CH29:CH60" si="20">BT29/$BY29</f>
        <v>2.5859191373640969E-2</v>
      </c>
      <c r="CI29" s="223">
        <f t="shared" si="12"/>
        <v>8.6805559909611946E-2</v>
      </c>
      <c r="CK29" s="18" t="str">
        <f t="shared" si="13"/>
        <v>08224</v>
      </c>
      <c r="CL29" s="18" t="str">
        <f t="shared" si="14"/>
        <v>守谷市</v>
      </c>
      <c r="CM29" s="18">
        <f>VLOOKUP($CK29&amp;"_"&amp;$AZ$7,データシート1!$A:$BT,MATCH("ca_太陽光発電（10kW未満）",データシート1!$A$1:$BT$1,0),0)</f>
        <v>3411</v>
      </c>
      <c r="CN29" s="18">
        <f>VLOOKUP($CK29&amp;"_"&amp;$AZ$5,データシート1!$A:$BT,MATCH("ab_家庭",データシート1!$A$1:$BT$1,0),0)</f>
        <v>29768</v>
      </c>
      <c r="CO29" s="223">
        <f t="shared" si="15"/>
        <v>0.11458613276001076</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25208</v>
      </c>
      <c r="AY30" s="18" t="str">
        <f>IF(IFERROR(比較地域マスタ!$Z23,"")=0,"",IFERROR(比較地域マスタ!$Z23,""))</f>
        <v>栗東市</v>
      </c>
      <c r="BC30" s="844" t="str">
        <f t="shared" si="0"/>
        <v>25208</v>
      </c>
      <c r="BD30" s="1031" t="str">
        <f t="shared" si="2"/>
        <v>栗東市</v>
      </c>
      <c r="BE30" s="34">
        <f>VLOOKUP($BC30&amp;"_"&amp;$AZ$7,データシート1!$A:$BT,MATCH("cb_"&amp;BE$12,データシート1!$A$1:$BT$1,0),0)</f>
        <v>15087.099999999948</v>
      </c>
      <c r="BF30" s="34">
        <f>VLOOKUP($BC30&amp;"_"&amp;$AZ$7,データシート1!$A:$BT,MATCH("cb_"&amp;BF$12,データシート1!$A$1:$BT$1,0),0)</f>
        <v>17989.400000000005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620</v>
      </c>
      <c r="BK30" s="34">
        <f t="shared" si="3"/>
        <v>33696.499999999956</v>
      </c>
      <c r="BL30" s="36"/>
      <c r="BM30" s="844" t="str">
        <f t="shared" si="4"/>
        <v>25208</v>
      </c>
      <c r="BN30" s="1031" t="str">
        <f t="shared" si="5"/>
        <v>栗東市</v>
      </c>
      <c r="BO30" s="34">
        <f>BE30*VLOOKUP(BO$12,別紙!$B$4:$E$10,MATCH("設備利用率",別紙!$B$4:$E$4,0),0)/100*8760/10^3</f>
        <v>18106.330451999936</v>
      </c>
      <c r="BP30" s="34">
        <f>BF30*VLOOKUP(BP$12,別紙!$B$4:$E$10,MATCH("設備利用率",別紙!$B$4:$E$4,0),0)/100*8760/10^3</f>
        <v>23795.658744000008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4344.96</v>
      </c>
      <c r="BU30" s="34">
        <f t="shared" si="6"/>
        <v>46246.949195999943</v>
      </c>
      <c r="BV30" s="36"/>
      <c r="BW30" s="33" t="str">
        <f t="shared" si="7"/>
        <v>25208</v>
      </c>
      <c r="BX30" s="33" t="str">
        <f t="shared" si="8"/>
        <v>栗東市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550398.06061225676</v>
      </c>
      <c r="BZ30" s="36"/>
      <c r="CA30" s="33" t="str">
        <f t="shared" si="9"/>
        <v>25208</v>
      </c>
      <c r="CB30" s="33" t="str">
        <f t="shared" si="10"/>
        <v>栗東市</v>
      </c>
      <c r="CC30" s="223">
        <f t="shared" si="11"/>
        <v>3.2896791881604111E-2</v>
      </c>
      <c r="CD30" s="223">
        <f t="shared" si="16"/>
        <v>4.3233543950954294E-2</v>
      </c>
      <c r="CE30" s="223">
        <f t="shared" si="17"/>
        <v>0</v>
      </c>
      <c r="CF30" s="223">
        <f t="shared" si="18"/>
        <v>0</v>
      </c>
      <c r="CG30" s="223">
        <f t="shared" si="19"/>
        <v>0</v>
      </c>
      <c r="CH30" s="223">
        <f t="shared" si="20"/>
        <v>7.8942138625392577E-3</v>
      </c>
      <c r="CI30" s="223">
        <f t="shared" si="12"/>
        <v>8.4024549695097664E-2</v>
      </c>
      <c r="CK30" s="18" t="str">
        <f t="shared" si="13"/>
        <v>25208</v>
      </c>
      <c r="CL30" s="18" t="str">
        <f t="shared" si="14"/>
        <v>栗東市</v>
      </c>
      <c r="CM30" s="18">
        <f>VLOOKUP($CK30&amp;"_"&amp;$AZ$7,データシート1!$A:$BT,MATCH("ca_太陽光発電（10kW未満）",データシート1!$A$1:$BT$1,0),0)</f>
        <v>3345</v>
      </c>
      <c r="CN30" s="18">
        <f>VLOOKUP($CK30&amp;"_"&amp;$AZ$5,データシート1!$A:$BT,MATCH("ab_家庭",データシート1!$A$1:$BT$1,0),0)</f>
        <v>29467</v>
      </c>
      <c r="CO30" s="223">
        <f t="shared" si="15"/>
        <v>0.11351681542064004</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01231</v>
      </c>
      <c r="AY31" s="18" t="str">
        <f>IF(IFERROR(比較地域マスタ!$Z24,"")=0,"",IFERROR(比較地域マスタ!$Z24,""))</f>
        <v>恵庭市</v>
      </c>
      <c r="BC31" s="844" t="str">
        <f t="shared" si="0"/>
        <v>01231</v>
      </c>
      <c r="BD31" s="1031" t="str">
        <f t="shared" si="2"/>
        <v>恵庭市</v>
      </c>
      <c r="BE31" s="34">
        <f>VLOOKUP($BC31&amp;"_"&amp;$AZ$7,データシート1!$A:$BT,MATCH("cb_"&amp;BE$12,データシート1!$A$1:$BT$1,0),0)</f>
        <v>4885.4050000000088</v>
      </c>
      <c r="BF31" s="34">
        <f>VLOOKUP($BC31&amp;"_"&amp;$AZ$7,データシート1!$A:$BT,MATCH("cb_"&amp;BF$12,データシート1!$A$1:$BT$1,0),0)</f>
        <v>17846.800000000003</v>
      </c>
      <c r="BG31" s="34">
        <f>VLOOKUP($BC31&amp;"_"&amp;$AZ$7,データシート1!$A:$BT,MATCH("cb_"&amp;BG$12,データシート1!$A$1:$BT$1,0),0)</f>
        <v>0</v>
      </c>
      <c r="BH31" s="34">
        <f>VLOOKUP($BC31&amp;"_"&amp;$AZ$7,データシート1!$A:$BT,MATCH("cb_"&amp;BH$12,データシート1!$A$1:$BT$1,0),0)</f>
        <v>4005</v>
      </c>
      <c r="BI31" s="34">
        <f>VLOOKUP($BC31&amp;"_"&amp;$AZ$7,データシート1!$A:$BT,MATCH("cb_"&amp;BI$12,データシート1!$A$1:$BT$1,0),0)</f>
        <v>0</v>
      </c>
      <c r="BJ31" s="34">
        <f>VLOOKUP($BC31&amp;"_"&amp;$AZ$7,データシート1!$A:$BT,MATCH("cb_"&amp;BJ$12,データシート1!$A$1:$BT$1,0),0)</f>
        <v>480</v>
      </c>
      <c r="BK31" s="34">
        <f t="shared" si="3"/>
        <v>27217.205000000013</v>
      </c>
      <c r="BL31" s="36"/>
      <c r="BM31" s="844" t="str">
        <f t="shared" si="4"/>
        <v>01231</v>
      </c>
      <c r="BN31" s="1031" t="str">
        <f t="shared" si="5"/>
        <v>恵庭市</v>
      </c>
      <c r="BO31" s="34">
        <f>BE31*VLOOKUP(BO$12,別紙!$B$4:$E$10,MATCH("設備利用率",別紙!$B$4:$E$4,0),0)/100*8760/10^3</f>
        <v>5863.0722486000104</v>
      </c>
      <c r="BP31" s="34">
        <f>BF31*VLOOKUP(BP$12,別紙!$B$4:$E$10,MATCH("設備利用率",別紙!$B$4:$E$4,0),0)/100*8760/10^3</f>
        <v>23607.033168000005</v>
      </c>
      <c r="BQ31" s="34">
        <f>BG31*VLOOKUP(BQ$12,別紙!$B$4:$E$10,MATCH("設備利用率",別紙!$B$4:$E$4,0),0)/100*8760/10^3</f>
        <v>0</v>
      </c>
      <c r="BR31" s="34">
        <f>BH31*VLOOKUP(BR$12,別紙!$B$4:$E$10,MATCH("設備利用率",別紙!$B$4:$E$4,0),0)/100*8760/10^3</f>
        <v>21050.28</v>
      </c>
      <c r="BS31" s="34">
        <f>BI31*VLOOKUP(BS$12,別紙!$B$4:$E$10,MATCH("設備利用率",別紙!$B$4:$E$4,0),0)/100*8760/10^3</f>
        <v>0</v>
      </c>
      <c r="BT31" s="34">
        <f>BJ31*VLOOKUP(BT$12,別紙!$B$4:$E$10,MATCH("設備利用率",別紙!$B$4:$E$4,0),0)/100*8760/10^3</f>
        <v>3363.84</v>
      </c>
      <c r="BU31" s="34">
        <f t="shared" si="6"/>
        <v>53884.22541660002</v>
      </c>
      <c r="BV31" s="36"/>
      <c r="BW31" s="33" t="str">
        <f t="shared" si="7"/>
        <v>01231</v>
      </c>
      <c r="BX31" s="33" t="str">
        <f t="shared" si="8"/>
        <v>恵庭市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394683.32961712329</v>
      </c>
      <c r="BZ31" s="36"/>
      <c r="CA31" s="33" t="str">
        <f t="shared" si="9"/>
        <v>01231</v>
      </c>
      <c r="CB31" s="33" t="str">
        <f t="shared" si="10"/>
        <v>恵庭市</v>
      </c>
      <c r="CC31" s="223">
        <f t="shared" si="11"/>
        <v>1.485513019839904E-2</v>
      </c>
      <c r="CD31" s="223">
        <f t="shared" si="16"/>
        <v>5.9812592517907597E-2</v>
      </c>
      <c r="CE31" s="223">
        <f t="shared" si="17"/>
        <v>0</v>
      </c>
      <c r="CF31" s="223">
        <f t="shared" si="18"/>
        <v>5.3334606304301167E-2</v>
      </c>
      <c r="CG31" s="223">
        <f t="shared" si="19"/>
        <v>0</v>
      </c>
      <c r="CH31" s="223">
        <f t="shared" si="20"/>
        <v>8.5228834044326473E-3</v>
      </c>
      <c r="CI31" s="223">
        <f t="shared" si="12"/>
        <v>0.13652521242504045</v>
      </c>
      <c r="CK31" s="18" t="str">
        <f t="shared" si="13"/>
        <v>01231</v>
      </c>
      <c r="CL31" s="18" t="str">
        <f t="shared" si="14"/>
        <v>恵庭市</v>
      </c>
      <c r="CM31" s="18">
        <f>VLOOKUP($CK31&amp;"_"&amp;$AZ$7,データシート1!$A:$BT,MATCH("ca_太陽光発電（10kW未満）",データシート1!$A$1:$BT$1,0),0)</f>
        <v>984</v>
      </c>
      <c r="CN31" s="18">
        <f>VLOOKUP($CK31&amp;"_"&amp;$AZ$5,データシート1!$A:$BT,MATCH("ab_家庭",データシート1!$A$1:$BT$1,0),0)</f>
        <v>34881</v>
      </c>
      <c r="CO31" s="223">
        <f t="shared" si="15"/>
        <v>2.8210200395630859E-2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11241</v>
      </c>
      <c r="AY32" s="18" t="str">
        <f>IF(IFERROR(比較地域マスタ!$Z25,"")=0,"",IFERROR(比較地域マスタ!$Z25,""))</f>
        <v>鶴ヶ島市</v>
      </c>
      <c r="AZ32" s="22"/>
      <c r="BA32" s="22"/>
      <c r="BB32" s="22"/>
      <c r="BC32" s="844" t="str">
        <f t="shared" si="0"/>
        <v>11241</v>
      </c>
      <c r="BD32" s="1031" t="str">
        <f t="shared" si="2"/>
        <v>鶴ヶ島市</v>
      </c>
      <c r="BE32" s="34">
        <f>VLOOKUP($BC32&amp;"_"&amp;$AZ$7,データシート1!$A:$BT,MATCH("cb_"&amp;BE$12,データシート1!$A$1:$BT$1,0),0)</f>
        <v>7560.5999999999967</v>
      </c>
      <c r="BF32" s="34">
        <f>VLOOKUP($BC32&amp;"_"&amp;$AZ$7,データシート1!$A:$BT,MATCH("cb_"&amp;BF$12,データシート1!$A$1:$BT$1,0),0)</f>
        <v>6418.8999999999978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13979.499999999995</v>
      </c>
      <c r="BL32" s="36"/>
      <c r="BM32" s="844" t="str">
        <f t="shared" si="4"/>
        <v>11241</v>
      </c>
      <c r="BN32" s="1031" t="str">
        <f t="shared" si="5"/>
        <v>鶴ヶ島市</v>
      </c>
      <c r="BO32" s="34">
        <f>BE32*VLOOKUP(BO$12,別紙!$B$4:$E$10,MATCH("設備利用率",別紙!$B$4:$E$4,0),0)/100*8760/10^3</f>
        <v>9073.6272719999943</v>
      </c>
      <c r="BP32" s="34">
        <f>BF32*VLOOKUP(BP$12,別紙!$B$4:$E$10,MATCH("設備利用率",別紙!$B$4:$E$4,0),0)/100*8760/10^3</f>
        <v>8490.664163999998</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17564.291435999992</v>
      </c>
      <c r="BV32" s="36"/>
      <c r="BW32" s="33" t="str">
        <f t="shared" si="7"/>
        <v>11241</v>
      </c>
      <c r="BX32" s="33" t="str">
        <f t="shared" si="8"/>
        <v>鶴ヶ島市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302773.07147680351</v>
      </c>
      <c r="BZ32" s="36"/>
      <c r="CA32" s="33" t="str">
        <f t="shared" si="9"/>
        <v>11241</v>
      </c>
      <c r="CB32" s="33" t="str">
        <f t="shared" si="10"/>
        <v>鶴ヶ島市</v>
      </c>
      <c r="CC32" s="223">
        <f t="shared" si="11"/>
        <v>2.996840910501896E-2</v>
      </c>
      <c r="CD32" s="223">
        <f t="shared" si="16"/>
        <v>2.8042996434874484E-2</v>
      </c>
      <c r="CE32" s="223">
        <f t="shared" si="17"/>
        <v>0</v>
      </c>
      <c r="CF32" s="223">
        <f t="shared" si="18"/>
        <v>0</v>
      </c>
      <c r="CG32" s="223">
        <f t="shared" si="19"/>
        <v>0</v>
      </c>
      <c r="CH32" s="223">
        <f t="shared" si="20"/>
        <v>0</v>
      </c>
      <c r="CI32" s="223">
        <f t="shared" si="12"/>
        <v>5.8011405539893444E-2</v>
      </c>
      <c r="CJ32" s="22"/>
      <c r="CK32" s="18" t="str">
        <f t="shared" si="13"/>
        <v>11241</v>
      </c>
      <c r="CL32" s="18" t="str">
        <f t="shared" si="14"/>
        <v>鶴ヶ島市</v>
      </c>
      <c r="CM32" s="18">
        <f>VLOOKUP($CK32&amp;"_"&amp;$AZ$7,データシート1!$A:$BT,MATCH("ca_太陽光発電（10kW未満）",データシート1!$A$1:$BT$1,0),0)</f>
        <v>1766</v>
      </c>
      <c r="CN32" s="18">
        <f>VLOOKUP($CK32&amp;"_"&amp;$AZ$5,データシート1!$A:$BT,MATCH("ab_家庭",データシート1!$A$1:$BT$1,0),0)</f>
        <v>33081</v>
      </c>
      <c r="CO32" s="223">
        <f t="shared" si="15"/>
        <v>5.3384117771530487E-2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33208</v>
      </c>
      <c r="AY33" s="18" t="str">
        <f>IF(IFERROR(比較地域マスタ!$Z26,"")=0,"",IFERROR(比較地域マスタ!$Z26,""))</f>
        <v>総社市</v>
      </c>
      <c r="BC33" s="844" t="str">
        <f t="shared" si="0"/>
        <v>33208</v>
      </c>
      <c r="BD33" s="1031" t="str">
        <f t="shared" si="2"/>
        <v>総社市</v>
      </c>
      <c r="BE33" s="34">
        <f>VLOOKUP($BC33&amp;"_"&amp;$AZ$7,データシート1!$A:$BT,MATCH("cb_"&amp;BE$12,データシート1!$A$1:$BT$1,0),0)</f>
        <v>17275.340999999928</v>
      </c>
      <c r="BF33" s="34">
        <f>VLOOKUP($BC33&amp;"_"&amp;$AZ$7,データシート1!$A:$BT,MATCH("cb_"&amp;BF$12,データシート1!$A$1:$BT$1,0),0)</f>
        <v>36110.50799999998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53385.848999999907</v>
      </c>
      <c r="BL33" s="36"/>
      <c r="BM33" s="844" t="str">
        <f t="shared" si="4"/>
        <v>33208</v>
      </c>
      <c r="BN33" s="1031" t="str">
        <f t="shared" si="5"/>
        <v>総社市</v>
      </c>
      <c r="BO33" s="34">
        <f>BE33*VLOOKUP(BO$12,別紙!$B$4:$E$10,MATCH("設備利用率",別紙!$B$4:$E$4,0),0)/100*8760/10^3</f>
        <v>20732.482240919911</v>
      </c>
      <c r="BP33" s="34">
        <f>BF33*VLOOKUP(BP$12,別紙!$B$4:$E$10,MATCH("設備利用率",別紙!$B$4:$E$4,0),0)/100*8760/10^3</f>
        <v>47765.535562079982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68498.017802999893</v>
      </c>
      <c r="BV33" s="36"/>
      <c r="BW33" s="33" t="str">
        <f t="shared" si="7"/>
        <v>33208</v>
      </c>
      <c r="BX33" s="33" t="str">
        <f t="shared" si="8"/>
        <v>総社市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496248.56676082005</v>
      </c>
      <c r="BZ33" s="36"/>
      <c r="CA33" s="33" t="str">
        <f t="shared" si="9"/>
        <v>33208</v>
      </c>
      <c r="CB33" s="33" t="str">
        <f t="shared" si="10"/>
        <v>総社市</v>
      </c>
      <c r="CC33" s="223">
        <f t="shared" si="11"/>
        <v>4.1778422406834825E-2</v>
      </c>
      <c r="CD33" s="223">
        <f t="shared" si="16"/>
        <v>9.6253246379856702E-2</v>
      </c>
      <c r="CE33" s="223">
        <f t="shared" si="17"/>
        <v>0</v>
      </c>
      <c r="CF33" s="223">
        <f t="shared" si="18"/>
        <v>0</v>
      </c>
      <c r="CG33" s="223">
        <f t="shared" si="19"/>
        <v>0</v>
      </c>
      <c r="CH33" s="223">
        <f t="shared" si="20"/>
        <v>0</v>
      </c>
      <c r="CI33" s="223">
        <f t="shared" si="12"/>
        <v>0.13803166878669154</v>
      </c>
      <c r="CK33" s="18" t="str">
        <f t="shared" si="13"/>
        <v>33208</v>
      </c>
      <c r="CL33" s="18" t="str">
        <f t="shared" si="14"/>
        <v>総社市</v>
      </c>
      <c r="CM33" s="18">
        <f>VLOOKUP($CK33&amp;"_"&amp;$AZ$7,データシート1!$A:$BT,MATCH("ca_太陽光発電（10kW未満）",データシート1!$A$1:$BT$1,0),0)</f>
        <v>3631</v>
      </c>
      <c r="CN33" s="18">
        <f>VLOOKUP($CK33&amp;"_"&amp;$AZ$5,データシート1!$A:$BT,MATCH("ab_家庭",データシート1!$A$1:$BT$1,0),0)</f>
        <v>29275</v>
      </c>
      <c r="CO33" s="223">
        <f t="shared" si="15"/>
        <v>0.12403074295473954</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26210</v>
      </c>
      <c r="AY34" s="18" t="str">
        <f>IF(IFERROR(比較地域マスタ!$Z27,"")=0,"",IFERROR(比較地域マスタ!$Z27,""))</f>
        <v>八幡市</v>
      </c>
      <c r="BC34" s="844" t="str">
        <f t="shared" si="0"/>
        <v>26210</v>
      </c>
      <c r="BD34" s="1031" t="str">
        <f t="shared" si="2"/>
        <v>八幡市</v>
      </c>
      <c r="BE34" s="34">
        <f>VLOOKUP($BC34&amp;"_"&amp;$AZ$7,データシート1!$A:$BT,MATCH("cb_"&amp;BE$12,データシート1!$A$1:$BT$1,0),0)</f>
        <v>8021.1999999999971</v>
      </c>
      <c r="BF34" s="34">
        <f>VLOOKUP($BC34&amp;"_"&amp;$AZ$7,データシート1!$A:$BT,MATCH("cb_"&amp;BF$12,データシート1!$A$1:$BT$1,0),0)</f>
        <v>6297.0000000000027</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14318.2</v>
      </c>
      <c r="BL34" s="36"/>
      <c r="BM34" s="844" t="str">
        <f t="shared" si="4"/>
        <v>26210</v>
      </c>
      <c r="BN34" s="1031" t="str">
        <f t="shared" si="5"/>
        <v>八幡市</v>
      </c>
      <c r="BO34" s="34">
        <f>BE34*VLOOKUP(BO$12,別紙!$B$4:$E$10,MATCH("設備利用率",別紙!$B$4:$E$4,0),0)/100*8760/10^3</f>
        <v>9626.4025439999987</v>
      </c>
      <c r="BP34" s="34">
        <f>BF34*VLOOKUP(BP$12,別紙!$B$4:$E$10,MATCH("設備利用率",別紙!$B$4:$E$4,0),0)/100*8760/10^3</f>
        <v>8329.4197200000035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17955.822264000002</v>
      </c>
      <c r="BV34" s="36"/>
      <c r="BW34" s="33" t="str">
        <f t="shared" si="7"/>
        <v>26210</v>
      </c>
      <c r="BX34" s="33" t="str">
        <f t="shared" si="8"/>
        <v>八幡市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418558.76387339027</v>
      </c>
      <c r="BZ34" s="36"/>
      <c r="CA34" s="33" t="str">
        <f t="shared" si="9"/>
        <v>26210</v>
      </c>
      <c r="CB34" s="33" t="str">
        <f t="shared" si="10"/>
        <v>八幡市</v>
      </c>
      <c r="CC34" s="223">
        <f t="shared" si="11"/>
        <v>2.2998927211357798E-2</v>
      </c>
      <c r="CD34" s="223">
        <f t="shared" si="16"/>
        <v>1.9900239677025536E-2</v>
      </c>
      <c r="CE34" s="223">
        <f t="shared" si="17"/>
        <v>0</v>
      </c>
      <c r="CF34" s="223">
        <f t="shared" si="18"/>
        <v>0</v>
      </c>
      <c r="CG34" s="223">
        <f t="shared" si="19"/>
        <v>0</v>
      </c>
      <c r="CH34" s="223">
        <f t="shared" si="20"/>
        <v>0</v>
      </c>
      <c r="CI34" s="223">
        <f t="shared" si="12"/>
        <v>4.2899166888383335E-2</v>
      </c>
      <c r="CK34" s="18" t="str">
        <f t="shared" si="13"/>
        <v>26210</v>
      </c>
      <c r="CL34" s="18" t="str">
        <f t="shared" si="14"/>
        <v>八幡市</v>
      </c>
      <c r="CM34" s="18">
        <f>VLOOKUP($CK34&amp;"_"&amp;$AZ$7,データシート1!$A:$BT,MATCH("ca_太陽光発電（10kW未満）",データシート1!$A$1:$BT$1,0),0)</f>
        <v>1867</v>
      </c>
      <c r="CN34" s="18">
        <f>VLOOKUP($CK34&amp;"_"&amp;$AZ$5,データシート1!$A:$BT,MATCH("ab_家庭",データシート1!$A$1:$BT$1,0),0)</f>
        <v>33707</v>
      </c>
      <c r="CO34" s="223">
        <f t="shared" si="15"/>
        <v>5.5389088319933548E-2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36204</v>
      </c>
      <c r="AY35" s="18" t="str">
        <f>IF(IFERROR(比較地域マスタ!$Z28,"")=0,"",IFERROR(比較地域マスタ!$Z28,""))</f>
        <v>阿南市</v>
      </c>
      <c r="BC35" s="844" t="str">
        <f t="shared" si="0"/>
        <v>36204</v>
      </c>
      <c r="BD35" s="1031" t="str">
        <f t="shared" si="2"/>
        <v>阿南市</v>
      </c>
      <c r="BE35" s="34">
        <f>VLOOKUP($BC35&amp;"_"&amp;$AZ$7,データシート1!$A:$BT,MATCH("cb_"&amp;BE$12,データシート1!$A$1:$BT$1,0),0)</f>
        <v>14518.22799999995</v>
      </c>
      <c r="BF35" s="34">
        <f>VLOOKUP($BC35&amp;"_"&amp;$AZ$7,データシート1!$A:$BT,MATCH("cb_"&amp;BF$12,データシート1!$A$1:$BT$1,0),0)</f>
        <v>78418.401999999856</v>
      </c>
      <c r="BG35" s="34">
        <f>VLOOKUP($BC35&amp;"_"&amp;$AZ$7,データシート1!$A:$BT,MATCH("cb_"&amp;BG$12,データシート1!$A$1:$BT$1,0),0)</f>
        <v>0</v>
      </c>
      <c r="BH35" s="34">
        <f>VLOOKUP($BC35&amp;"_"&amp;$AZ$7,データシート1!$A:$BT,MATCH("cb_"&amp;BH$12,データシート1!$A$1:$BT$1,0),0)</f>
        <v>104</v>
      </c>
      <c r="BI35" s="34">
        <f>VLOOKUP($BC35&amp;"_"&amp;$AZ$7,データシート1!$A:$BT,MATCH("cb_"&amp;BI$12,データシート1!$A$1:$BT$1,0),0)</f>
        <v>0</v>
      </c>
      <c r="BJ35" s="34">
        <f>VLOOKUP($BC35&amp;"_"&amp;$AZ$7,データシート1!$A:$BT,MATCH("cb_"&amp;BJ$12,データシート1!$A$1:$BT$1,0),0)</f>
        <v>82497.010999999999</v>
      </c>
      <c r="BK35" s="34">
        <f t="shared" si="3"/>
        <v>175537.6409999998</v>
      </c>
      <c r="BL35" s="36"/>
      <c r="BM35" s="844" t="str">
        <f t="shared" si="4"/>
        <v>36204</v>
      </c>
      <c r="BN35" s="1031" t="str">
        <f t="shared" si="5"/>
        <v>阿南市</v>
      </c>
      <c r="BO35" s="34">
        <f>BE35*VLOOKUP(BO$12,別紙!$B$4:$E$10,MATCH("設備利用率",別紙!$B$4:$E$4,0),0)/100*8760/10^3</f>
        <v>17423.615787359937</v>
      </c>
      <c r="BP35" s="34">
        <f>BF35*VLOOKUP(BP$12,別紙!$B$4:$E$10,MATCH("設備利用率",別紙!$B$4:$E$4,0),0)/100*8760/10^3</f>
        <v>103728.72542951982</v>
      </c>
      <c r="BQ35" s="34">
        <f>BG35*VLOOKUP(BQ$12,別紙!$B$4:$E$10,MATCH("設備利用率",別紙!$B$4:$E$4,0),0)/100*8760/10^3</f>
        <v>0</v>
      </c>
      <c r="BR35" s="34">
        <f>BH35*VLOOKUP(BR$12,別紙!$B$4:$E$10,MATCH("設備利用率",別紙!$B$4:$E$4,0),0)/100*8760/10^3</f>
        <v>546.62400000000002</v>
      </c>
      <c r="BS35" s="34">
        <f>BI35*VLOOKUP(BS$12,別紙!$B$4:$E$10,MATCH("設備利用率",別紙!$B$4:$E$4,0),0)/100*8760/10^3</f>
        <v>0</v>
      </c>
      <c r="BT35" s="34">
        <f>BJ35*VLOOKUP(BT$12,別紙!$B$4:$E$10,MATCH("設備利用率",別紙!$B$4:$E$4,0),0)/100*8760/10^3</f>
        <v>578139.05308800004</v>
      </c>
      <c r="BU35" s="34">
        <f t="shared" si="6"/>
        <v>699838.01830487978</v>
      </c>
      <c r="BV35" s="36"/>
      <c r="BW35" s="33" t="str">
        <f t="shared" si="7"/>
        <v>36204</v>
      </c>
      <c r="BX35" s="33" t="str">
        <f t="shared" si="8"/>
        <v>阿南市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822286.3962772619</v>
      </c>
      <c r="BZ35" s="36"/>
      <c r="CA35" s="33" t="str">
        <f t="shared" si="9"/>
        <v>36204</v>
      </c>
      <c r="CB35" s="33" t="str">
        <f t="shared" si="10"/>
        <v>阿南市</v>
      </c>
      <c r="CC35" s="223">
        <f t="shared" si="11"/>
        <v>2.1189230256321752E-2</v>
      </c>
      <c r="CD35" s="223">
        <f t="shared" si="16"/>
        <v>0.12614671226367236</v>
      </c>
      <c r="CE35" s="223">
        <f t="shared" si="17"/>
        <v>0</v>
      </c>
      <c r="CF35" s="223">
        <f t="shared" si="18"/>
        <v>6.6476108868483231E-4</v>
      </c>
      <c r="CG35" s="223">
        <f t="shared" si="19"/>
        <v>0</v>
      </c>
      <c r="CH35" s="223">
        <f t="shared" si="20"/>
        <v>0.70308721596928958</v>
      </c>
      <c r="CI35" s="223">
        <f t="shared" si="12"/>
        <v>0.85108791957796848</v>
      </c>
      <c r="CK35" s="18" t="str">
        <f t="shared" si="13"/>
        <v>36204</v>
      </c>
      <c r="CL35" s="18" t="str">
        <f t="shared" si="14"/>
        <v>阿南市</v>
      </c>
      <c r="CM35" s="18">
        <f>VLOOKUP($CK35&amp;"_"&amp;$AZ$7,データシート1!$A:$BT,MATCH("ca_太陽光発電（10kW未満）",データシート1!$A$1:$BT$1,0),0)</f>
        <v>2796</v>
      </c>
      <c r="CN35" s="18">
        <f>VLOOKUP($CK35&amp;"_"&amp;$AZ$5,データシート1!$A:$BT,MATCH("ab_家庭",データシート1!$A$1:$BT$1,0),0)</f>
        <v>31339</v>
      </c>
      <c r="CO35" s="223">
        <f t="shared" si="15"/>
        <v>8.9217907399725585E-2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23233</v>
      </c>
      <c r="AY36" s="18" t="str">
        <f>IF(IFERROR(比較地域マスタ!$Z29,"")=0,"",IFERROR(比較地域マスタ!$Z29,""))</f>
        <v>清須市</v>
      </c>
      <c r="BC36" s="844" t="str">
        <f t="shared" si="0"/>
        <v>23233</v>
      </c>
      <c r="BD36" s="1031" t="str">
        <f t="shared" si="2"/>
        <v>清須市</v>
      </c>
      <c r="BE36" s="34">
        <f>VLOOKUP($BC36&amp;"_"&amp;$AZ$7,データシート1!$A:$BT,MATCH("cb_"&amp;BE$12,データシート1!$A$1:$BT$1,0),0)</f>
        <v>11864.999999999973</v>
      </c>
      <c r="BF36" s="34">
        <f>VLOOKUP($BC36&amp;"_"&amp;$AZ$7,データシート1!$A:$BT,MATCH("cb_"&amp;BF$12,データシート1!$A$1:$BT$1,0),0)</f>
        <v>6208.2999999999956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18073.299999999967</v>
      </c>
      <c r="BL36" s="36"/>
      <c r="BM36" s="844" t="str">
        <f t="shared" si="4"/>
        <v>23233</v>
      </c>
      <c r="BN36" s="1031" t="str">
        <f t="shared" si="5"/>
        <v>清須市</v>
      </c>
      <c r="BO36" s="34">
        <f>BE36*VLOOKUP(BO$12,別紙!$B$4:$E$10,MATCH("設備利用率",別紙!$B$4:$E$4,0),0)/100*8760/10^3</f>
        <v>14239.423799999968</v>
      </c>
      <c r="BP36" s="34">
        <f>BF36*VLOOKUP(BP$12,別紙!$B$4:$E$10,MATCH("設備利用率",別紙!$B$4:$E$4,0),0)/100*8760/10^3</f>
        <v>8212.0909079999947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22451.514707999962</v>
      </c>
      <c r="BV36" s="36"/>
      <c r="BW36" s="33" t="str">
        <f t="shared" si="7"/>
        <v>23233</v>
      </c>
      <c r="BX36" s="33" t="str">
        <f t="shared" si="8"/>
        <v>清須市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376140.00879485189</v>
      </c>
      <c r="BZ36" s="36"/>
      <c r="CA36" s="33" t="str">
        <f t="shared" si="9"/>
        <v>23233</v>
      </c>
      <c r="CB36" s="33" t="str">
        <f t="shared" si="10"/>
        <v>清須市</v>
      </c>
      <c r="CC36" s="223">
        <f t="shared" si="11"/>
        <v>3.7856711509160944E-2</v>
      </c>
      <c r="CD36" s="223">
        <f t="shared" si="16"/>
        <v>2.1832537661471949E-2</v>
      </c>
      <c r="CE36" s="223">
        <f t="shared" si="17"/>
        <v>0</v>
      </c>
      <c r="CF36" s="223">
        <f t="shared" si="18"/>
        <v>0</v>
      </c>
      <c r="CG36" s="223">
        <f t="shared" si="19"/>
        <v>0</v>
      </c>
      <c r="CH36" s="223">
        <f t="shared" si="20"/>
        <v>0</v>
      </c>
      <c r="CI36" s="223">
        <f t="shared" si="12"/>
        <v>5.9689249170632896E-2</v>
      </c>
      <c r="CK36" s="18" t="str">
        <f t="shared" si="13"/>
        <v>23233</v>
      </c>
      <c r="CL36" s="18" t="str">
        <f t="shared" si="14"/>
        <v>清須市</v>
      </c>
      <c r="CM36" s="18">
        <f>VLOOKUP($CK36&amp;"_"&amp;$AZ$7,データシート1!$A:$BT,MATCH("ca_太陽光発電（10kW未満）",データシート1!$A$1:$BT$1,0),0)</f>
        <v>2520</v>
      </c>
      <c r="CN36" s="18">
        <f>VLOOKUP($CK36&amp;"_"&amp;$AZ$5,データシート1!$A:$BT,MATCH("ab_家庭",データシート1!$A$1:$BT$1,0),0)</f>
        <v>30451</v>
      </c>
      <c r="CO36" s="223">
        <f t="shared" si="15"/>
        <v>8.2755902926012287E-2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09210</v>
      </c>
      <c r="AY37" s="18" t="str">
        <f>IF(IFERROR(比較地域マスタ!$Z30,"")=0,"",IFERROR(比較地域マスタ!$Z30,""))</f>
        <v>大田原市</v>
      </c>
      <c r="BC37" s="844" t="str">
        <f t="shared" si="0"/>
        <v>09210</v>
      </c>
      <c r="BD37" s="1031" t="str">
        <f t="shared" si="2"/>
        <v>大田原市</v>
      </c>
      <c r="BE37" s="34">
        <f>VLOOKUP($BC37&amp;"_"&amp;$AZ$7,データシート1!$A:$BT,MATCH("cb_"&amp;BE$12,データシート1!$A$1:$BT$1,0),0)</f>
        <v>14102.099999999959</v>
      </c>
      <c r="BF37" s="34">
        <f>VLOOKUP($BC37&amp;"_"&amp;$AZ$7,データシート1!$A:$BT,MATCH("cb_"&amp;BF$12,データシート1!$A$1:$BT$1,0),0)</f>
        <v>200484.60000000024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730.13800000000003</v>
      </c>
      <c r="BK37" s="34">
        <f t="shared" si="3"/>
        <v>215316.83800000019</v>
      </c>
      <c r="BL37" s="36"/>
      <c r="BM37" s="844" t="str">
        <f t="shared" si="4"/>
        <v>09210</v>
      </c>
      <c r="BN37" s="1031" t="str">
        <f t="shared" si="5"/>
        <v>大田原市</v>
      </c>
      <c r="BO37" s="34">
        <f>BE37*VLOOKUP(BO$12,別紙!$B$4:$E$10,MATCH("設備利用率",別紙!$B$4:$E$4,0),0)/100*8760/10^3</f>
        <v>16924.212251999947</v>
      </c>
      <c r="BP37" s="34">
        <f>BF37*VLOOKUP(BP$12,別紙!$B$4:$E$10,MATCH("設備利用率",別紙!$B$4:$E$4,0),0)/100*8760/10^3</f>
        <v>265193.00949600036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5116.8071040000004</v>
      </c>
      <c r="BU37" s="34">
        <f t="shared" si="6"/>
        <v>287234.02885200031</v>
      </c>
      <c r="BV37" s="36"/>
      <c r="BW37" s="33" t="str">
        <f t="shared" si="7"/>
        <v>09210</v>
      </c>
      <c r="BX37" s="33" t="str">
        <f t="shared" si="8"/>
        <v>大田原市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713142.448882967</v>
      </c>
      <c r="BZ37" s="36"/>
      <c r="CA37" s="33" t="str">
        <f t="shared" si="9"/>
        <v>09210</v>
      </c>
      <c r="CB37" s="33" t="str">
        <f t="shared" si="10"/>
        <v>大田原市</v>
      </c>
      <c r="CC37" s="223">
        <f t="shared" si="11"/>
        <v>2.3731881727850082E-2</v>
      </c>
      <c r="CD37" s="223">
        <f t="shared" si="16"/>
        <v>0.37186541049601846</v>
      </c>
      <c r="CE37" s="223">
        <f t="shared" si="17"/>
        <v>0</v>
      </c>
      <c r="CF37" s="223">
        <f t="shared" si="18"/>
        <v>0</v>
      </c>
      <c r="CG37" s="223">
        <f t="shared" si="19"/>
        <v>0</v>
      </c>
      <c r="CH37" s="223">
        <f t="shared" si="20"/>
        <v>7.1750140690891809E-3</v>
      </c>
      <c r="CI37" s="223">
        <f t="shared" si="12"/>
        <v>0.40277230629295768</v>
      </c>
      <c r="CK37" s="18" t="str">
        <f t="shared" si="13"/>
        <v>09210</v>
      </c>
      <c r="CL37" s="18" t="str">
        <f t="shared" si="14"/>
        <v>大田原市</v>
      </c>
      <c r="CM37" s="18">
        <f>VLOOKUP($CK37&amp;"_"&amp;$AZ$7,データシート1!$A:$BT,MATCH("ca_太陽光発電（10kW未満）",データシート1!$A$1:$BT$1,0),0)</f>
        <v>2872</v>
      </c>
      <c r="CN37" s="18">
        <f>VLOOKUP($CK37&amp;"_"&amp;$AZ$5,データシート1!$A:$BT,MATCH("ab_家庭",データシート1!$A$1:$BT$1,0),0)</f>
        <v>29729</v>
      </c>
      <c r="CO37" s="223">
        <f t="shared" si="15"/>
        <v>9.6606007602004773E-2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40224</v>
      </c>
      <c r="AY38" s="18" t="str">
        <f>IF(IFERROR(比較地域マスタ!$Z31,"")=0,"",IFERROR(比較地域マスタ!$Z31,""))</f>
        <v>福津市</v>
      </c>
      <c r="BC38" s="844" t="str">
        <f t="shared" si="0"/>
        <v>40224</v>
      </c>
      <c r="BD38" s="1031" t="str">
        <f t="shared" si="2"/>
        <v>福津市</v>
      </c>
      <c r="BE38" s="34">
        <f>VLOOKUP($BC38&amp;"_"&amp;$AZ$7,データシート1!$A:$BT,MATCH("cb_"&amp;BE$12,データシート1!$A$1:$BT$1,0),0)</f>
        <v>16591.222999999954</v>
      </c>
      <c r="BF38" s="34">
        <f>VLOOKUP($BC38&amp;"_"&amp;$AZ$7,データシート1!$A:$BT,MATCH("cb_"&amp;BF$12,データシート1!$A$1:$BT$1,0),0)</f>
        <v>32487.779999999992</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49079.002999999946</v>
      </c>
      <c r="BL38" s="36"/>
      <c r="BM38" s="844" t="str">
        <f t="shared" si="4"/>
        <v>40224</v>
      </c>
      <c r="BN38" s="1031" t="str">
        <f t="shared" si="5"/>
        <v>福津市</v>
      </c>
      <c r="BO38" s="34">
        <f>BE38*VLOOKUP(BO$12,別紙!$B$4:$E$10,MATCH("設備利用率",別紙!$B$4:$E$4,0),0)/100*8760/10^3</f>
        <v>19911.458546759943</v>
      </c>
      <c r="BP38" s="34">
        <f>BF38*VLOOKUP(BP$12,別紙!$B$4:$E$10,MATCH("設備利用率",別紙!$B$4:$E$4,0),0)/100*8760/10^3</f>
        <v>42973.535872799992</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62884.994419559938</v>
      </c>
      <c r="BV38" s="36"/>
      <c r="BW38" s="33" t="str">
        <f t="shared" si="7"/>
        <v>40224</v>
      </c>
      <c r="BX38" s="33" t="str">
        <f t="shared" si="8"/>
        <v>福津市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261531.42408899794</v>
      </c>
      <c r="BZ38" s="36"/>
      <c r="CA38" s="33" t="str">
        <f t="shared" si="9"/>
        <v>40224</v>
      </c>
      <c r="CB38" s="33" t="str">
        <f t="shared" si="10"/>
        <v>福津市</v>
      </c>
      <c r="CC38" s="223">
        <f t="shared" si="11"/>
        <v>7.6134095992931861E-2</v>
      </c>
      <c r="CD38" s="223">
        <f t="shared" si="16"/>
        <v>0.16431499970793681</v>
      </c>
      <c r="CE38" s="223">
        <f t="shared" si="17"/>
        <v>0</v>
      </c>
      <c r="CF38" s="223">
        <f t="shared" si="18"/>
        <v>0</v>
      </c>
      <c r="CG38" s="223">
        <f t="shared" si="19"/>
        <v>0</v>
      </c>
      <c r="CH38" s="223">
        <f t="shared" si="20"/>
        <v>0</v>
      </c>
      <c r="CI38" s="223">
        <f t="shared" si="12"/>
        <v>0.24044909570086867</v>
      </c>
      <c r="CK38" s="18" t="str">
        <f t="shared" si="13"/>
        <v>40224</v>
      </c>
      <c r="CL38" s="18" t="str">
        <f t="shared" si="14"/>
        <v>福津市</v>
      </c>
      <c r="CM38" s="18">
        <f>VLOOKUP($CK38&amp;"_"&amp;$AZ$7,データシート1!$A:$BT,MATCH("ca_太陽光発電（10kW未満）",データシート1!$A$1:$BT$1,0),0)</f>
        <v>3723</v>
      </c>
      <c r="CN38" s="18">
        <f>VLOOKUP($CK38&amp;"_"&amp;$AZ$5,データシート1!$A:$BT,MATCH("ab_家庭",データシート1!$A$1:$BT$1,0),0)</f>
        <v>29769</v>
      </c>
      <c r="CO38" s="223">
        <f t="shared" si="15"/>
        <v>0.12506298498437973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13101</v>
      </c>
      <c r="AY39" s="18" t="str">
        <f>IF(IFERROR(比較地域マスタ!$Z32,"")=0,"",IFERROR(比較地域マスタ!$Z32,""))</f>
        <v>千代田区</v>
      </c>
      <c r="BC39" s="844" t="str">
        <f t="shared" si="0"/>
        <v>13101</v>
      </c>
      <c r="BD39" s="1031" t="str">
        <f t="shared" si="2"/>
        <v>千代田区</v>
      </c>
      <c r="BE39" s="34">
        <f>VLOOKUP($BC39&amp;"_"&amp;$AZ$7,データシート1!$A:$BT,MATCH("cb_"&amp;BE$12,データシート1!$A$1:$BT$1,0),0)</f>
        <v>153.40000000000003</v>
      </c>
      <c r="BF39" s="34">
        <f>VLOOKUP($BC39&amp;"_"&amp;$AZ$7,データシート1!$A:$BT,MATCH("cb_"&amp;BF$12,データシート1!$A$1:$BT$1,0),0)</f>
        <v>270.5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423.90000000000003</v>
      </c>
      <c r="BL39" s="36"/>
      <c r="BM39" s="844" t="str">
        <f t="shared" si="4"/>
        <v>13101</v>
      </c>
      <c r="BN39" s="1031" t="str">
        <f t="shared" si="5"/>
        <v>千代田区</v>
      </c>
      <c r="BO39" s="34">
        <f>BE39*VLOOKUP(BO$12,別紙!$B$4:$E$10,MATCH("設備利用率",別紙!$B$4:$E$4,0),0)/100*8760/10^3</f>
        <v>184.09840800000003</v>
      </c>
      <c r="BP39" s="34">
        <f>BF39*VLOOKUP(BP$12,別紙!$B$4:$E$10,MATCH("設備利用率",別紙!$B$4:$E$4,0),0)/100*8760/10^3</f>
        <v>357.80657999999994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541.904988</v>
      </c>
      <c r="BV39" s="36"/>
      <c r="BW39" s="33" t="str">
        <f t="shared" si="7"/>
        <v>13101</v>
      </c>
      <c r="BX39" s="33" t="str">
        <f t="shared" si="8"/>
        <v>千代田区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6166727.2432678565</v>
      </c>
      <c r="BZ39" s="36"/>
      <c r="CA39" s="33" t="str">
        <f t="shared" si="9"/>
        <v>13101</v>
      </c>
      <c r="CB39" s="33" t="str">
        <f t="shared" si="10"/>
        <v>千代田区</v>
      </c>
      <c r="CC39" s="223">
        <f t="shared" si="11"/>
        <v>2.9853502633990842E-5</v>
      </c>
      <c r="CD39" s="223">
        <f t="shared" si="16"/>
        <v>5.8022118683879389E-5</v>
      </c>
      <c r="CE39" s="223">
        <f t="shared" si="17"/>
        <v>0</v>
      </c>
      <c r="CF39" s="223">
        <f t="shared" si="18"/>
        <v>0</v>
      </c>
      <c r="CG39" s="223">
        <f t="shared" si="19"/>
        <v>0</v>
      </c>
      <c r="CH39" s="223">
        <f t="shared" si="20"/>
        <v>0</v>
      </c>
      <c r="CI39" s="223">
        <f t="shared" si="12"/>
        <v>8.7875621317870235E-5</v>
      </c>
      <c r="CK39" s="18" t="str">
        <f t="shared" si="13"/>
        <v>13101</v>
      </c>
      <c r="CL39" s="18" t="str">
        <f t="shared" si="14"/>
        <v>千代田区</v>
      </c>
      <c r="CM39" s="18">
        <f>VLOOKUP($CK39&amp;"_"&amp;$AZ$7,データシート1!$A:$BT,MATCH("ca_太陽光発電（10kW未満）",データシート1!$A$1:$BT$1,0),0)</f>
        <v>48</v>
      </c>
      <c r="CN39" s="18">
        <f>VLOOKUP($CK39&amp;"_"&amp;$AZ$5,データシート1!$A:$BT,MATCH("ab_家庭",データシート1!$A$1:$BT$1,0),0)</f>
        <v>38548</v>
      </c>
      <c r="CO39" s="223">
        <f t="shared" si="15"/>
        <v>1.2452007886271661E-3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38203</v>
      </c>
      <c r="AY40" s="18" t="str">
        <f>IF(IFERROR(比較地域マスタ!$Z33,"")=0,"",IFERROR(比較地域マスタ!$Z33,""))</f>
        <v>宇和島市</v>
      </c>
      <c r="BC40" s="844" t="str">
        <f t="shared" si="0"/>
        <v>38203</v>
      </c>
      <c r="BD40" s="1031" t="str">
        <f t="shared" si="2"/>
        <v>宇和島市</v>
      </c>
      <c r="BE40" s="34">
        <f>VLOOKUP($BC40&amp;"_"&amp;$AZ$7,データシート1!$A:$BT,MATCH("cb_"&amp;BE$12,データシート1!$A$1:$BT$1,0),0)</f>
        <v>8284.9769999999844</v>
      </c>
      <c r="BF40" s="34">
        <f>VLOOKUP($BC40&amp;"_"&amp;$AZ$7,データシート1!$A:$BT,MATCH("cb_"&amp;BF$12,データシート1!$A$1:$BT$1,0),0)</f>
        <v>22383.300000000014</v>
      </c>
      <c r="BG40" s="34">
        <f>VLOOKUP($BC40&amp;"_"&amp;$AZ$7,データシート1!$A:$BT,MATCH("cb_"&amp;BG$12,データシート1!$A$1:$BT$1,0),0)</f>
        <v>28500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1261.2750000000001</v>
      </c>
      <c r="BK40" s="34">
        <f t="shared" si="3"/>
        <v>60429.552000000003</v>
      </c>
      <c r="BL40" s="36"/>
      <c r="BM40" s="844" t="str">
        <f t="shared" si="4"/>
        <v>38203</v>
      </c>
      <c r="BN40" s="1031" t="str">
        <f t="shared" si="5"/>
        <v>宇和島市</v>
      </c>
      <c r="BO40" s="34">
        <f>BE40*VLOOKUP(BO$12,別紙!$B$4:$E$10,MATCH("設備利用率",別紙!$B$4:$E$4,0),0)/100*8760/10^3</f>
        <v>9942.9665972399798</v>
      </c>
      <c r="BP40" s="34">
        <f>BF40*VLOOKUP(BP$12,別紙!$B$4:$E$10,MATCH("設備利用率",別紙!$B$4:$E$4,0),0)/100*8760/10^3</f>
        <v>29607.73390800002</v>
      </c>
      <c r="BQ40" s="34">
        <f>BG40*VLOOKUP(BQ$12,別紙!$B$4:$E$10,MATCH("設備利用率",別紙!$B$4:$E$4,0),0)/100*8760/10^3</f>
        <v>61915.68</v>
      </c>
      <c r="BR40" s="34">
        <f>BH40*VLOOKUP(BR$12,別紙!$B$4:$E$10,MATCH("設備利用率",別紙!$B$4:$E$4,0),0)/100*8760/10^3</f>
        <v>0</v>
      </c>
      <c r="BS40" s="34">
        <f>BI40*VLOOKUP(BS$12,別紙!$B$4:$E$10,MATCH("設備利用率",別紙!$B$4:$E$4,0),0)/100*8760/10^3</f>
        <v>0</v>
      </c>
      <c r="BT40" s="34">
        <f>BJ40*VLOOKUP(BT$12,別紙!$B$4:$E$10,MATCH("設備利用率",別紙!$B$4:$E$4,0),0)/100*8760/10^3</f>
        <v>8839.0151999999998</v>
      </c>
      <c r="BU40" s="34">
        <f t="shared" si="6"/>
        <v>110305.39570523999</v>
      </c>
      <c r="BV40" s="36"/>
      <c r="BW40" s="33" t="str">
        <f t="shared" si="7"/>
        <v>38203</v>
      </c>
      <c r="BX40" s="33" t="str">
        <f t="shared" si="8"/>
        <v>宇和島市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404319.71913044812</v>
      </c>
      <c r="BZ40" s="36"/>
      <c r="CA40" s="33" t="str">
        <f t="shared" si="9"/>
        <v>38203</v>
      </c>
      <c r="CB40" s="33" t="str">
        <f t="shared" si="10"/>
        <v>宇和島市</v>
      </c>
      <c r="CC40" s="223">
        <f t="shared" si="11"/>
        <v>2.4591841868667356E-2</v>
      </c>
      <c r="CD40" s="223">
        <f t="shared" si="16"/>
        <v>7.3228518192671913E-2</v>
      </c>
      <c r="CE40" s="223">
        <f t="shared" si="17"/>
        <v>0.15313544472468277</v>
      </c>
      <c r="CF40" s="223">
        <f t="shared" si="18"/>
        <v>0</v>
      </c>
      <c r="CG40" s="223">
        <f t="shared" si="19"/>
        <v>0</v>
      </c>
      <c r="CH40" s="223">
        <f t="shared" si="20"/>
        <v>2.1861449693845417E-2</v>
      </c>
      <c r="CI40" s="223">
        <f t="shared" si="12"/>
        <v>0.27281725447986743</v>
      </c>
      <c r="CK40" s="18" t="str">
        <f t="shared" si="13"/>
        <v>38203</v>
      </c>
      <c r="CL40" s="18" t="str">
        <f t="shared" si="14"/>
        <v>宇和島市</v>
      </c>
      <c r="CM40" s="18">
        <f>VLOOKUP($CK40&amp;"_"&amp;$AZ$7,データシート1!$A:$BT,MATCH("ca_太陽光発電（10kW未満）",データシート1!$A$1:$BT$1,0),0)</f>
        <v>1662</v>
      </c>
      <c r="CN40" s="18">
        <f>VLOOKUP($CK40&amp;"_"&amp;$AZ$5,データシート1!$A:$BT,MATCH("ab_家庭",データシート1!$A$1:$BT$1,0),0)</f>
        <v>35339</v>
      </c>
      <c r="CO40" s="223">
        <f t="shared" si="15"/>
        <v>4.7030193270890516E-2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30206</v>
      </c>
      <c r="AY41" s="18" t="str">
        <f>IF(IFERROR(比較地域マスタ!$Z34,"")=0,"",IFERROR(比較地域マスタ!$Z34,""))</f>
        <v>田辺市</v>
      </c>
      <c r="BC41" s="844" t="str">
        <f t="shared" si="0"/>
        <v>30206</v>
      </c>
      <c r="BD41" s="1031" t="str">
        <f t="shared" si="2"/>
        <v>田辺市</v>
      </c>
      <c r="BE41" s="34">
        <f>VLOOKUP($BC41&amp;"_"&amp;$AZ$7,データシート1!$A:$BT,MATCH("cb_"&amp;BE$12,データシート1!$A$1:$BT$1,0),0)</f>
        <v>9603.0999999999913</v>
      </c>
      <c r="BF41" s="34">
        <f>VLOOKUP($BC41&amp;"_"&amp;$AZ$7,データシート1!$A:$BT,MATCH("cb_"&amp;BF$12,データシート1!$A$1:$BT$1,0),0)</f>
        <v>26804.500000000029</v>
      </c>
      <c r="BG41" s="34">
        <f>VLOOKUP($BC41&amp;"_"&amp;$AZ$7,データシート1!$A:$BT,MATCH("cb_"&amp;BG$12,データシート1!$A$1:$BT$1,0),0)</f>
        <v>19</v>
      </c>
      <c r="BH41" s="34">
        <f>VLOOKUP($BC41&amp;"_"&amp;$AZ$7,データシート1!$A:$BT,MATCH("cb_"&amp;BH$12,データシート1!$A$1:$BT$1,0),0)</f>
        <v>19.8</v>
      </c>
      <c r="BI41" s="34">
        <f>VLOOKUP($BC41&amp;"_"&amp;$AZ$7,データシート1!$A:$BT,MATCH("cb_"&amp;BI$12,データシート1!$A$1:$BT$1,0),0)</f>
        <v>0</v>
      </c>
      <c r="BJ41" s="34">
        <f>VLOOKUP($BC41&amp;"_"&amp;$AZ$7,データシート1!$A:$BT,MATCH("cb_"&amp;BJ$12,データシート1!$A$1:$BT$1,0),0)</f>
        <v>0</v>
      </c>
      <c r="BK41" s="34">
        <f t="shared" si="3"/>
        <v>36446.400000000023</v>
      </c>
      <c r="BL41" s="36"/>
      <c r="BM41" s="844" t="str">
        <f t="shared" si="4"/>
        <v>30206</v>
      </c>
      <c r="BN41" s="1031" t="str">
        <f t="shared" si="5"/>
        <v>田辺市</v>
      </c>
      <c r="BO41" s="34">
        <f>BE41*VLOOKUP(BO$12,別紙!$B$4:$E$10,MATCH("設備利用率",別紙!$B$4:$E$4,0),0)/100*8760/10^3</f>
        <v>11524.872371999991</v>
      </c>
      <c r="BP41" s="34">
        <f>BF41*VLOOKUP(BP$12,別紙!$B$4:$E$10,MATCH("設備利用率",別紙!$B$4:$E$4,0),0)/100*8760/10^3</f>
        <v>35455.920420000031</v>
      </c>
      <c r="BQ41" s="34">
        <f>BG41*VLOOKUP(BQ$12,別紙!$B$4:$E$10,MATCH("設備利用率",別紙!$B$4:$E$4,0),0)/100*8760/10^3</f>
        <v>41.277119999999996</v>
      </c>
      <c r="BR41" s="34">
        <f>BH41*VLOOKUP(BR$12,別紙!$B$4:$E$10,MATCH("設備利用率",別紙!$B$4:$E$4,0),0)/100*8760/10^3</f>
        <v>104.0688</v>
      </c>
      <c r="BS41" s="34">
        <f>BI41*VLOOKUP(BS$12,別紙!$B$4:$E$10,MATCH("設備利用率",別紙!$B$4:$E$4,0),0)/100*8760/10^3</f>
        <v>0</v>
      </c>
      <c r="BT41" s="34">
        <f>BJ41*VLOOKUP(BT$12,別紙!$B$4:$E$10,MATCH("設備利用率",別紙!$B$4:$E$4,0),0)/100*8760/10^3</f>
        <v>0</v>
      </c>
      <c r="BU41" s="34">
        <f t="shared" si="6"/>
        <v>47126.138712000022</v>
      </c>
      <c r="BV41" s="36"/>
      <c r="BW41" s="33" t="str">
        <f t="shared" si="7"/>
        <v>30206</v>
      </c>
      <c r="BX41" s="33" t="str">
        <f t="shared" si="8"/>
        <v>田辺市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419847.9212706025</v>
      </c>
      <c r="BZ41" s="36"/>
      <c r="CA41" s="33" t="str">
        <f t="shared" si="9"/>
        <v>30206</v>
      </c>
      <c r="CB41" s="33" t="str">
        <f t="shared" si="10"/>
        <v>田辺市</v>
      </c>
      <c r="CC41" s="223">
        <f t="shared" si="11"/>
        <v>2.7450111786005298E-2</v>
      </c>
      <c r="CD41" s="223">
        <f t="shared" si="16"/>
        <v>8.4449436626239244E-2</v>
      </c>
      <c r="CE41" s="223">
        <f t="shared" si="17"/>
        <v>9.8314456041800576E-5</v>
      </c>
      <c r="CF41" s="223">
        <f t="shared" si="18"/>
        <v>2.4787260988467548E-4</v>
      </c>
      <c r="CG41" s="223">
        <f t="shared" si="19"/>
        <v>0</v>
      </c>
      <c r="CH41" s="223">
        <f t="shared" si="20"/>
        <v>0</v>
      </c>
      <c r="CI41" s="223">
        <f t="shared" si="12"/>
        <v>0.11224573547817103</v>
      </c>
      <c r="CK41" s="18" t="str">
        <f t="shared" si="13"/>
        <v>30206</v>
      </c>
      <c r="CL41" s="18" t="str">
        <f t="shared" si="14"/>
        <v>田辺市</v>
      </c>
      <c r="CM41" s="18">
        <f>VLOOKUP($CK41&amp;"_"&amp;$AZ$7,データシート1!$A:$BT,MATCH("ca_太陽光発電（10kW未満）",データシート1!$A$1:$BT$1,0),0)</f>
        <v>2060</v>
      </c>
      <c r="CN41" s="18">
        <f>VLOOKUP($CK41&amp;"_"&amp;$AZ$5,データシート1!$A:$BT,MATCH("ab_家庭",データシート1!$A$1:$BT$1,0),0)</f>
        <v>34958</v>
      </c>
      <c r="CO41" s="223">
        <f t="shared" si="15"/>
        <v>5.8927856284684478E-2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08443</v>
      </c>
      <c r="AY72" s="18" t="str">
        <f>IF(IFERROR(比較地域マスタ!$AE7,"")=0,"",IFERROR(比較地域マスタ!$AE7,""))</f>
        <v>阿見町</v>
      </c>
      <c r="AZ72" s="16"/>
      <c r="BA72" s="22">
        <v>1</v>
      </c>
      <c r="BB72" s="22">
        <v>1</v>
      </c>
      <c r="BC72" s="18" t="str">
        <f>AX72</f>
        <v>08443</v>
      </c>
      <c r="BD72" s="18" t="str">
        <f>AY72</f>
        <v>阿見町</v>
      </c>
      <c r="BE72" s="33">
        <f>VLOOKUP(BC72&amp;"_"&amp;$AZ$9,データシート3!A:AB,MATCH("ea_"&amp;"太陽光（建物系）"&amp;"_年間発電",データシート3!$A$1:$AB$1,0),0)/10^3+VLOOKUP(BC72&amp;"_"&amp;$AZ$9,データシート3!A:AB,MATCH("ea_"&amp;"太陽光（土地系）"&amp;"_年間発電",データシート3!$A$1:$AB$1,0),0)/10^3</f>
        <v>888332.16100000008</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888332.16100000008</v>
      </c>
      <c r="BJ72" s="33">
        <f>(VLOOKUP($BC72&amp;"_"&amp;$AZ$8,データシート3!$A:$AN,MATCH("da_合計",データシート3!$A$1:$AN$1,0),0))/10^3</f>
        <v>540635.82966806181</v>
      </c>
      <c r="BK72" s="33">
        <f t="shared" ref="BK72:BK103" si="21">BI72-BJ72</f>
        <v>347696.33133193827</v>
      </c>
      <c r="BL72" s="33">
        <f t="shared" ref="BL72:BL103" si="22">IF(BK72&gt;0,0,BK72)</f>
        <v>0</v>
      </c>
      <c r="BM72" s="33">
        <f t="shared" ref="BM72:BM103" si="23">IF(BK72&gt;0,BK72,0)</f>
        <v>347696.33133193827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08205</v>
      </c>
      <c r="AY73" s="18" t="str">
        <f>IF(IFERROR(比較地域マスタ!$AE8,"")=0,"",IFERROR(比較地域マスタ!$AE8,""))</f>
        <v>石岡市</v>
      </c>
      <c r="AZ73" s="16"/>
      <c r="BA73" s="22">
        <v>2</v>
      </c>
      <c r="BB73" s="22">
        <v>1</v>
      </c>
      <c r="BC73" s="18" t="str">
        <f t="shared" ref="BC73:BC136" si="24">AX73</f>
        <v>08205</v>
      </c>
      <c r="BD73" s="18" t="str">
        <f t="shared" ref="BD73:BD136" si="25">AY73</f>
        <v>石岡市</v>
      </c>
      <c r="BE73" s="33">
        <f>VLOOKUP(BC73&amp;"_"&amp;$AZ$9,データシート3!A:AB,MATCH("ea_"&amp;"太陽光（建物系）"&amp;"_年間発電",データシート3!$A$1:$AB$1,0),0)/10^3+VLOOKUP(BC73&amp;"_"&amp;$AZ$9,データシート3!A:AB,MATCH("ea_"&amp;"太陽光（土地系）"&amp;"_年間発電",データシート3!$A$1:$AB$1,0),0)/10^3</f>
        <v>2545711.344</v>
      </c>
      <c r="BF73" s="33">
        <f>VLOOKUP(BC73&amp;"_"&amp;$AZ$9,データシート3!A:AB,MATCH("ea_"&amp;"風力（陸上）"&amp;"_年間発電",データシート3!$A$1:$AB$1,0),0)/10^3</f>
        <v>139737.576</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2685448.92</v>
      </c>
      <c r="BJ73" s="33">
        <f>(VLOOKUP($BC73&amp;"_"&amp;$AZ$8,データシート3!$A:$AN,MATCH("da_合計",データシート3!$A$1:$AN$1,0),0))/10^3</f>
        <v>576473.22579695308</v>
      </c>
      <c r="BK73" s="33">
        <f t="shared" si="21"/>
        <v>2108975.6942030471</v>
      </c>
      <c r="BL73" s="33">
        <f t="shared" si="22"/>
        <v>0</v>
      </c>
      <c r="BM73" s="33">
        <f t="shared" si="23"/>
        <v>2108975.6942030471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08223</v>
      </c>
      <c r="AY74" s="18" t="str">
        <f>IF(IFERROR(比較地域マスタ!$AE9,"")=0,"",IFERROR(比較地域マスタ!$AE9,""))</f>
        <v>潮来市</v>
      </c>
      <c r="AZ74" s="16"/>
      <c r="BA74" s="22">
        <v>3</v>
      </c>
      <c r="BB74" s="22">
        <v>1</v>
      </c>
      <c r="BC74" s="18" t="str">
        <f t="shared" si="24"/>
        <v>08223</v>
      </c>
      <c r="BD74" s="18" t="str">
        <f t="shared" si="25"/>
        <v>潮来市</v>
      </c>
      <c r="BE74" s="33">
        <f>VLOOKUP(BC74&amp;"_"&amp;$AZ$9,データシート3!A:AB,MATCH("ea_"&amp;"太陽光（建物系）"&amp;"_年間発電",データシート3!$A$1:$AB$1,0),0)/10^3+VLOOKUP(BC74&amp;"_"&amp;$AZ$9,データシート3!A:AB,MATCH("ea_"&amp;"太陽光（土地系）"&amp;"_年間発電",データシート3!$A$1:$AB$1,0),0)/10^3</f>
        <v>636968.99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636968.99</v>
      </c>
      <c r="BJ74" s="33">
        <f>(VLOOKUP($BC74&amp;"_"&amp;$AZ$8,データシート3!$A:$AN,MATCH("da_合計",データシート3!$A$1:$AN$1,0),0))/10^3</f>
        <v>169198.47937451815</v>
      </c>
      <c r="BK74" s="33">
        <f t="shared" si="21"/>
        <v>467770.51062548184</v>
      </c>
      <c r="BL74" s="33">
        <f t="shared" si="22"/>
        <v>0</v>
      </c>
      <c r="BM74" s="33">
        <f t="shared" si="23"/>
        <v>467770.51062548184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08229</v>
      </c>
      <c r="AY75" s="18" t="str">
        <f>IF(IFERROR(比較地域マスタ!$AE10,"")=0,"",IFERROR(比較地域マスタ!$AE10,""))</f>
        <v>稲敷市</v>
      </c>
      <c r="AZ75" s="16"/>
      <c r="BA75" s="22">
        <v>4</v>
      </c>
      <c r="BB75" s="22">
        <v>1</v>
      </c>
      <c r="BC75" s="18" t="str">
        <f t="shared" si="24"/>
        <v>08229</v>
      </c>
      <c r="BD75" s="18" t="str">
        <f t="shared" si="25"/>
        <v>稲敷市</v>
      </c>
      <c r="BE75" s="33">
        <f>VLOOKUP(BC75&amp;"_"&amp;$AZ$9,データシート3!A:AB,MATCH("ea_"&amp;"太陽光（建物系）"&amp;"_年間発電",データシート3!$A$1:$AB$1,0),0)/10^3+VLOOKUP(BC75&amp;"_"&amp;$AZ$9,データシート3!A:AB,MATCH("ea_"&amp;"太陽光（土地系）"&amp;"_年間発電",データシート3!$A$1:$AB$1,0),0)/10^3</f>
        <v>1439587.1030000001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1439587.1030000001</v>
      </c>
      <c r="BJ75" s="33">
        <f>(VLOOKUP($BC75&amp;"_"&amp;$AZ$8,データシート3!$A:$AN,MATCH("da_合計",データシート3!$A$1:$AN$1,0),0))/10^3</f>
        <v>310432.60594337684</v>
      </c>
      <c r="BK75" s="33">
        <f t="shared" si="21"/>
        <v>1129154.4970566232</v>
      </c>
      <c r="BL75" s="33">
        <f t="shared" si="22"/>
        <v>0</v>
      </c>
      <c r="BM75" s="33">
        <f t="shared" si="23"/>
        <v>1129154.4970566232</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08302</v>
      </c>
      <c r="AY76" s="18" t="str">
        <f>IF(IFERROR(比較地域マスタ!$AE11,"")=0,"",IFERROR(比較地域マスタ!$AE11,""))</f>
        <v>茨城町</v>
      </c>
      <c r="AZ76" s="16"/>
      <c r="BA76" s="22">
        <v>5</v>
      </c>
      <c r="BB76" s="22">
        <v>1</v>
      </c>
      <c r="BC76" s="18" t="str">
        <f t="shared" si="24"/>
        <v>08302</v>
      </c>
      <c r="BD76" s="18" t="str">
        <f t="shared" si="25"/>
        <v>茨城町</v>
      </c>
      <c r="BE76" s="33">
        <f>VLOOKUP(BC76&amp;"_"&amp;$AZ$9,データシート3!A:AB,MATCH("ea_"&amp;"太陽光（建物系）"&amp;"_年間発電",データシート3!$A$1:$AB$1,0),0)/10^3+VLOOKUP(BC76&amp;"_"&amp;$AZ$9,データシート3!A:AB,MATCH("ea_"&amp;"太陽光（土地系）"&amp;"_年間発電",データシート3!$A$1:$AB$1,0),0)/10^3</f>
        <v>2114850.2170000002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2114850.2170000002</v>
      </c>
      <c r="BJ76" s="33">
        <f>(VLOOKUP($BC76&amp;"_"&amp;$AZ$8,データシート3!$A:$AN,MATCH("da_合計",データシート3!$A$1:$AN$1,0),0))/10^3</f>
        <v>197801.88269945612</v>
      </c>
      <c r="BK76" s="33">
        <f t="shared" si="21"/>
        <v>1917048.3343005441</v>
      </c>
      <c r="BL76" s="33">
        <f t="shared" si="22"/>
        <v>0</v>
      </c>
      <c r="BM76" s="33">
        <f t="shared" si="23"/>
        <v>1917048.3343005441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08219</v>
      </c>
      <c r="AY77" s="18" t="str">
        <f>IF(IFERROR(比較地域マスタ!$AE12,"")=0,"",IFERROR(比較地域マスタ!$AE12,""))</f>
        <v>牛久市</v>
      </c>
      <c r="AZ77" s="16"/>
      <c r="BA77" s="22">
        <v>6</v>
      </c>
      <c r="BB77" s="22">
        <v>1</v>
      </c>
      <c r="BC77" s="18" t="str">
        <f t="shared" si="24"/>
        <v>08219</v>
      </c>
      <c r="BD77" s="18" t="str">
        <f t="shared" si="25"/>
        <v>牛久市</v>
      </c>
      <c r="BE77" s="33">
        <f>VLOOKUP(BC77&amp;"_"&amp;$AZ$9,データシート3!A:AB,MATCH("ea_"&amp;"太陽光（建物系）"&amp;"_年間発電",データシート3!$A$1:$AB$1,0),0)/10^3+VLOOKUP(BC77&amp;"_"&amp;$AZ$9,データシート3!A:AB,MATCH("ea_"&amp;"太陽光（土地系）"&amp;"_年間発電",データシート3!$A$1:$AB$1,0),0)/10^3</f>
        <v>889939.00699999998</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889939.00699999998</v>
      </c>
      <c r="BJ77" s="33">
        <f>(VLOOKUP($BC77&amp;"_"&amp;$AZ$8,データシート3!$A:$AN,MATCH("da_合計",データシート3!$A$1:$AN$1,0),0))/10^3</f>
        <v>498258.61737865763</v>
      </c>
      <c r="BK77" s="33">
        <f t="shared" si="21"/>
        <v>391680.38962134236</v>
      </c>
      <c r="BL77" s="33">
        <f t="shared" si="22"/>
        <v>0</v>
      </c>
      <c r="BM77" s="33">
        <f t="shared" si="23"/>
        <v>391680.38962134236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08309</v>
      </c>
      <c r="AY78" s="18" t="str">
        <f>IF(IFERROR(比較地域マスタ!$AE13,"")=0,"",IFERROR(比較地域マスタ!$AE13,""))</f>
        <v>大洗町</v>
      </c>
      <c r="AZ78" s="16"/>
      <c r="BA78" s="22">
        <v>7</v>
      </c>
      <c r="BB78" s="22">
        <v>1</v>
      </c>
      <c r="BC78" s="18" t="str">
        <f t="shared" si="24"/>
        <v>08309</v>
      </c>
      <c r="BD78" s="18" t="str">
        <f t="shared" si="25"/>
        <v>大洗町</v>
      </c>
      <c r="BE78" s="33">
        <f>VLOOKUP(BC78&amp;"_"&amp;$AZ$9,データシート3!A:AB,MATCH("ea_"&amp;"太陽光（建物系）"&amp;"_年間発電",データシート3!$A$1:$AB$1,0),0)/10^3+VLOOKUP(BC78&amp;"_"&amp;$AZ$9,データシート3!A:AB,MATCH("ea_"&amp;"太陽光（土地系）"&amp;"_年間発電",データシート3!$A$1:$AB$1,0),0)/10^3</f>
        <v>204482.549</v>
      </c>
      <c r="BF78" s="33">
        <f>VLOOKUP(BC78&amp;"_"&amp;$AZ$9,データシート3!A:AB,MATCH("ea_"&amp;"風力（陸上）"&amp;"_年間発電",データシート3!$A$1:$AB$1,0),0)/10^3</f>
        <v>3117.2820000000006</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207599.83100000001</v>
      </c>
      <c r="BJ78" s="33">
        <f>(VLOOKUP($BC78&amp;"_"&amp;$AZ$8,データシート3!$A:$AN,MATCH("da_合計",データシート3!$A$1:$AN$1,0),0))/10^3</f>
        <v>103639.59090391308</v>
      </c>
      <c r="BK78" s="33">
        <f t="shared" si="21"/>
        <v>103960.24009608693</v>
      </c>
      <c r="BL78" s="33">
        <f t="shared" si="22"/>
        <v>0</v>
      </c>
      <c r="BM78" s="33">
        <f t="shared" si="23"/>
        <v>103960.24009608693</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08236</v>
      </c>
      <c r="AY79" s="18" t="str">
        <f>IF(IFERROR(比較地域マスタ!$AE14,"")=0,"",IFERROR(比較地域マスタ!$AE14,""))</f>
        <v>小美玉市</v>
      </c>
      <c r="AZ79" s="16"/>
      <c r="BA79" s="22">
        <v>8</v>
      </c>
      <c r="BB79" s="22">
        <v>1</v>
      </c>
      <c r="BC79" s="18" t="str">
        <f t="shared" si="24"/>
        <v>08236</v>
      </c>
      <c r="BD79" s="18" t="str">
        <f t="shared" si="25"/>
        <v>小美玉市</v>
      </c>
      <c r="BE79" s="33">
        <f>VLOOKUP(BC79&amp;"_"&amp;$AZ$9,データシート3!A:AB,MATCH("ea_"&amp;"太陽光（建物系）"&amp;"_年間発電",データシート3!$A$1:$AB$1,0),0)/10^3+VLOOKUP(BC79&amp;"_"&amp;$AZ$9,データシート3!A:AB,MATCH("ea_"&amp;"太陽光（土地系）"&amp;"_年間発電",データシート3!$A$1:$AB$1,0),0)/10^3</f>
        <v>2497770.8360000001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2497770.8360000001</v>
      </c>
      <c r="BJ79" s="33">
        <f>(VLOOKUP($BC79&amp;"_"&amp;$AZ$8,データシート3!$A:$AN,MATCH("da_合計",データシート3!$A$1:$AN$1,0),0))/10^3</f>
        <v>459525.01965621155</v>
      </c>
      <c r="BK79" s="33">
        <f t="shared" si="21"/>
        <v>2038245.8163437885</v>
      </c>
      <c r="BL79" s="33">
        <f>IF(BK79&gt;0,0,BK79)</f>
        <v>0</v>
      </c>
      <c r="BM79" s="33">
        <f>IF(BK79&gt;0,BK79,0)</f>
        <v>2038245.8163437885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08216</v>
      </c>
      <c r="AY80" s="18" t="str">
        <f>IF(IFERROR(比較地域マスタ!$AE15,"")=0,"",IFERROR(比較地域マスタ!$AE15,""))</f>
        <v>笠間市</v>
      </c>
      <c r="AZ80" s="16"/>
      <c r="BA80" s="22">
        <v>9</v>
      </c>
      <c r="BB80" s="22">
        <v>1</v>
      </c>
      <c r="BC80" s="18" t="str">
        <f t="shared" si="24"/>
        <v>08216</v>
      </c>
      <c r="BD80" s="18" t="str">
        <f t="shared" si="25"/>
        <v>笠間市</v>
      </c>
      <c r="BE80" s="33">
        <f>VLOOKUP(BC80&amp;"_"&amp;$AZ$9,データシート3!A:AB,MATCH("ea_"&amp;"太陽光（建物系）"&amp;"_年間発電",データシート3!$A$1:$AB$1,0),0)/10^3+VLOOKUP(BC80&amp;"_"&amp;$AZ$9,データシート3!A:AB,MATCH("ea_"&amp;"太陽光（土地系）"&amp;"_年間発電",データシート3!$A$1:$AB$1,0),0)/10^3</f>
        <v>2341434.8569999998</v>
      </c>
      <c r="BF80" s="33">
        <f>VLOOKUP(BC80&amp;"_"&amp;$AZ$9,データシート3!A:AB,MATCH("ea_"&amp;"風力（陸上）"&amp;"_年間発電",データシート3!$A$1:$AB$1,0),0)/10^3</f>
        <v>95497.736000000004</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2436932.5929999999</v>
      </c>
      <c r="BJ80" s="33">
        <f>(VLOOKUP($BC80&amp;"_"&amp;$AZ$8,データシート3!$A:$AN,MATCH("da_合計",データシート3!$A$1:$AN$1,0),0))/10^3</f>
        <v>482173.63362748211</v>
      </c>
      <c r="BK80" s="33">
        <f t="shared" si="21"/>
        <v>1954758.9593725177</v>
      </c>
      <c r="BL80" s="33">
        <f t="shared" si="22"/>
        <v>0</v>
      </c>
      <c r="BM80" s="33">
        <f t="shared" si="23"/>
        <v>1954758.9593725177</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08222</v>
      </c>
      <c r="AY81" s="18" t="str">
        <f>IF(IFERROR(比較地域マスタ!$AE16,"")=0,"",IFERROR(比較地域マスタ!$AE16,""))</f>
        <v>鹿嶋市</v>
      </c>
      <c r="AZ81" s="16"/>
      <c r="BA81" s="22">
        <v>10</v>
      </c>
      <c r="BB81" s="22">
        <v>1</v>
      </c>
      <c r="BC81" s="18" t="str">
        <f t="shared" si="24"/>
        <v>08222</v>
      </c>
      <c r="BD81" s="18" t="str">
        <f t="shared" si="25"/>
        <v>鹿嶋市</v>
      </c>
      <c r="BE81" s="33">
        <f>VLOOKUP(BC81&amp;"_"&amp;$AZ$9,データシート3!A:AB,MATCH("ea_"&amp;"太陽光（建物系）"&amp;"_年間発電",データシート3!$A$1:$AB$1,0),0)/10^3+VLOOKUP(BC81&amp;"_"&amp;$AZ$9,データシート3!A:AB,MATCH("ea_"&amp;"太陽光（土地系）"&amp;"_年間発電",データシート3!$A$1:$AB$1,0),0)/10^3</f>
        <v>1170883.5460000003</v>
      </c>
      <c r="BF81" s="33">
        <f>VLOOKUP(BC81&amp;"_"&amp;$AZ$9,データシート3!A:AB,MATCH("ea_"&amp;"風力（陸上）"&amp;"_年間発電",データシート3!$A$1:$AB$1,0),0)/10^3</f>
        <v>7317.3519999999999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1178200.8980000003</v>
      </c>
      <c r="BJ81" s="33">
        <f>(VLOOKUP($BC81&amp;"_"&amp;$AZ$8,データシート3!$A:$AN,MATCH("da_合計",データシート3!$A$1:$AN$1,0),0))/10^3</f>
        <v>1255626.2623396399</v>
      </c>
      <c r="BK81" s="33">
        <f t="shared" si="21"/>
        <v>-77425.364339639666</v>
      </c>
      <c r="BL81" s="33">
        <f t="shared" si="22"/>
        <v>-77425.364339639666</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08230</v>
      </c>
      <c r="AY82" s="18" t="str">
        <f>IF(IFERROR(比較地域マスタ!$AE17,"")=0,"",IFERROR(比較地域マスタ!$AE17,""))</f>
        <v>かすみがうら市</v>
      </c>
      <c r="AZ82" s="16"/>
      <c r="BA82" s="22">
        <v>11</v>
      </c>
      <c r="BB82" s="22">
        <v>1</v>
      </c>
      <c r="BC82" s="18" t="str">
        <f t="shared" si="24"/>
        <v>08230</v>
      </c>
      <c r="BD82" s="18" t="str">
        <f t="shared" si="25"/>
        <v>かすみがうら市</v>
      </c>
      <c r="BE82" s="33">
        <f>VLOOKUP(BC82&amp;"_"&amp;$AZ$9,データシート3!A:AB,MATCH("ea_"&amp;"太陽光（建物系）"&amp;"_年間発電",データシート3!$A$1:$AB$1,0),0)/10^3+VLOOKUP(BC82&amp;"_"&amp;$AZ$9,データシート3!A:AB,MATCH("ea_"&amp;"太陽光（土地系）"&amp;"_年間発電",データシート3!$A$1:$AB$1,0),0)/10^3</f>
        <v>1774840.068</v>
      </c>
      <c r="BF82" s="33">
        <f>VLOOKUP(BC82&amp;"_"&amp;$AZ$9,データシート3!A:AB,MATCH("ea_"&amp;"風力（陸上）"&amp;"_年間発電",データシート3!$A$1:$AB$1,0),0)/10^3</f>
        <v>4023.2640000000001</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1778863.3319999999</v>
      </c>
      <c r="BJ82" s="33">
        <f>(VLOOKUP($BC82&amp;"_"&amp;$AZ$8,データシート3!$A:$AN,MATCH("da_合計",データシート3!$A$1:$AN$1,0),0))/10^3</f>
        <v>382309.14282240282</v>
      </c>
      <c r="BK82" s="33">
        <f t="shared" si="21"/>
        <v>1396554.1891775972</v>
      </c>
      <c r="BL82" s="33">
        <f t="shared" si="22"/>
        <v>0</v>
      </c>
      <c r="BM82" s="33">
        <f t="shared" si="23"/>
        <v>1396554.1891775972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08232</v>
      </c>
      <c r="AY83" s="18" t="str">
        <f>IF(IFERROR(比較地域マスタ!$AE18,"")=0,"",IFERROR(比較地域マスタ!$AE18,""))</f>
        <v>神栖市</v>
      </c>
      <c r="AZ83" s="16"/>
      <c r="BA83" s="22">
        <v>12</v>
      </c>
      <c r="BB83" s="22">
        <v>1</v>
      </c>
      <c r="BC83" s="18" t="str">
        <f t="shared" si="24"/>
        <v>08232</v>
      </c>
      <c r="BD83" s="18" t="str">
        <f t="shared" si="25"/>
        <v>神栖市</v>
      </c>
      <c r="BE83" s="33">
        <f>VLOOKUP(BC83&amp;"_"&amp;$AZ$9,データシート3!A:AB,MATCH("ea_"&amp;"太陽光（建物系）"&amp;"_年間発電",データシート3!$A$1:$AB$1,0),0)/10^3+VLOOKUP(BC83&amp;"_"&amp;$AZ$9,データシート3!A:AB,MATCH("ea_"&amp;"太陽光（土地系）"&amp;"_年間発電",データシート3!$A$1:$AB$1,0),0)/10^3</f>
        <v>1675003.7540000002</v>
      </c>
      <c r="BF83" s="33">
        <f>VLOOKUP(BC83&amp;"_"&amp;$AZ$9,データシート3!A:AB,MATCH("ea_"&amp;"風力（陸上）"&amp;"_年間発電",データシート3!$A$1:$AB$1,0),0)/10^3</f>
        <v>4244.7569999999996</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1679248.5110000002</v>
      </c>
      <c r="BJ83" s="33">
        <f>(VLOOKUP($BC83&amp;"_"&amp;$AZ$8,データシート3!$A:$AN,MATCH("da_合計",データシート3!$A$1:$AN$1,0),0))/10^3</f>
        <v>2265137.9012112017</v>
      </c>
      <c r="BK83" s="33">
        <f t="shared" si="21"/>
        <v>-585889.39021120151</v>
      </c>
      <c r="BL83" s="33">
        <f t="shared" si="22"/>
        <v>-585889.39021120151</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08447</v>
      </c>
      <c r="AY84" s="18" t="str">
        <f>IF(IFERROR(比較地域マスタ!$AE19,"")=0,"",IFERROR(比較地域マスタ!$AE19,""))</f>
        <v>河内町</v>
      </c>
      <c r="AZ84" s="16"/>
      <c r="BA84" s="22">
        <v>13</v>
      </c>
      <c r="BB84" s="22">
        <v>1</v>
      </c>
      <c r="BC84" s="18" t="str">
        <f t="shared" si="24"/>
        <v>08447</v>
      </c>
      <c r="BD84" s="18" t="str">
        <f t="shared" si="25"/>
        <v>河内町</v>
      </c>
      <c r="BE84" s="33">
        <f>VLOOKUP(BC84&amp;"_"&amp;$AZ$9,データシート3!A:AB,MATCH("ea_"&amp;"太陽光（建物系）"&amp;"_年間発電",データシート3!$A$1:$AB$1,0),0)/10^3+VLOOKUP(BC84&amp;"_"&amp;$AZ$9,データシート3!A:AB,MATCH("ea_"&amp;"太陽光（土地系）"&amp;"_年間発電",データシート3!$A$1:$AB$1,0),0)/10^3</f>
        <v>300480.08100000001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300480.08100000001</v>
      </c>
      <c r="BJ84" s="33">
        <f>(VLOOKUP($BC84&amp;"_"&amp;$AZ$8,データシート3!$A:$AN,MATCH("da_合計",データシート3!$A$1:$AN$1,0),0))/10^3</f>
        <v>44099.479835049249</v>
      </c>
      <c r="BK84" s="33">
        <f t="shared" si="21"/>
        <v>256380.60116495076</v>
      </c>
      <c r="BL84" s="33">
        <f t="shared" si="22"/>
        <v>0</v>
      </c>
      <c r="BM84" s="33">
        <f t="shared" si="23"/>
        <v>256380.60116495076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08215</v>
      </c>
      <c r="AY85" s="18" t="str">
        <f>IF(IFERROR(比較地域マスタ!$AE20,"")=0,"",IFERROR(比較地域マスタ!$AE20,""))</f>
        <v>北茨城市</v>
      </c>
      <c r="AZ85" s="16"/>
      <c r="BA85" s="22">
        <v>14</v>
      </c>
      <c r="BB85" s="22">
        <v>1</v>
      </c>
      <c r="BC85" s="18" t="str">
        <f t="shared" si="24"/>
        <v>08215</v>
      </c>
      <c r="BD85" s="18" t="str">
        <f t="shared" si="25"/>
        <v>北茨城市</v>
      </c>
      <c r="BE85" s="33">
        <f>VLOOKUP(BC85&amp;"_"&amp;$AZ$9,データシート3!A:AB,MATCH("ea_"&amp;"太陽光（建物系）"&amp;"_年間発電",データシート3!$A$1:$AB$1,0),0)/10^3+VLOOKUP(BC85&amp;"_"&amp;$AZ$9,データシート3!A:AB,MATCH("ea_"&amp;"太陽光（土地系）"&amp;"_年間発電",データシート3!$A$1:$AB$1,0),0)/10^3</f>
        <v>627891.88199999998</v>
      </c>
      <c r="BF85" s="33">
        <f>VLOOKUP(BC85&amp;"_"&amp;$AZ$9,データシート3!A:AB,MATCH("ea_"&amp;"風力（陸上）"&amp;"_年間発電",データシート3!$A$1:$AB$1,0),0)/10^3</f>
        <v>1404908.841</v>
      </c>
      <c r="BG85" s="33">
        <f>VLOOKUP(BC85&amp;"_"&amp;$AZ$9,データシート3!A:AB,MATCH("ea_"&amp;"中小水（河川）"&amp;"_年間発電",データシート3!$A$1:$AB$1,0),0)/10^3+VLOOKUP(BC85&amp;"_"&amp;$AZ$9,データシート3!A:AB,MATCH("ea_"&amp;"中小水（農業用水路）"&amp;"_年間発電",データシート3!$A$1:$AB$1,0),0)/10^3</f>
        <v>25741.468000000001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2058542.1910000001</v>
      </c>
      <c r="BJ85" s="33">
        <f>(VLOOKUP($BC85&amp;"_"&amp;$AZ$8,データシート3!$A:$AN,MATCH("da_合計",データシート3!$A$1:$AN$1,0),0))/10^3</f>
        <v>436300.27695870458</v>
      </c>
      <c r="BK85" s="33">
        <f t="shared" si="21"/>
        <v>1622241.9140412956</v>
      </c>
      <c r="BL85" s="33">
        <f t="shared" si="22"/>
        <v>0</v>
      </c>
      <c r="BM85" s="33">
        <f t="shared" si="23"/>
        <v>1622241.9140412956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08204</v>
      </c>
      <c r="AY86" s="18" t="str">
        <f>IF(IFERROR(比較地域マスタ!$AE21,"")=0,"",IFERROR(比較地域マスタ!$AE21,""))</f>
        <v>古河市</v>
      </c>
      <c r="AZ86" s="16"/>
      <c r="BA86" s="22">
        <v>15</v>
      </c>
      <c r="BB86" s="22">
        <v>1</v>
      </c>
      <c r="BC86" s="18" t="str">
        <f t="shared" si="24"/>
        <v>08204</v>
      </c>
      <c r="BD86" s="18" t="str">
        <f t="shared" si="25"/>
        <v>古河市</v>
      </c>
      <c r="BE86" s="33">
        <f>VLOOKUP(BC86&amp;"_"&amp;$AZ$9,データシート3!A:AB,MATCH("ea_"&amp;"太陽光（建物系）"&amp;"_年間発電",データシート3!$A$1:$AB$1,0),0)/10^3+VLOOKUP(BC86&amp;"_"&amp;$AZ$9,データシート3!A:AB,MATCH("ea_"&amp;"太陽光（土地系）"&amp;"_年間発電",データシート3!$A$1:$AB$1,0),0)/10^3</f>
        <v>1961601.62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1961601.62</v>
      </c>
      <c r="BJ86" s="33">
        <f>(VLOOKUP($BC86&amp;"_"&amp;$AZ$8,データシート3!$A:$AN,MATCH("da_合計",データシート3!$A$1:$AN$1,0),0))/10^3</f>
        <v>1498829.213188529</v>
      </c>
      <c r="BK86" s="33">
        <f t="shared" si="21"/>
        <v>462772.4068114711</v>
      </c>
      <c r="BL86" s="33">
        <f t="shared" si="22"/>
        <v>0</v>
      </c>
      <c r="BM86" s="33">
        <f t="shared" si="23"/>
        <v>462772.4068114711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08542</v>
      </c>
      <c r="AY87" s="18" t="str">
        <f>IF(IFERROR(比較地域マスタ!$AE22,"")=0,"",IFERROR(比較地域マスタ!$AE22,""))</f>
        <v>五霞町</v>
      </c>
      <c r="AZ87" s="16"/>
      <c r="BA87" s="22">
        <v>16</v>
      </c>
      <c r="BB87" s="22">
        <v>1</v>
      </c>
      <c r="BC87" s="18" t="str">
        <f t="shared" si="24"/>
        <v>08542</v>
      </c>
      <c r="BD87" s="18" t="str">
        <f t="shared" si="25"/>
        <v>五霞町</v>
      </c>
      <c r="BE87" s="33">
        <f>VLOOKUP(BC87&amp;"_"&amp;$AZ$9,データシート3!A:AB,MATCH("ea_"&amp;"太陽光（建物系）"&amp;"_年間発電",データシート3!$A$1:$AB$1,0),0)/10^3+VLOOKUP(BC87&amp;"_"&amp;$AZ$9,データシート3!A:AB,MATCH("ea_"&amp;"太陽光（土地系）"&amp;"_年間発電",データシート3!$A$1:$AB$1,0),0)/10^3</f>
        <v>169880.601</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169880.601</v>
      </c>
      <c r="BJ87" s="33">
        <f>(VLOOKUP($BC87&amp;"_"&amp;$AZ$8,データシート3!$A:$AN,MATCH("da_合計",データシート3!$A$1:$AN$1,0),0))/10^3</f>
        <v>251966.93192350108</v>
      </c>
      <c r="BK87" s="33">
        <f t="shared" si="21"/>
        <v>-82086.330923501082</v>
      </c>
      <c r="BL87" s="33">
        <f t="shared" si="22"/>
        <v>-82086.330923501082</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08546</v>
      </c>
      <c r="AY88" s="18" t="str">
        <f>IF(IFERROR(比較地域マスタ!$AE23,"")=0,"",IFERROR(比較地域マスタ!$AE23,""))</f>
        <v>境町</v>
      </c>
      <c r="AZ88" s="16"/>
      <c r="BA88" s="22">
        <v>17</v>
      </c>
      <c r="BB88" s="22">
        <v>1</v>
      </c>
      <c r="BC88" s="18" t="str">
        <f t="shared" si="24"/>
        <v>08546</v>
      </c>
      <c r="BD88" s="18" t="str">
        <f t="shared" si="25"/>
        <v>境町</v>
      </c>
      <c r="BE88" s="33">
        <f>VLOOKUP(BC88&amp;"_"&amp;$AZ$9,データシート3!A:AB,MATCH("ea_"&amp;"太陽光（建物系）"&amp;"_年間発電",データシート3!$A$1:$AB$1,0),0)/10^3+VLOOKUP(BC88&amp;"_"&amp;$AZ$9,データシート3!A:AB,MATCH("ea_"&amp;"太陽光（土地系）"&amp;"_年間発電",データシート3!$A$1:$AB$1,0),0)/10^3</f>
        <v>415360.13500000001</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415360.13500000001</v>
      </c>
      <c r="BJ88" s="33">
        <f>(VLOOKUP($BC88&amp;"_"&amp;$AZ$8,データシート3!$A:$AN,MATCH("da_合計",データシート3!$A$1:$AN$1,0),0))/10^3</f>
        <v>215936.63421230559</v>
      </c>
      <c r="BK88" s="33">
        <f t="shared" si="21"/>
        <v>199423.50078769441</v>
      </c>
      <c r="BL88" s="33">
        <f t="shared" si="22"/>
        <v>0</v>
      </c>
      <c r="BM88" s="33">
        <f t="shared" si="23"/>
        <v>199423.50078769441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08231</v>
      </c>
      <c r="AY89" s="18" t="str">
        <f>IF(IFERROR(比較地域マスタ!$AE24,"")=0,"",IFERROR(比較地域マスタ!$AE24,""))</f>
        <v>桜川市</v>
      </c>
      <c r="AZ89" s="16"/>
      <c r="BA89" s="22">
        <v>18</v>
      </c>
      <c r="BB89" s="22">
        <v>1</v>
      </c>
      <c r="BC89" s="18" t="str">
        <f t="shared" si="24"/>
        <v>08231</v>
      </c>
      <c r="BD89" s="18" t="str">
        <f t="shared" si="25"/>
        <v>桜川市</v>
      </c>
      <c r="BE89" s="33">
        <f>VLOOKUP(BC89&amp;"_"&amp;$AZ$9,データシート3!A:AB,MATCH("ea_"&amp;"太陽光（建物系）"&amp;"_年間発電",データシート3!$A$1:$AB$1,0),0)/10^3+VLOOKUP(BC89&amp;"_"&amp;$AZ$9,データシート3!A:AB,MATCH("ea_"&amp;"太陽光（土地系）"&amp;"_年間発電",データシート3!$A$1:$AB$1,0),0)/10^3</f>
        <v>2167176.1579999998</v>
      </c>
      <c r="BF89" s="33">
        <f>VLOOKUP(BC89&amp;"_"&amp;$AZ$9,データシート3!A:AB,MATCH("ea_"&amp;"風力（陸上）"&amp;"_年間発電",データシート3!$A$1:$AB$1,0),0)/10^3</f>
        <v>160236.28099999999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2327412.4389999998</v>
      </c>
      <c r="BJ89" s="33">
        <f>(VLOOKUP($BC89&amp;"_"&amp;$AZ$8,データシート3!$A:$AN,MATCH("da_合計",データシート3!$A$1:$AN$1,0),0))/10^3</f>
        <v>251882.26929815364</v>
      </c>
      <c r="BK89" s="33">
        <f t="shared" si="21"/>
        <v>2075530.1697018461</v>
      </c>
      <c r="BL89" s="33">
        <f t="shared" si="22"/>
        <v>0</v>
      </c>
      <c r="BM89" s="33">
        <f t="shared" si="23"/>
        <v>2075530.1697018461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08210</v>
      </c>
      <c r="AY90" s="18" t="str">
        <f>IF(IFERROR(比較地域マスタ!$AE25,"")=0,"",IFERROR(比較地域マスタ!$AE25,""))</f>
        <v>下妻市</v>
      </c>
      <c r="AZ90" s="16"/>
      <c r="BA90" s="22">
        <v>19</v>
      </c>
      <c r="BB90" s="22">
        <v>1</v>
      </c>
      <c r="BC90" s="18" t="str">
        <f t="shared" si="24"/>
        <v>08210</v>
      </c>
      <c r="BD90" s="18" t="str">
        <f t="shared" si="25"/>
        <v>下妻市</v>
      </c>
      <c r="BE90" s="33">
        <f>VLOOKUP(BC90&amp;"_"&amp;$AZ$9,データシート3!A:AB,MATCH("ea_"&amp;"太陽光（建物系）"&amp;"_年間発電",データシート3!$A$1:$AB$1,0),0)/10^3+VLOOKUP(BC90&amp;"_"&amp;$AZ$9,データシート3!A:AB,MATCH("ea_"&amp;"太陽光（土地系）"&amp;"_年間発電",データシート3!$A$1:$AB$1,0),0)/10^3</f>
        <v>895330.64899999998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405.52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895736.16899999999</v>
      </c>
      <c r="BJ90" s="33">
        <f>(VLOOKUP($BC90&amp;"_"&amp;$AZ$8,データシート3!$A:$AN,MATCH("da_合計",データシート3!$A$1:$AN$1,0),0))/10^3</f>
        <v>362144.5957680096</v>
      </c>
      <c r="BK90" s="33">
        <f t="shared" si="21"/>
        <v>533591.57323199045</v>
      </c>
      <c r="BL90" s="33">
        <f t="shared" si="22"/>
        <v>0</v>
      </c>
      <c r="BM90" s="33">
        <f t="shared" si="23"/>
        <v>533591.57323199045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08211</v>
      </c>
      <c r="AY91" s="18" t="str">
        <f>IF(IFERROR(比較地域マスタ!$AE26,"")=0,"",IFERROR(比較地域マスタ!$AE26,""))</f>
        <v>常総市</v>
      </c>
      <c r="BA91" s="22">
        <v>20</v>
      </c>
      <c r="BB91" s="22">
        <v>1</v>
      </c>
      <c r="BC91" s="18" t="str">
        <f t="shared" si="24"/>
        <v>08211</v>
      </c>
      <c r="BD91" s="18" t="str">
        <f t="shared" si="25"/>
        <v>常総市</v>
      </c>
      <c r="BE91" s="33">
        <f>VLOOKUP(BC91&amp;"_"&amp;$AZ$9,データシート3!A:AB,MATCH("ea_"&amp;"太陽光（建物系）"&amp;"_年間発電",データシート3!$A$1:$AB$1,0),0)/10^3+VLOOKUP(BC91&amp;"_"&amp;$AZ$9,データシート3!A:AB,MATCH("ea_"&amp;"太陽光（土地系）"&amp;"_年間発電",データシート3!$A$1:$AB$1,0),0)/10^3</f>
        <v>1342089.8409999998</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1342089.8409999998</v>
      </c>
      <c r="BJ91" s="33">
        <f>(VLOOKUP($BC91&amp;"_"&amp;$AZ$8,データシート3!$A:$AN,MATCH("da_合計",データシート3!$A$1:$AN$1,0),0))/10^3</f>
        <v>722496.46749005117</v>
      </c>
      <c r="BK91" s="33">
        <f t="shared" si="21"/>
        <v>619593.37350994861</v>
      </c>
      <c r="BL91" s="33">
        <f t="shared" si="22"/>
        <v>0</v>
      </c>
      <c r="BM91" s="33">
        <f t="shared" si="23"/>
        <v>619593.37350994861</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08310</v>
      </c>
      <c r="AY92" s="18" t="str">
        <f>IF(IFERROR(比較地域マスタ!$AE27,"")=0,"",IFERROR(比較地域マスタ!$AE27,""))</f>
        <v>城里町</v>
      </c>
      <c r="AZ92" s="16"/>
      <c r="BA92" s="22">
        <v>21</v>
      </c>
      <c r="BB92" s="22">
        <v>1</v>
      </c>
      <c r="BC92" s="18" t="str">
        <f t="shared" si="24"/>
        <v>08310</v>
      </c>
      <c r="BD92" s="18" t="str">
        <f t="shared" si="25"/>
        <v>城里町</v>
      </c>
      <c r="BE92" s="33">
        <f>VLOOKUP(BC92&amp;"_"&amp;$AZ$9,データシート3!A:AB,MATCH("ea_"&amp;"太陽光（建物系）"&amp;"_年間発電",データシート3!$A$1:$AB$1,0),0)/10^3+VLOOKUP(BC92&amp;"_"&amp;$AZ$9,データシート3!A:AB,MATCH("ea_"&amp;"太陽光（土地系）"&amp;"_年間発電",データシート3!$A$1:$AB$1,0),0)/10^3</f>
        <v>724116.16899999999</v>
      </c>
      <c r="BF92" s="33">
        <f>VLOOKUP(BC92&amp;"_"&amp;$AZ$9,データシート3!A:AB,MATCH("ea_"&amp;"風力（陸上）"&amp;"_年間発電",データシート3!$A$1:$AB$1,0),0)/10^3</f>
        <v>72516.597999999998</v>
      </c>
      <c r="BG92" s="33">
        <f>VLOOKUP(BC92&amp;"_"&amp;$AZ$9,データシート3!A:AB,MATCH("ea_"&amp;"中小水（河川）"&amp;"_年間発電",データシート3!$A$1:$AB$1,0),0)/10^3+VLOOKUP(BC92&amp;"_"&amp;$AZ$9,データシート3!A:AB,MATCH("ea_"&amp;"中小水（農業用水路）"&amp;"_年間発電",データシート3!$A$1:$AB$1,0),0)/10^3</f>
        <v>30556.798999999995</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827189.56599999999</v>
      </c>
      <c r="BJ92" s="33">
        <f>(VLOOKUP($BC92&amp;"_"&amp;$AZ$8,データシート3!$A:$AN,MATCH("da_合計",データシート3!$A$1:$AN$1,0),0))/10^3</f>
        <v>93540.850987427286</v>
      </c>
      <c r="BK92" s="33">
        <f>BI92-BJ92</f>
        <v>733648.71501257271</v>
      </c>
      <c r="BL92" s="33">
        <f t="shared" si="22"/>
        <v>0</v>
      </c>
      <c r="BM92" s="33">
        <f t="shared" si="23"/>
        <v>733648.71501257271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08364</v>
      </c>
      <c r="AY93" s="18" t="str">
        <f>IF(IFERROR(比較地域マスタ!$AE28,"")=0,"",IFERROR(比較地域マスタ!$AE28,""))</f>
        <v>大子町</v>
      </c>
      <c r="AZ93" s="16"/>
      <c r="BA93" s="22">
        <v>22</v>
      </c>
      <c r="BB93" s="22">
        <v>1</v>
      </c>
      <c r="BC93" s="18" t="str">
        <f t="shared" si="24"/>
        <v>08364</v>
      </c>
      <c r="BD93" s="18" t="str">
        <f t="shared" si="25"/>
        <v>大子町</v>
      </c>
      <c r="BE93" s="33">
        <f>VLOOKUP(BC93&amp;"_"&amp;$AZ$9,データシート3!A:AB,MATCH("ea_"&amp;"太陽光（建物系）"&amp;"_年間発電",データシート3!$A$1:$AB$1,0),0)/10^3+VLOOKUP(BC93&amp;"_"&amp;$AZ$9,データシート3!A:AB,MATCH("ea_"&amp;"太陽光（土地系）"&amp;"_年間発電",データシート3!$A$1:$AB$1,0),0)/10^3</f>
        <v>523893.67</v>
      </c>
      <c r="BF93" s="33">
        <f>VLOOKUP(BC93&amp;"_"&amp;$AZ$9,データシート3!A:AB,MATCH("ea_"&amp;"風力（陸上）"&amp;"_年間発電",データシート3!$A$1:$AB$1,0),0)/10^3</f>
        <v>472785.52100000001</v>
      </c>
      <c r="BG93" s="33">
        <f>VLOOKUP(BC93&amp;"_"&amp;$AZ$9,データシート3!A:AB,MATCH("ea_"&amp;"中小水（河川）"&amp;"_年間発電",データシート3!$A$1:$AB$1,0),0)/10^3+VLOOKUP(BC93&amp;"_"&amp;$AZ$9,データシート3!A:AB,MATCH("ea_"&amp;"中小水（農業用水路）"&amp;"_年間発電",データシート3!$A$1:$AB$1,0),0)/10^3</f>
        <v>1783.037</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998462.228</v>
      </c>
      <c r="BJ93" s="33">
        <f>(VLOOKUP($BC93&amp;"_"&amp;$AZ$8,データシート3!$A:$AN,MATCH("da_合計",データシート3!$A$1:$AN$1,0),0))/10^3</f>
        <v>84345.289210616364</v>
      </c>
      <c r="BK93" s="33">
        <f t="shared" si="21"/>
        <v>914116.93878938362</v>
      </c>
      <c r="BL93" s="33">
        <f t="shared" si="22"/>
        <v>0</v>
      </c>
      <c r="BM93" s="33">
        <f t="shared" si="23"/>
        <v>914116.93878938362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08214</v>
      </c>
      <c r="AY94" s="18" t="str">
        <f>IF(IFERROR(比較地域マスタ!$AE29,"")=0,"",IFERROR(比較地域マスタ!$AE29,""))</f>
        <v>高萩市</v>
      </c>
      <c r="AZ94" s="16"/>
      <c r="BA94" s="22">
        <v>23</v>
      </c>
      <c r="BB94" s="22">
        <v>1</v>
      </c>
      <c r="BC94" s="18" t="str">
        <f t="shared" si="24"/>
        <v>08214</v>
      </c>
      <c r="BD94" s="18" t="str">
        <f t="shared" si="25"/>
        <v>高萩市</v>
      </c>
      <c r="BE94" s="33">
        <f>VLOOKUP(BC94&amp;"_"&amp;$AZ$9,データシート3!A:AB,MATCH("ea_"&amp;"太陽光（建物系）"&amp;"_年間発電",データシート3!$A$1:$AB$1,0),0)/10^3+VLOOKUP(BC94&amp;"_"&amp;$AZ$9,データシート3!A:AB,MATCH("ea_"&amp;"太陽光（土地系）"&amp;"_年間発電",データシート3!$A$1:$AB$1,0),0)/10^3</f>
        <v>396077.69</v>
      </c>
      <c r="BF94" s="33">
        <f>VLOOKUP(BC94&amp;"_"&amp;$AZ$9,データシート3!A:AB,MATCH("ea_"&amp;"風力（陸上）"&amp;"_年間発電",データシート3!$A$1:$AB$1,0),0)/10^3</f>
        <v>1940698.0290000003</v>
      </c>
      <c r="BG94" s="33">
        <f>VLOOKUP(BC94&amp;"_"&amp;$AZ$9,データシート3!A:AB,MATCH("ea_"&amp;"中小水（河川）"&amp;"_年間発電",データシート3!$A$1:$AB$1,0),0)/10^3+VLOOKUP(BC94&amp;"_"&amp;$AZ$9,データシート3!A:AB,MATCH("ea_"&amp;"中小水（農業用水路）"&amp;"_年間発電",データシート3!$A$1:$AB$1,0),0)/10^3</f>
        <v>19570.96</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2356346.6790000005</v>
      </c>
      <c r="BJ94" s="33">
        <f>(VLOOKUP($BC94&amp;"_"&amp;$AZ$8,データシート3!$A:$AN,MATCH("da_合計",データシート3!$A$1:$AN$1,0),0))/10^3</f>
        <v>255074.94592470847</v>
      </c>
      <c r="BK94" s="33">
        <f t="shared" si="21"/>
        <v>2101271.7330752918</v>
      </c>
      <c r="BL94" s="33">
        <f t="shared" si="22"/>
        <v>0</v>
      </c>
      <c r="BM94" s="33">
        <f t="shared" si="23"/>
        <v>2101271.7330752918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08227</v>
      </c>
      <c r="AY95" s="18" t="str">
        <f>IF(IFERROR(比較地域マスタ!$AE30,"")=0,"",IFERROR(比較地域マスタ!$AE30,""))</f>
        <v>筑西市</v>
      </c>
      <c r="AZ95" s="16"/>
      <c r="BA95" s="22">
        <v>24</v>
      </c>
      <c r="BB95" s="22">
        <v>1</v>
      </c>
      <c r="BC95" s="18" t="str">
        <f t="shared" si="24"/>
        <v>08227</v>
      </c>
      <c r="BD95" s="18" t="str">
        <f t="shared" si="25"/>
        <v>筑西市</v>
      </c>
      <c r="BE95" s="33">
        <f>VLOOKUP(BC95&amp;"_"&amp;$AZ$9,データシート3!A:AB,MATCH("ea_"&amp;"太陽光（建物系）"&amp;"_年間発電",データシート3!$A$1:$AB$1,0),0)/10^3+VLOOKUP(BC95&amp;"_"&amp;$AZ$9,データシート3!A:AB,MATCH("ea_"&amp;"太陽光（土地系）"&amp;"_年間発電",データシート3!$A$1:$AB$1,0),0)/10^3</f>
        <v>3667665.2369999997</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678.49</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43.66</v>
      </c>
      <c r="BI95" s="33">
        <f t="shared" si="26"/>
        <v>3668387.3870000001</v>
      </c>
      <c r="BJ95" s="33">
        <f>(VLOOKUP($BC95&amp;"_"&amp;$AZ$8,データシート3!$A:$AN,MATCH("da_合計",データシート3!$A$1:$AN$1,0),0))/10^3</f>
        <v>1022509.4280876784</v>
      </c>
      <c r="BK95" s="33">
        <f t="shared" si="21"/>
        <v>2645877.9589123218</v>
      </c>
      <c r="BL95" s="33">
        <f t="shared" si="22"/>
        <v>0</v>
      </c>
      <c r="BM95" s="33">
        <f t="shared" si="23"/>
        <v>2645877.9589123218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08220</v>
      </c>
      <c r="AY96" s="18" t="str">
        <f>IF(IFERROR(比較地域マスタ!$AE31,"")=0,"",IFERROR(比較地域マスタ!$AE31,""))</f>
        <v>つくば市</v>
      </c>
      <c r="AZ96" s="16"/>
      <c r="BA96" s="22">
        <v>25</v>
      </c>
      <c r="BB96" s="22">
        <v>1</v>
      </c>
      <c r="BC96" s="18" t="str">
        <f t="shared" si="24"/>
        <v>08220</v>
      </c>
      <c r="BD96" s="18" t="str">
        <f t="shared" si="25"/>
        <v>つくば市</v>
      </c>
      <c r="BE96" s="33">
        <f>VLOOKUP(BC96&amp;"_"&amp;$AZ$9,データシート3!A:AB,MATCH("ea_"&amp;"太陽光（建物系）"&amp;"_年間発電",データシート3!$A$1:$AB$1,0),0)/10^3+VLOOKUP(BC96&amp;"_"&amp;$AZ$9,データシート3!A:AB,MATCH("ea_"&amp;"太陽光（土地系）"&amp;"_年間発電",データシート3!$A$1:$AB$1,0),0)/10^3</f>
        <v>4604213.4450000003</v>
      </c>
      <c r="BF96" s="33">
        <f>VLOOKUP(BC96&amp;"_"&amp;$AZ$9,データシート3!A:AB,MATCH("ea_"&amp;"風力（陸上）"&amp;"_年間発電",データシート3!$A$1:$AB$1,0),0)/10^3</f>
        <v>34394.667999999991</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4638608.1129999999</v>
      </c>
      <c r="BJ96" s="33">
        <f>(VLOOKUP($BC96&amp;"_"&amp;$AZ$8,データシート3!$A:$AN,MATCH("da_合計",データシート3!$A$1:$AN$1,0),0))/10^3</f>
        <v>1828896.6463325012</v>
      </c>
      <c r="BK96" s="33">
        <f t="shared" si="21"/>
        <v>2809711.4666674985</v>
      </c>
      <c r="BL96" s="33">
        <f t="shared" si="22"/>
        <v>0</v>
      </c>
      <c r="BM96" s="33">
        <f t="shared" si="23"/>
        <v>2809711.4666674985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08235</v>
      </c>
      <c r="AY97" s="18" t="str">
        <f>IF(IFERROR(比較地域マスタ!$AE32,"")=0,"",IFERROR(比較地域マスタ!$AE32,""))</f>
        <v>つくばみらい市</v>
      </c>
      <c r="AZ97" s="16"/>
      <c r="BA97" s="22">
        <v>26</v>
      </c>
      <c r="BB97" s="22">
        <v>1</v>
      </c>
      <c r="BC97" s="18" t="str">
        <f t="shared" si="24"/>
        <v>08235</v>
      </c>
      <c r="BD97" s="18" t="str">
        <f t="shared" si="25"/>
        <v>つくばみらい市</v>
      </c>
      <c r="BE97" s="33">
        <f>VLOOKUP(BC97&amp;"_"&amp;$AZ$9,データシート3!A:AB,MATCH("ea_"&amp;"太陽光（建物系）"&amp;"_年間発電",データシート3!$A$1:$AB$1,0),0)/10^3+VLOOKUP(BC97&amp;"_"&amp;$AZ$9,データシート3!A:AB,MATCH("ea_"&amp;"太陽光（土地系）"&amp;"_年間発電",データシート3!$A$1:$AB$1,0),0)/10^3</f>
        <v>856504.30100000009</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856504.30100000009</v>
      </c>
      <c r="BJ97" s="33">
        <f>(VLOOKUP($BC97&amp;"_"&amp;$AZ$8,データシート3!$A:$AN,MATCH("da_合計",データシート3!$A$1:$AN$1,0),0))/10^3</f>
        <v>587092.70490388211</v>
      </c>
      <c r="BK97" s="33">
        <f t="shared" si="21"/>
        <v>269411.59609611798</v>
      </c>
      <c r="BL97" s="33">
        <f t="shared" si="22"/>
        <v>0</v>
      </c>
      <c r="BM97" s="33">
        <f t="shared" si="23"/>
        <v>269411.59609611798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08203</v>
      </c>
      <c r="AY98" s="18" t="str">
        <f>IF(IFERROR(比較地域マスタ!$AE33,"")=0,"",IFERROR(比較地域マスタ!$AE33,""))</f>
        <v>土浦市</v>
      </c>
      <c r="AZ98" s="16"/>
      <c r="BA98" s="22">
        <v>27</v>
      </c>
      <c r="BB98" s="22">
        <v>1</v>
      </c>
      <c r="BC98" s="18" t="str">
        <f t="shared" si="24"/>
        <v>08203</v>
      </c>
      <c r="BD98" s="18" t="str">
        <f t="shared" si="25"/>
        <v>土浦市</v>
      </c>
      <c r="BE98" s="33">
        <f>VLOOKUP(BC98&amp;"_"&amp;$AZ$9,データシート3!A:AB,MATCH("ea_"&amp;"太陽光（建物系）"&amp;"_年間発電",データシート3!$A$1:$AB$1,0),0)/10^3+VLOOKUP(BC98&amp;"_"&amp;$AZ$9,データシート3!A:AB,MATCH("ea_"&amp;"太陽光（土地系）"&amp;"_年間発電",データシート3!$A$1:$AB$1,0),0)/10^3</f>
        <v>1682459.3220000002</v>
      </c>
      <c r="BF98" s="33">
        <f>VLOOKUP(BC98&amp;"_"&amp;$AZ$9,データシート3!A:AB,MATCH("ea_"&amp;"風力（陸上）"&amp;"_年間発電",データシート3!$A$1:$AB$1,0),0)/10^3</f>
        <v>19960.065999999995</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1702419.3880000003</v>
      </c>
      <c r="BJ98" s="33">
        <f>(VLOOKUP($BC98&amp;"_"&amp;$AZ$8,データシート3!$A:$AN,MATCH("da_合計",データシート3!$A$1:$AN$1,0),0))/10^3</f>
        <v>1665446.2545756227</v>
      </c>
      <c r="BK98" s="33">
        <f t="shared" si="21"/>
        <v>36973.133424377535</v>
      </c>
      <c r="BL98" s="33">
        <f t="shared" si="22"/>
        <v>0</v>
      </c>
      <c r="BM98" s="33">
        <f t="shared" si="23"/>
        <v>36973.133424377535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08341</v>
      </c>
      <c r="AY99" s="18" t="str">
        <f>IF(IFERROR(比較地域マスタ!$AE34,"")=0,"",IFERROR(比較地域マスタ!$AE34,""))</f>
        <v>東海村</v>
      </c>
      <c r="AZ99" s="16"/>
      <c r="BA99" s="22">
        <v>28</v>
      </c>
      <c r="BB99" s="22">
        <v>1</v>
      </c>
      <c r="BC99" s="18" t="str">
        <f t="shared" si="24"/>
        <v>08341</v>
      </c>
      <c r="BD99" s="18" t="str">
        <f t="shared" si="25"/>
        <v>東海村</v>
      </c>
      <c r="BE99" s="33">
        <f>VLOOKUP(BC99&amp;"_"&amp;$AZ$9,データシート3!A:AB,MATCH("ea_"&amp;"太陽光（建物系）"&amp;"_年間発電",データシート3!$A$1:$AB$1,0),0)/10^3+VLOOKUP(BC99&amp;"_"&amp;$AZ$9,データシート3!A:AB,MATCH("ea_"&amp;"太陽光（土地系）"&amp;"_年間発電",データシート3!$A$1:$AB$1,0),0)/10^3</f>
        <v>501308.05700000003</v>
      </c>
      <c r="BF99" s="33">
        <f>VLOOKUP(BC99&amp;"_"&amp;$AZ$9,データシート3!A:AB,MATCH("ea_"&amp;"風力（陸上）"&amp;"_年間発電",データシート3!$A$1:$AB$1,0),0)/10^3</f>
        <v>5190.5550000000012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506498.61200000002</v>
      </c>
      <c r="BJ99" s="33">
        <f>(VLOOKUP($BC99&amp;"_"&amp;$AZ$8,データシート3!$A:$AN,MATCH("da_合計",データシート3!$A$1:$AN$1,0),0))/10^3</f>
        <v>218342.94860251903</v>
      </c>
      <c r="BK99" s="33">
        <f t="shared" si="21"/>
        <v>288155.66339748097</v>
      </c>
      <c r="BL99" s="33">
        <f t="shared" si="22"/>
        <v>0</v>
      </c>
      <c r="BM99" s="33">
        <f t="shared" si="23"/>
        <v>288155.66339748097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08564</v>
      </c>
      <c r="AY100" s="18" t="str">
        <f>IF(IFERROR(比較地域マスタ!$AE35,"")=0,"",IFERROR(比較地域マスタ!$AE35,""))</f>
        <v>利根町</v>
      </c>
      <c r="AZ100" s="16"/>
      <c r="BA100" s="22">
        <v>29</v>
      </c>
      <c r="BB100" s="22">
        <v>1</v>
      </c>
      <c r="BC100" s="18" t="str">
        <f t="shared" si="24"/>
        <v>08564</v>
      </c>
      <c r="BD100" s="18" t="str">
        <f t="shared" si="25"/>
        <v>利根町</v>
      </c>
      <c r="BE100" s="33">
        <f>VLOOKUP(BC100&amp;"_"&amp;$AZ$9,データシート3!A:AB,MATCH("ea_"&amp;"太陽光（建物系）"&amp;"_年間発電",データシート3!$A$1:$AB$1,0),0)/10^3+VLOOKUP(BC100&amp;"_"&amp;$AZ$9,データシート3!A:AB,MATCH("ea_"&amp;"太陽光（土地系）"&amp;"_年間発電",データシート3!$A$1:$AB$1,0),0)/10^3</f>
        <v>190410.14299999998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144.22499999999999</v>
      </c>
      <c r="BI100" s="33">
        <f t="shared" si="26"/>
        <v>190554.36799999999</v>
      </c>
      <c r="BJ100" s="33">
        <f>(VLOOKUP($BC100&amp;"_"&amp;$AZ$8,データシート3!$A:$AN,MATCH("da_合計",データシート3!$A$1:$AN$1,0),0))/10^3</f>
        <v>56715.318503840324</v>
      </c>
      <c r="BK100" s="33">
        <f t="shared" si="21"/>
        <v>133839.04949615966</v>
      </c>
      <c r="BL100" s="33">
        <f t="shared" si="22"/>
        <v>0</v>
      </c>
      <c r="BM100" s="33">
        <f t="shared" si="23"/>
        <v>133839.04949615966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08217</v>
      </c>
      <c r="AY101" s="18" t="str">
        <f>IF(IFERROR(比較地域マスタ!$AE36,"")=0,"",IFERROR(比較地域マスタ!$AE36,""))</f>
        <v>取手市</v>
      </c>
      <c r="AZ101" s="16"/>
      <c r="BA101" s="22">
        <v>30</v>
      </c>
      <c r="BB101" s="22">
        <v>1</v>
      </c>
      <c r="BC101" s="18" t="str">
        <f t="shared" si="24"/>
        <v>08217</v>
      </c>
      <c r="BD101" s="18" t="str">
        <f t="shared" si="25"/>
        <v>取手市</v>
      </c>
      <c r="BE101" s="33">
        <f>VLOOKUP(BC101&amp;"_"&amp;$AZ$9,データシート3!A:AB,MATCH("ea_"&amp;"太陽光（建物系）"&amp;"_年間発電",データシート3!$A$1:$AB$1,0),0)/10^3+VLOOKUP(BC101&amp;"_"&amp;$AZ$9,データシート3!A:AB,MATCH("ea_"&amp;"太陽光（土地系）"&amp;"_年間発電",データシート3!$A$1:$AB$1,0),0)/10^3</f>
        <v>673996.20900000003</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130.489</v>
      </c>
      <c r="BI101" s="33">
        <f t="shared" si="26"/>
        <v>674126.69799999997</v>
      </c>
      <c r="BJ101" s="33">
        <f>(VLOOKUP($BC101&amp;"_"&amp;$AZ$8,データシート3!$A:$AN,MATCH("da_合計",データシート3!$A$1:$AN$1,0),0))/10^3</f>
        <v>738763.5515988142</v>
      </c>
      <c r="BK101" s="33">
        <f t="shared" si="21"/>
        <v>-64636.853598814225</v>
      </c>
      <c r="BL101" s="33">
        <f t="shared" si="22"/>
        <v>-64636.853598814225</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08226</v>
      </c>
      <c r="AY102" s="18" t="str">
        <f>IF(IFERROR(比較地域マスタ!$AE37,"")=0,"",IFERROR(比較地域マスタ!$AE37,""))</f>
        <v>那珂市</v>
      </c>
      <c r="AZ102" s="16"/>
      <c r="BA102" s="22">
        <v>31</v>
      </c>
      <c r="BB102" s="22">
        <v>1</v>
      </c>
      <c r="BC102" s="18" t="str">
        <f t="shared" si="24"/>
        <v>08226</v>
      </c>
      <c r="BD102" s="18" t="str">
        <f t="shared" si="25"/>
        <v>那珂市</v>
      </c>
      <c r="BE102" s="33">
        <f>VLOOKUP(BC102&amp;"_"&amp;$AZ$9,データシート3!A:AB,MATCH("ea_"&amp;"太陽光（建物系）"&amp;"_年間発電",データシート3!$A$1:$AB$1,0),0)/10^3+VLOOKUP(BC102&amp;"_"&amp;$AZ$9,データシート3!A:AB,MATCH("ea_"&amp;"太陽光（土地系）"&amp;"_年間発電",データシート3!$A$1:$AB$1,0),0)/10^3</f>
        <v>1472170.0330000001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1472170.0330000001</v>
      </c>
      <c r="BJ102" s="33">
        <f>(VLOOKUP($BC102&amp;"_"&amp;$AZ$8,データシート3!$A:$AN,MATCH("da_合計",データシート3!$A$1:$AN$1,0),0))/10^3</f>
        <v>272323.6516305526</v>
      </c>
      <c r="BK102" s="33">
        <f t="shared" si="21"/>
        <v>1199846.3813694473</v>
      </c>
      <c r="BL102" s="33">
        <f t="shared" si="22"/>
        <v>0</v>
      </c>
      <c r="BM102" s="33">
        <f t="shared" si="23"/>
        <v>1199846.3813694473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08233</v>
      </c>
      <c r="AY103" s="18" t="str">
        <f>IF(IFERROR(比較地域マスタ!$AE38,"")=0,"",IFERROR(比較地域マスタ!$AE38,""))</f>
        <v>行方市</v>
      </c>
      <c r="AZ103" s="16"/>
      <c r="BA103" s="22">
        <v>32</v>
      </c>
      <c r="BB103" s="22">
        <v>1</v>
      </c>
      <c r="BC103" s="18" t="str">
        <f t="shared" si="24"/>
        <v>08233</v>
      </c>
      <c r="BD103" s="18" t="str">
        <f t="shared" si="25"/>
        <v>行方市</v>
      </c>
      <c r="BE103" s="33">
        <f>VLOOKUP(BC103&amp;"_"&amp;$AZ$9,データシート3!A:AB,MATCH("ea_"&amp;"太陽光（建物系）"&amp;"_年間発電",データシート3!$A$1:$AB$1,0),0)/10^3+VLOOKUP(BC103&amp;"_"&amp;$AZ$9,データシート3!A:AB,MATCH("ea_"&amp;"太陽光（土地系）"&amp;"_年間発電",データシート3!$A$1:$AB$1,0),0)/10^3</f>
        <v>2269849.1239999998</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2269849.1239999998</v>
      </c>
      <c r="BJ103" s="33">
        <f>(VLOOKUP($BC103&amp;"_"&amp;$AZ$8,データシート3!$A:$AN,MATCH("da_合計",データシート3!$A$1:$AN$1,0),0))/10^3</f>
        <v>171444.69373812198</v>
      </c>
      <c r="BK103" s="33">
        <f t="shared" si="21"/>
        <v>2098404.4302618778</v>
      </c>
      <c r="BL103" s="33">
        <f t="shared" si="22"/>
        <v>0</v>
      </c>
      <c r="BM103" s="33">
        <f t="shared" si="23"/>
        <v>2098404.4302618778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08228</v>
      </c>
      <c r="AY104" s="18" t="str">
        <f>IF(IFERROR(比較地域マスタ!$AE39,"")=0,"",IFERROR(比較地域マスタ!$AE39,""))</f>
        <v>坂東市</v>
      </c>
      <c r="AZ104" s="16"/>
      <c r="BA104" s="22">
        <v>33</v>
      </c>
      <c r="BB104" s="22">
        <v>1</v>
      </c>
      <c r="BC104" s="18" t="str">
        <f t="shared" si="24"/>
        <v>08228</v>
      </c>
      <c r="BD104" s="18" t="str">
        <f t="shared" si="25"/>
        <v>坂東市</v>
      </c>
      <c r="BE104" s="33">
        <f>VLOOKUP(BC104&amp;"_"&amp;$AZ$9,データシート3!A:AB,MATCH("ea_"&amp;"太陽光（建物系）"&amp;"_年間発電",データシート3!$A$1:$AB$1,0),0)/10^3+VLOOKUP(BC104&amp;"_"&amp;$AZ$9,データシート3!A:AB,MATCH("ea_"&amp;"太陽光（土地系）"&amp;"_年間発電",データシート3!$A$1:$AB$1,0),0)/10^3</f>
        <v>1606861.2849999999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24.527999999999995</v>
      </c>
      <c r="BI104" s="33">
        <f t="shared" si="26"/>
        <v>1606885.8129999998</v>
      </c>
      <c r="BJ104" s="33">
        <f>(VLOOKUP($BC104&amp;"_"&amp;$AZ$8,データシート3!$A:$AN,MATCH("da_合計",データシート3!$A$1:$AN$1,0),0))/10^3</f>
        <v>675075.88880889397</v>
      </c>
      <c r="BK104" s="33">
        <f t="shared" ref="BK104:BK135" si="27">BI104-BJ104</f>
        <v>931809.92419110588</v>
      </c>
      <c r="BL104" s="33">
        <f t="shared" ref="BL104:BL135" si="28">IF(BK104&gt;0,0,BK104)</f>
        <v>0</v>
      </c>
      <c r="BM104" s="33">
        <f t="shared" ref="BM104:BM135" si="29">IF(BK104&gt;0,BK104,0)</f>
        <v>931809.92419110588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08212</v>
      </c>
      <c r="AY105" s="18" t="str">
        <f>IF(IFERROR(比較地域マスタ!$AE40,"")=0,"",IFERROR(比較地域マスタ!$AE40,""))</f>
        <v>常陸太田市</v>
      </c>
      <c r="AZ105" s="16"/>
      <c r="BA105" s="22">
        <v>34</v>
      </c>
      <c r="BB105" s="22">
        <v>1</v>
      </c>
      <c r="BC105" s="18" t="str">
        <f t="shared" si="24"/>
        <v>08212</v>
      </c>
      <c r="BD105" s="18" t="str">
        <f t="shared" si="25"/>
        <v>常陸太田市</v>
      </c>
      <c r="BE105" s="33">
        <f>VLOOKUP(BC105&amp;"_"&amp;$AZ$9,データシート3!A:AB,MATCH("ea_"&amp;"太陽光（建物系）"&amp;"_年間発電",データシート3!$A$1:$AB$1,0),0)/10^3+VLOOKUP(BC105&amp;"_"&amp;$AZ$9,データシート3!A:AB,MATCH("ea_"&amp;"太陽光（土地系）"&amp;"_年間発電",データシート3!$A$1:$AB$1,0),0)/10^3</f>
        <v>1129796.4909999999</v>
      </c>
      <c r="BF105" s="33">
        <f>VLOOKUP(BC105&amp;"_"&amp;$AZ$9,データシート3!A:AB,MATCH("ea_"&amp;"風力（陸上）"&amp;"_年間発電",データシート3!$A$1:$AB$1,0),0)/10^3</f>
        <v>975070.90099999984</v>
      </c>
      <c r="BG105" s="33">
        <f>VLOOKUP(BC105&amp;"_"&amp;$AZ$9,データシート3!A:AB,MATCH("ea_"&amp;"中小水（河川）"&amp;"_年間発電",データシート3!$A$1:$AB$1,0),0)/10^3+VLOOKUP(BC105&amp;"_"&amp;$AZ$9,データシート3!A:AB,MATCH("ea_"&amp;"中小水（農業用水路）"&amp;"_年間発電",データシート3!$A$1:$AB$1,0),0)/10^3</f>
        <v>1054.7</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2105922.0920000002</v>
      </c>
      <c r="BJ105" s="33">
        <f>(VLOOKUP($BC105&amp;"_"&amp;$AZ$8,データシート3!$A:$AN,MATCH("da_合計",データシート3!$A$1:$AN$1,0),0))/10^3</f>
        <v>224505.73805239971</v>
      </c>
      <c r="BK105" s="33">
        <f t="shared" si="27"/>
        <v>1881416.3539476003</v>
      </c>
      <c r="BL105" s="33">
        <f t="shared" si="28"/>
        <v>0</v>
      </c>
      <c r="BM105" s="33">
        <f t="shared" si="29"/>
        <v>1881416.3539476003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08225</v>
      </c>
      <c r="AY106" s="18" t="str">
        <f>IF(IFERROR(比較地域マスタ!$AE41,"")=0,"",IFERROR(比較地域マスタ!$AE41,""))</f>
        <v>常陸大宮市</v>
      </c>
      <c r="AZ106" s="16"/>
      <c r="BA106" s="22">
        <v>35</v>
      </c>
      <c r="BB106" s="22">
        <v>1</v>
      </c>
      <c r="BC106" s="18" t="str">
        <f t="shared" si="24"/>
        <v>08225</v>
      </c>
      <c r="BD106" s="18" t="str">
        <f t="shared" si="25"/>
        <v>常陸大宮市</v>
      </c>
      <c r="BE106" s="33">
        <f>VLOOKUP(BC106&amp;"_"&amp;$AZ$9,データシート3!A:AB,MATCH("ea_"&amp;"太陽光（建物系）"&amp;"_年間発電",データシート3!$A$1:$AB$1,0),0)/10^3+VLOOKUP(BC106&amp;"_"&amp;$AZ$9,データシート3!A:AB,MATCH("ea_"&amp;"太陽光（土地系）"&amp;"_年間発電",データシート3!$A$1:$AB$1,0),0)/10^3</f>
        <v>1196688.0159999998</v>
      </c>
      <c r="BF106" s="33">
        <f>VLOOKUP(BC106&amp;"_"&amp;$AZ$9,データシート3!A:AB,MATCH("ea_"&amp;"風力（陸上）"&amp;"_年間発電",データシート3!$A$1:$AB$1,0),0)/10^3</f>
        <v>93301.134000000005</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1289989.1499999999</v>
      </c>
      <c r="BJ106" s="33">
        <f>(VLOOKUP($BC106&amp;"_"&amp;$AZ$8,データシート3!$A:$AN,MATCH("da_合計",データシート3!$A$1:$AN$1,0),0))/10^3</f>
        <v>281285.53182435007</v>
      </c>
      <c r="BK106" s="33">
        <f t="shared" si="27"/>
        <v>1008703.6181756498</v>
      </c>
      <c r="BL106" s="33">
        <f t="shared" si="28"/>
        <v>0</v>
      </c>
      <c r="BM106" s="33">
        <f t="shared" si="29"/>
        <v>1008703.6181756498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08202</v>
      </c>
      <c r="AY107" s="18" t="str">
        <f>IF(IFERROR(比較地域マスタ!$AE42,"")=0,"",IFERROR(比較地域マスタ!$AE42,""))</f>
        <v>日立市</v>
      </c>
      <c r="AZ107" s="16"/>
      <c r="BA107" s="22">
        <v>36</v>
      </c>
      <c r="BB107" s="22">
        <v>1</v>
      </c>
      <c r="BC107" s="18" t="str">
        <f t="shared" si="24"/>
        <v>08202</v>
      </c>
      <c r="BD107" s="18" t="str">
        <f t="shared" si="25"/>
        <v>日立市</v>
      </c>
      <c r="BE107" s="33">
        <f>VLOOKUP(BC107&amp;"_"&amp;$AZ$9,データシート3!A:AB,MATCH("ea_"&amp;"太陽光（建物系）"&amp;"_年間発電",データシート3!$A$1:$AB$1,0),0)/10^3+VLOOKUP(BC107&amp;"_"&amp;$AZ$9,データシート3!A:AB,MATCH("ea_"&amp;"太陽光（土地系）"&amp;"_年間発電",データシート3!$A$1:$AB$1,0),0)/10^3</f>
        <v>1191264.6200000001</v>
      </c>
      <c r="BF107" s="33">
        <f>VLOOKUP(BC107&amp;"_"&amp;$AZ$9,データシート3!A:AB,MATCH("ea_"&amp;"風力（陸上）"&amp;"_年間発電",データシート3!$A$1:$AB$1,0),0)/10^3</f>
        <v>1131958.6229999999</v>
      </c>
      <c r="BG107" s="33">
        <f>VLOOKUP(BC107&amp;"_"&amp;$AZ$9,データシート3!A:AB,MATCH("ea_"&amp;"中小水（河川）"&amp;"_年間発電",データシート3!$A$1:$AB$1,0),0)/10^3+VLOOKUP(BC107&amp;"_"&amp;$AZ$9,データシート3!A:AB,MATCH("ea_"&amp;"中小水（農業用水路）"&amp;"_年間発電",データシート3!$A$1:$AB$1,0),0)/10^3</f>
        <v>495.78100000000001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2323719.0239999997</v>
      </c>
      <c r="BJ107" s="33">
        <f>(VLOOKUP($BC107&amp;"_"&amp;$AZ$8,データシート3!$A:$AN,MATCH("da_合計",データシート3!$A$1:$AN$1,0),0))/10^3</f>
        <v>2038256.585814717</v>
      </c>
      <c r="BK107" s="33">
        <f t="shared" si="27"/>
        <v>285462.43818528275</v>
      </c>
      <c r="BL107" s="33">
        <f t="shared" si="28"/>
        <v>0</v>
      </c>
      <c r="BM107" s="33">
        <f t="shared" si="29"/>
        <v>285462.43818528275</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08221</v>
      </c>
      <c r="AY108" s="18" t="str">
        <f>IF(IFERROR(比較地域マスタ!$AE43,"")=0,"",IFERROR(比較地域マスタ!$AE43,""))</f>
        <v>ひたちなか市</v>
      </c>
      <c r="AZ108" s="16"/>
      <c r="BA108" s="22">
        <v>37</v>
      </c>
      <c r="BB108" s="22">
        <v>1</v>
      </c>
      <c r="BC108" s="18" t="str">
        <f t="shared" si="24"/>
        <v>08221</v>
      </c>
      <c r="BD108" s="18" t="str">
        <f t="shared" si="25"/>
        <v>ひたちなか市</v>
      </c>
      <c r="BE108" s="33">
        <f>VLOOKUP(BC108&amp;"_"&amp;$AZ$9,データシート3!A:AB,MATCH("ea_"&amp;"太陽光（建物系）"&amp;"_年間発電",データシート3!$A$1:$AB$1,0),0)/10^3+VLOOKUP(BC108&amp;"_"&amp;$AZ$9,データシート3!A:AB,MATCH("ea_"&amp;"太陽光（土地系）"&amp;"_年間発電",データシート3!$A$1:$AB$1,0),0)/10^3</f>
        <v>1548388.2600000002</v>
      </c>
      <c r="BF108" s="33">
        <f>VLOOKUP(BC108&amp;"_"&amp;$AZ$9,データシート3!A:AB,MATCH("ea_"&amp;"風力（陸上）"&amp;"_年間発電",データシート3!$A$1:$AB$1,0),0)/10^3</f>
        <v>32304.328000000001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1580692.5880000002</v>
      </c>
      <c r="BJ108" s="33">
        <f>(VLOOKUP($BC108&amp;"_"&amp;$AZ$8,データシート3!$A:$AN,MATCH("da_合計",データシート3!$A$1:$AN$1,0),0))/10^3</f>
        <v>1712465.6427086184</v>
      </c>
      <c r="BK108" s="33">
        <f t="shared" si="27"/>
        <v>-131773.05470861821</v>
      </c>
      <c r="BL108" s="33">
        <f t="shared" si="28"/>
        <v>-131773.05470861821</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08234</v>
      </c>
      <c r="AY109" s="18" t="str">
        <f>IF(IFERROR(比較地域マスタ!$AE44,"")=0,"",IFERROR(比較地域マスタ!$AE44,""))</f>
        <v>鉾田市</v>
      </c>
      <c r="AZ109" s="16"/>
      <c r="BA109" s="22">
        <v>38</v>
      </c>
      <c r="BB109" s="22">
        <v>1</v>
      </c>
      <c r="BC109" s="18" t="str">
        <f t="shared" si="24"/>
        <v>08234</v>
      </c>
      <c r="BD109" s="18" t="str">
        <f t="shared" si="25"/>
        <v>鉾田市</v>
      </c>
      <c r="BE109" s="33">
        <f>VLOOKUP(BC109&amp;"_"&amp;$AZ$9,データシート3!A:AB,MATCH("ea_"&amp;"太陽光（建物系）"&amp;"_年間発電",データシート3!$A$1:$AB$1,0),0)/10^3+VLOOKUP(BC109&amp;"_"&amp;$AZ$9,データシート3!A:AB,MATCH("ea_"&amp;"太陽光（土地系）"&amp;"_年間発電",データシート3!$A$1:$AB$1,0),0)/10^3</f>
        <v>3480123.1030000001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138.828</v>
      </c>
      <c r="BI109" s="33">
        <f t="shared" si="26"/>
        <v>3480261.9310000003</v>
      </c>
      <c r="BJ109" s="33">
        <f>(VLOOKUP($BC109&amp;"_"&amp;$AZ$8,データシート3!$A:$AN,MATCH("da_合計",データシート3!$A$1:$AN$1,0),0))/10^3</f>
        <v>244948.51404914854</v>
      </c>
      <c r="BK109" s="33">
        <f t="shared" si="27"/>
        <v>3235313.4169508517</v>
      </c>
      <c r="BL109" s="33">
        <f t="shared" si="28"/>
        <v>0</v>
      </c>
      <c r="BM109" s="33">
        <f t="shared" si="29"/>
        <v>3235313.4169508517</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08201</v>
      </c>
      <c r="AY110" s="18" t="str">
        <f>IF(IFERROR(比較地域マスタ!$AE45,"")=0,"",IFERROR(比較地域マスタ!$AE45,""))</f>
        <v>水戸市</v>
      </c>
      <c r="AZ110" s="16"/>
      <c r="BA110" s="22">
        <v>39</v>
      </c>
      <c r="BB110" s="22">
        <v>1</v>
      </c>
      <c r="BC110" s="18" t="str">
        <f t="shared" si="24"/>
        <v>08201</v>
      </c>
      <c r="BD110" s="18" t="str">
        <f t="shared" si="25"/>
        <v>水戸市</v>
      </c>
      <c r="BE110" s="33">
        <f>VLOOKUP(BC110&amp;"_"&amp;$AZ$9,データシート3!A:AB,MATCH("ea_"&amp;"太陽光（建物系）"&amp;"_年間発電",データシート3!$A$1:$AB$1,0),0)/10^3+VLOOKUP(BC110&amp;"_"&amp;$AZ$9,データシート3!A:AB,MATCH("ea_"&amp;"太陽光（土地系）"&amp;"_年間発電",データシート3!$A$1:$AB$1,0),0)/10^3</f>
        <v>3024538.5839999998</v>
      </c>
      <c r="BF110" s="33">
        <f>VLOOKUP(BC110&amp;"_"&amp;$AZ$9,データシート3!A:AB,MATCH("ea_"&amp;"風力（陸上）"&amp;"_年間発電",データシート3!$A$1:$AB$1,0),0)/10^3</f>
        <v>5996.1499999999987</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3030534.7339999997</v>
      </c>
      <c r="BJ110" s="33">
        <f>(VLOOKUP($BC110&amp;"_"&amp;$AZ$8,データシート3!$A:$AN,MATCH("da_合計",データシート3!$A$1:$AN$1,0),0))/10^3</f>
        <v>1782560.6978404387</v>
      </c>
      <c r="BK110" s="33">
        <f t="shared" si="27"/>
        <v>1247974.036159561</v>
      </c>
      <c r="BL110" s="33">
        <f t="shared" si="28"/>
        <v>0</v>
      </c>
      <c r="BM110" s="33">
        <f t="shared" si="29"/>
        <v>1247974.036159561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08442</v>
      </c>
      <c r="AY111" s="18" t="str">
        <f>IF(IFERROR(比較地域マスタ!$AE46,"")=0,"",IFERROR(比較地域マスタ!$AE46,""))</f>
        <v>美浦村</v>
      </c>
      <c r="AZ111" s="16"/>
      <c r="BA111" s="22">
        <v>40</v>
      </c>
      <c r="BB111" s="22">
        <v>1</v>
      </c>
      <c r="BC111" s="18" t="str">
        <f t="shared" si="24"/>
        <v>08442</v>
      </c>
      <c r="BD111" s="18" t="str">
        <f t="shared" si="25"/>
        <v>美浦村</v>
      </c>
      <c r="BE111" s="33">
        <f>VLOOKUP(BC111&amp;"_"&amp;$AZ$9,データシート3!A:AB,MATCH("ea_"&amp;"太陽光（建物系）"&amp;"_年間発電",データシート3!$A$1:$AB$1,0),0)/10^3+VLOOKUP(BC111&amp;"_"&amp;$AZ$9,データシート3!A:AB,MATCH("ea_"&amp;"太陽光（土地系）"&amp;"_年間発電",データシート3!$A$1:$AB$1,0),0)/10^3</f>
        <v>351962.67600000004</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351962.67600000004</v>
      </c>
      <c r="BJ111" s="33">
        <f>(VLOOKUP($BC111&amp;"_"&amp;$AZ$8,データシート3!$A:$AN,MATCH("da_合計",データシート3!$A$1:$AN$1,0),0))/10^3</f>
        <v>131395.98644477461</v>
      </c>
      <c r="BK111" s="33">
        <f t="shared" si="27"/>
        <v>220566.68955522543</v>
      </c>
      <c r="BL111" s="33">
        <f t="shared" si="28"/>
        <v>0</v>
      </c>
      <c r="BM111" s="33">
        <f t="shared" si="29"/>
        <v>220566.68955522543</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08224</v>
      </c>
      <c r="AY112" s="18" t="str">
        <f>IF(IFERROR(比較地域マスタ!$AE47,"")=0,"",IFERROR(比較地域マスタ!$AE47,""))</f>
        <v>守谷市</v>
      </c>
      <c r="AZ112" s="16"/>
      <c r="BA112" s="22">
        <v>41</v>
      </c>
      <c r="BB112" s="22">
        <v>1</v>
      </c>
      <c r="BC112" s="18" t="str">
        <f t="shared" si="24"/>
        <v>08224</v>
      </c>
      <c r="BD112" s="18" t="str">
        <f t="shared" si="25"/>
        <v>守谷市</v>
      </c>
      <c r="BE112" s="33">
        <f>VLOOKUP(BC112&amp;"_"&amp;$AZ$9,データシート3!A:AB,MATCH("ea_"&amp;"太陽光（建物系）"&amp;"_年間発電",データシート3!$A$1:$AB$1,0),0)/10^3+VLOOKUP(BC112&amp;"_"&amp;$AZ$9,データシート3!A:AB,MATCH("ea_"&amp;"太陽光（土地系）"&amp;"_年間発電",データシート3!$A$1:$AB$1,0),0)/10^3</f>
        <v>548111.69200000004</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548111.69200000004</v>
      </c>
      <c r="BJ112" s="33">
        <f>(VLOOKUP($BC112&amp;"_"&amp;$AZ$8,データシート3!$A:$AN,MATCH("da_合計",データシート3!$A$1:$AN$1,0),0))/10^3</f>
        <v>518976.78493070457</v>
      </c>
      <c r="BK112" s="33">
        <f t="shared" si="27"/>
        <v>29134.90706929547</v>
      </c>
      <c r="BL112" s="33">
        <f t="shared" si="28"/>
        <v>0</v>
      </c>
      <c r="BM112" s="33">
        <f t="shared" si="29"/>
        <v>29134.90706929547</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08521</v>
      </c>
      <c r="AY113" s="18" t="str">
        <f>IF(IFERROR(比較地域マスタ!$AE48,"")=0,"",IFERROR(比較地域マスタ!$AE48,""))</f>
        <v>八千代町</v>
      </c>
      <c r="AZ113" s="16"/>
      <c r="BA113" s="22">
        <v>42</v>
      </c>
      <c r="BB113" s="22">
        <v>1</v>
      </c>
      <c r="BC113" s="18" t="str">
        <f t="shared" si="24"/>
        <v>08521</v>
      </c>
      <c r="BD113" s="18" t="str">
        <f t="shared" si="25"/>
        <v>八千代町</v>
      </c>
      <c r="BE113" s="33">
        <f>VLOOKUP(BC113&amp;"_"&amp;$AZ$9,データシート3!A:AB,MATCH("ea_"&amp;"太陽光（建物系）"&amp;"_年間発電",データシート3!$A$1:$AB$1,0),0)/10^3+VLOOKUP(BC113&amp;"_"&amp;$AZ$9,データシート3!A:AB,MATCH("ea_"&amp;"太陽光（土地系）"&amp;"_年間発電",データシート3!$A$1:$AB$1,0),0)/10^3</f>
        <v>900066.17999999982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900066.17999999982</v>
      </c>
      <c r="BJ113" s="33">
        <f>(VLOOKUP($BC113&amp;"_"&amp;$AZ$8,データシート3!$A:$AN,MATCH("da_合計",データシート3!$A$1:$AN$1,0),0))/10^3</f>
        <v>189904.14916697991</v>
      </c>
      <c r="BK113" s="33">
        <f t="shared" si="27"/>
        <v>710162.03083301987</v>
      </c>
      <c r="BL113" s="33">
        <f t="shared" si="28"/>
        <v>0</v>
      </c>
      <c r="BM113" s="33">
        <f t="shared" si="29"/>
        <v>710162.03083301987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08207</v>
      </c>
      <c r="AY114" s="18" t="str">
        <f>IF(IFERROR(比較地域マスタ!$AE49,"")=0,"",IFERROR(比較地域マスタ!$AE49,""))</f>
        <v>結城市</v>
      </c>
      <c r="AZ114" s="16"/>
      <c r="BA114" s="22">
        <v>43</v>
      </c>
      <c r="BB114" s="22">
        <v>1</v>
      </c>
      <c r="BC114" s="18" t="str">
        <f t="shared" si="24"/>
        <v>08207</v>
      </c>
      <c r="BD114" s="18" t="str">
        <f t="shared" si="25"/>
        <v>結城市</v>
      </c>
      <c r="BE114" s="33">
        <f>VLOOKUP(BC114&amp;"_"&amp;$AZ$9,データシート3!A:AB,MATCH("ea_"&amp;"太陽光（建物系）"&amp;"_年間発電",データシート3!$A$1:$AB$1,0),0)/10^3+VLOOKUP(BC114&amp;"_"&amp;$AZ$9,データシート3!A:AB,MATCH("ea_"&amp;"太陽光（土地系）"&amp;"_年間発電",データシート3!$A$1:$AB$1,0),0)/10^3</f>
        <v>1215655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95.903999999999996</v>
      </c>
      <c r="BI114" s="33">
        <f t="shared" si="26"/>
        <v>1215750.9040000001</v>
      </c>
      <c r="BJ114" s="33">
        <f>(VLOOKUP($BC114&amp;"_"&amp;$AZ$8,データシート3!$A:$AN,MATCH("da_合計",データシート3!$A$1:$AN$1,0),0))/10^3</f>
        <v>423757.74597406486</v>
      </c>
      <c r="BK114" s="33">
        <f t="shared" si="27"/>
        <v>791993.15802593529</v>
      </c>
      <c r="BL114" s="33">
        <f t="shared" si="28"/>
        <v>0</v>
      </c>
      <c r="BM114" s="33">
        <f t="shared" si="29"/>
        <v>791993.15802593529</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08208</v>
      </c>
      <c r="AY115" s="18" t="str">
        <f>IF(IFERROR(比較地域マスタ!$AE50,"")=0,"",IFERROR(比較地域マスタ!$AE50,""))</f>
        <v>龍ケ崎市</v>
      </c>
      <c r="AZ115" s="16"/>
      <c r="BA115" s="22">
        <v>44</v>
      </c>
      <c r="BB115" s="22">
        <v>1</v>
      </c>
      <c r="BC115" s="18" t="str">
        <f t="shared" si="24"/>
        <v>08208</v>
      </c>
      <c r="BD115" s="18" t="str">
        <f t="shared" si="25"/>
        <v>龍ケ崎市</v>
      </c>
      <c r="BE115" s="33">
        <f>VLOOKUP(BC115&amp;"_"&amp;$AZ$9,データシート3!A:AB,MATCH("ea_"&amp;"太陽光（建物系）"&amp;"_年間発電",データシート3!$A$1:$AB$1,0),0)/10^3+VLOOKUP(BC115&amp;"_"&amp;$AZ$9,データシート3!A:AB,MATCH("ea_"&amp;"太陽光（土地系）"&amp;"_年間発電",データシート3!$A$1:$AB$1,0),0)/10^3</f>
        <v>845961.00600000005</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31.150999999999996</v>
      </c>
      <c r="BI115" s="33">
        <f t="shared" si="26"/>
        <v>845992.15700000001</v>
      </c>
      <c r="BJ115" s="33">
        <f>(VLOOKUP($BC115&amp;"_"&amp;$AZ$8,データシート3!$A:$AN,MATCH("da_合計",データシート3!$A$1:$AN$1,0),0))/10^3</f>
        <v>638648.57141493366</v>
      </c>
      <c r="BK115" s="33">
        <f t="shared" si="27"/>
        <v>207343.58558506635</v>
      </c>
      <c r="BL115" s="33">
        <f t="shared" si="28"/>
        <v>0</v>
      </c>
      <c r="BM115" s="33">
        <f t="shared" si="29"/>
        <v>207343.58558506635</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笠間市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08216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10</v>
      </c>
      <c r="H7" s="701">
        <f t="shared" si="0"/>
        <v>11</v>
      </c>
      <c r="I7" s="701">
        <f t="shared" si="0"/>
        <v>12</v>
      </c>
      <c r="J7" s="701">
        <f t="shared" si="0"/>
        <v>12</v>
      </c>
      <c r="K7" s="702">
        <f t="shared" si="0"/>
        <v>11</v>
      </c>
      <c r="L7" s="702">
        <f t="shared" si="0"/>
        <v>11</v>
      </c>
      <c r="M7" s="702">
        <f t="shared" si="0"/>
        <v>12</v>
      </c>
      <c r="N7" s="702">
        <f t="shared" si="0"/>
        <v>13</v>
      </c>
      <c r="O7" s="702">
        <f>SUM(O8:O13)</f>
        <v>13</v>
      </c>
      <c r="P7" s="702">
        <f t="shared" si="0"/>
        <v>14</v>
      </c>
      <c r="Q7" s="703">
        <f>SUM(Q8:Q13)</f>
        <v>16</v>
      </c>
      <c r="R7" s="909">
        <f t="shared" si="0"/>
        <v>69.622</v>
      </c>
      <c r="S7" s="910">
        <f t="shared" si="0"/>
        <v>133.72300000000001</v>
      </c>
      <c r="T7" s="910">
        <f t="shared" si="0"/>
        <v>146.65100000000001</v>
      </c>
      <c r="U7" s="910">
        <f t="shared" si="0"/>
        <v>154.54399999999998</v>
      </c>
      <c r="V7" s="910">
        <f t="shared" si="0"/>
        <v>144.101</v>
      </c>
      <c r="W7" s="910">
        <f t="shared" si="0"/>
        <v>149.03199999999998</v>
      </c>
      <c r="X7" s="910">
        <f t="shared" si="0"/>
        <v>161.559</v>
      </c>
      <c r="Y7" s="910">
        <f t="shared" si="0"/>
        <v>176.62700000000001</v>
      </c>
      <c r="Z7" s="910">
        <f>SUM(Z8:Z13)</f>
        <v>161.935</v>
      </c>
      <c r="AA7" s="910">
        <f>SUM(AA8:AA13)</f>
        <v>92.992999999999995</v>
      </c>
      <c r="AB7" s="911">
        <f t="shared" si="0"/>
        <v>102.42699999999999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9</v>
      </c>
      <c r="H10" s="714">
        <f>VLOOKUP($D$3&amp;"_"&amp;H$3,データシート1!$A:$BU,MATCH($G$2&amp;"_"&amp;$C10,データシート1!$A$1:$BU$1,0),0)</f>
        <v>9</v>
      </c>
      <c r="I10" s="714">
        <f>VLOOKUP($D$3&amp;"_"&amp;I$3,データシート1!$A:$BU,MATCH($G$2&amp;"_"&amp;$C10,データシート1!$A$1:$BU$1,0),0)</f>
        <v>10</v>
      </c>
      <c r="J10" s="714">
        <f>VLOOKUP($D$3&amp;"_"&amp;J$3,データシート1!$A:$BU,MATCH($G$2&amp;"_"&amp;$C10,データシート1!$A$1:$BU$1,0),0)</f>
        <v>10</v>
      </c>
      <c r="K10" s="715">
        <f>VLOOKUP($D$3&amp;"_"&amp;K$3,データシート1!$A:$BU,MATCH($G$2&amp;"_"&amp;$C10,データシート1!$A$1:$BU$1,0),0)</f>
        <v>9</v>
      </c>
      <c r="L10" s="715">
        <f>VLOOKUP($D$3&amp;"_"&amp;L$3,データシート1!$A:$BU,MATCH($G$2&amp;"_"&amp;$C10,データシート1!$A$1:$BU$1,0),0)</f>
        <v>9</v>
      </c>
      <c r="M10" s="715">
        <f>VLOOKUP($D$3&amp;"_"&amp;M$3,データシート1!$A:$BU,MATCH($G$2&amp;"_"&amp;$C10,データシート1!$A$1:$BU$1,0),0)</f>
        <v>10</v>
      </c>
      <c r="N10" s="715">
        <f>VLOOKUP($D$3&amp;"_"&amp;N$3,データシート1!$A:$BU,MATCH($G$2&amp;"_"&amp;$C10,データシート1!$A$1:$BU$1,0),0)</f>
        <v>11</v>
      </c>
      <c r="O10" s="715">
        <f>VLOOKUP($D$3&amp;"_"&amp;O$3,データシート1!$A:$BU,MATCH($G$2&amp;"_"&amp;$C10,データシート1!$A$1:$BU$1,0),0)</f>
        <v>11</v>
      </c>
      <c r="P10" s="715">
        <f>VLOOKUP($D$3&amp;"_"&amp;P$3,データシート1!$A:$BU,MATCH($G$2&amp;"_"&amp;$C10,データシート1!$A$1:$BU$1,0),0)</f>
        <v>12</v>
      </c>
      <c r="Q10" s="716">
        <f>VLOOKUP($D$3&amp;"_"&amp;Q$3,データシート1!$A:$BU,MATCH($G$2&amp;"_"&amp;$C10,データシート1!$A$1:$BU$1,0),0)</f>
        <v>14</v>
      </c>
      <c r="R10" s="915">
        <f>VLOOKUP($D$3&amp;"_"&amp;R$3,データシート1!$A:$BU,MATCH($R$2&amp;"_"&amp;$C10,データシート1!$A$1:$BU$1,0),0)</f>
        <v>63.841000000000001</v>
      </c>
      <c r="S10" s="916">
        <f>VLOOKUP($D$3&amp;"_"&amp;S$3,データシート1!$A:$BU,MATCH($R$2&amp;"_"&amp;$C10,データシート1!$A$1:$BU$1,0),0)</f>
        <v>68.376999999999995</v>
      </c>
      <c r="T10" s="916">
        <f>VLOOKUP($D$3&amp;"_"&amp;T$3,データシート1!$A:$BU,MATCH($R$2&amp;"_"&amp;$C10,データシート1!$A$1:$BU$1,0),0)</f>
        <v>79.400000000000006</v>
      </c>
      <c r="U10" s="916">
        <f>VLOOKUP($D$3&amp;"_"&amp;U$3,データシート1!$A:$BU,MATCH($R$2&amp;"_"&amp;$C10,データシート1!$A$1:$BU$1,0),0)</f>
        <v>79.259</v>
      </c>
      <c r="V10" s="916">
        <f>VLOOKUP($D$3&amp;"_"&amp;V$3,データシート1!$A:$BU,MATCH($R$2&amp;"_"&amp;$C10,データシート1!$A$1:$BU$1,0),0)</f>
        <v>73.873000000000005</v>
      </c>
      <c r="W10" s="916">
        <f>VLOOKUP($D$3&amp;"_"&amp;W$3,データシート1!$A:$BU,MATCH($R$2&amp;"_"&amp;$C10,データシート1!$A$1:$BU$1,0),0)</f>
        <v>77.605999999999995</v>
      </c>
      <c r="X10" s="916">
        <f>VLOOKUP($D$3&amp;"_"&amp;X$3,データシート1!$A:$BU,MATCH($R$2&amp;"_"&amp;$C10,データシート1!$A$1:$BU$1,0),0)</f>
        <v>81.430999999999997</v>
      </c>
      <c r="Y10" s="916">
        <f>VLOOKUP($D$3&amp;"_"&amp;Y$3,データシート1!$A:$BU,MATCH($R$2&amp;"_"&amp;$C10,データシート1!$A$1:$BU$1,0),0)</f>
        <v>90.822999999999993</v>
      </c>
      <c r="Z10" s="916">
        <f>VLOOKUP($D$3&amp;"_"&amp;Z$3,データシート1!$A:$BU,MATCH($R$2&amp;"_"&amp;$C10,データシート1!$A$1:$BU$1,0),0)</f>
        <v>85.411000000000001</v>
      </c>
      <c r="AA10" s="916">
        <f>VLOOKUP($D$3&amp;"_"&amp;AA$3,データシート1!$A:$BU,MATCH($R$2&amp;"_"&amp;$C10,データシート1!$A$1:$BU$1,0),0)</f>
        <v>84.231999999999999</v>
      </c>
      <c r="AB10" s="917">
        <f>VLOOKUP($D$3&amp;"_"&amp;AB$3,データシート1!$A:$BU,MATCH($R$2&amp;"_"&amp;$C10,データシート1!$A$1:$BU$1,0),0)</f>
        <v>94.734999999999999</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5.7809999999999997</v>
      </c>
      <c r="S11" s="916">
        <f>VLOOKUP($D$3&amp;"_"&amp;S$3,データシート1!$A:$BU,MATCH($R$2&amp;"_"&amp;$C11,データシート1!$A$1:$BU$1,0),0)</f>
        <v>65.346000000000004</v>
      </c>
      <c r="T11" s="916">
        <f>VLOOKUP($D$3&amp;"_"&amp;T$3,データシート1!$A:$BU,MATCH($R$2&amp;"_"&amp;$C11,データシート1!$A$1:$BU$1,0),0)</f>
        <v>67.251000000000005</v>
      </c>
      <c r="U11" s="916">
        <f>VLOOKUP($D$3&amp;"_"&amp;U$3,データシート1!$A:$BU,MATCH($R$2&amp;"_"&amp;$C11,データシート1!$A$1:$BU$1,0),0)</f>
        <v>75.284999999999997</v>
      </c>
      <c r="V11" s="916">
        <f>VLOOKUP($D$3&amp;"_"&amp;V$3,データシート1!$A:$BU,MATCH($R$2&amp;"_"&amp;$C11,データシート1!$A$1:$BU$1,0),0)</f>
        <v>70.228000000000009</v>
      </c>
      <c r="W11" s="916">
        <f>VLOOKUP($D$3&amp;"_"&amp;W$3,データシート1!$A:$BU,MATCH($R$2&amp;"_"&amp;$C11,データシート1!$A$1:$BU$1,0),0)</f>
        <v>71.426000000000002</v>
      </c>
      <c r="X11" s="916">
        <f>VLOOKUP($D$3&amp;"_"&amp;X$3,データシート1!$A:$BU,MATCH($R$2&amp;"_"&amp;$C11,データシート1!$A$1:$BU$1,0),0)</f>
        <v>80.128</v>
      </c>
      <c r="Y11" s="916">
        <f>VLOOKUP($D$3&amp;"_"&amp;Y$3,データシート1!$A:$BU,MATCH($R$2&amp;"_"&amp;$C11,データシート1!$A$1:$BU$1,0),0)</f>
        <v>85.804000000000002</v>
      </c>
      <c r="Z11" s="916">
        <f>VLOOKUP($D$3&amp;"_"&amp;Z$3,データシート1!$A:$BU,MATCH($R$2&amp;"_"&amp;$C11,データシート1!$A$1:$BU$1,0),0)</f>
        <v>76.524000000000001</v>
      </c>
      <c r="AA11" s="916">
        <f>VLOOKUP($D$3&amp;"_"&amp;AA$3,データシート1!$A:$BU,MATCH($R$2&amp;"_"&amp;$C11,データシート1!$A$1:$BU$1,0),0)</f>
        <v>8.7609999999999992</v>
      </c>
      <c r="AB11" s="917">
        <f>VLOOKUP($D$3&amp;"_"&amp;AB$3,データシート1!$A:$BU,MATCH($R$2&amp;"_"&amp;$C11,データシート1!$A$1:$BU$1,0),0)</f>
        <v>7.6920000000000002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9</v>
      </c>
      <c r="H26" s="734">
        <f>VLOOKUP($D$3&amp;"_"&amp;H$3,データシート2!$A:$SI,MATCH($G$2&amp;"_"&amp;$B26,データシート2!$A$1:$SI$1,0),0)</f>
        <v>9</v>
      </c>
      <c r="I26" s="734">
        <f>VLOOKUP($D$3&amp;"_"&amp;I$3,データシート2!$A:$SI,MATCH($G$2&amp;"_"&amp;$B26,データシート2!$A$1:$SI$1,0),0)</f>
        <v>10</v>
      </c>
      <c r="J26" s="734">
        <f>VLOOKUP($D$3&amp;"_"&amp;J$3,データシート2!$A:$SI,MATCH($G$2&amp;"_"&amp;$B26,データシート2!$A$1:$SI$1,0),0)</f>
        <v>10</v>
      </c>
      <c r="K26" s="735">
        <f>VLOOKUP($D$3&amp;"_"&amp;K$3,データシート2!$A:$SI,MATCH($G$2&amp;"_"&amp;$B26,データシート2!$A$1:$SI$1,0),0)</f>
        <v>9</v>
      </c>
      <c r="L26" s="735">
        <f>VLOOKUP($D$3&amp;"_"&amp;L$3,データシート2!$A:$SI,MATCH($G$2&amp;"_"&amp;$B26,データシート2!$A$1:$SI$1,0),0)</f>
        <v>9</v>
      </c>
      <c r="M26" s="735">
        <f>VLOOKUP($D$3&amp;"_"&amp;M$3,データシート2!$A:$SI,MATCH($G$2&amp;"_"&amp;$B26,データシート2!$A$1:$SI$1,0),0)</f>
        <v>10</v>
      </c>
      <c r="N26" s="735">
        <f>VLOOKUP($D$3&amp;"_"&amp;N$3,データシート2!$A:$SI,MATCH($G$2&amp;"_"&amp;$B26,データシート2!$A$1:$SI$1,0),0)</f>
        <v>11</v>
      </c>
      <c r="O26" s="735">
        <f>VLOOKUP($D$3&amp;"_"&amp;O$3,データシート2!$A:$SI,MATCH($G$2&amp;"_"&amp;$B26,データシート2!$A$1:$SI$1,0),0)</f>
        <v>11</v>
      </c>
      <c r="P26" s="735">
        <f>VLOOKUP($D$3&amp;"_"&amp;P$3,データシート2!$A:$SI,MATCH($G$2&amp;"_"&amp;$B26,データシート2!$A$1:$SI$1,0),0)</f>
        <v>12</v>
      </c>
      <c r="Q26" s="736">
        <f>VLOOKUP($D$3&amp;"_"&amp;Q$3,データシート2!$A:$SI,MATCH($G$2&amp;"_"&amp;$B26,データシート2!$A$1:$SI$1,0),0)</f>
        <v>14</v>
      </c>
      <c r="R26" s="924">
        <f>VLOOKUP($D$3&amp;"_"&amp;R$3,データシート2!$A:$SI,MATCH($R$2&amp;"_"&amp;$B26,データシート2!$A$1:$SI$1,0),0)</f>
        <v>63.841000000000001</v>
      </c>
      <c r="S26" s="925">
        <f>VLOOKUP($D$3&amp;"_"&amp;S$3,データシート2!$A:$SI,MATCH($R$2&amp;"_"&amp;$B26,データシート2!$A$1:$SI$1,0),0)</f>
        <v>68.376999999999995</v>
      </c>
      <c r="T26" s="925">
        <f>VLOOKUP($D$3&amp;"_"&amp;T$3,データシート2!$A:$SI,MATCH($R$2&amp;"_"&amp;$B26,データシート2!$A$1:$SI$1,0),0)</f>
        <v>79.400000000000006</v>
      </c>
      <c r="U26" s="925">
        <f>VLOOKUP($D$3&amp;"_"&amp;U$3,データシート2!$A:$SI,MATCH($R$2&amp;"_"&amp;$B26,データシート2!$A$1:$SI$1,0),0)</f>
        <v>79.259</v>
      </c>
      <c r="V26" s="925">
        <f>VLOOKUP($D$3&amp;"_"&amp;V$3,データシート2!$A:$SI,MATCH($R$2&amp;"_"&amp;$B26,データシート2!$A$1:$SI$1,0),0)</f>
        <v>73.873000000000005</v>
      </c>
      <c r="W26" s="925">
        <f>VLOOKUP($D$3&amp;"_"&amp;W$3,データシート2!$A:$SI,MATCH($R$2&amp;"_"&amp;$B26,データシート2!$A$1:$SI$1,0),0)</f>
        <v>77.605999999999995</v>
      </c>
      <c r="X26" s="925">
        <f>VLOOKUP($D$3&amp;"_"&amp;X$3,データシート2!$A:$SI,MATCH($R$2&amp;"_"&amp;$B26,データシート2!$A$1:$SI$1,0),0)</f>
        <v>81.430999999999997</v>
      </c>
      <c r="Y26" s="925">
        <f>VLOOKUP($D$3&amp;"_"&amp;Y$3,データシート2!$A:$SI,MATCH($R$2&amp;"_"&amp;$B26,データシート2!$A$1:$SI$1,0),0)</f>
        <v>90.822999999999993</v>
      </c>
      <c r="Z26" s="925">
        <f>VLOOKUP($D$3&amp;"_"&amp;Z$3,データシート2!$A:$SI,MATCH($R$2&amp;"_"&amp;$B26,データシート2!$A$1:$SI$1,0),0)</f>
        <v>85.411000000000001</v>
      </c>
      <c r="AA26" s="925">
        <f>VLOOKUP($D$3&amp;"_"&amp;AA$3,データシート2!$A:$SI,MATCH($R$2&amp;"_"&amp;$B26,データシート2!$A$1:$SI$1,0),0)</f>
        <v>84.231999999999999</v>
      </c>
      <c r="AB26" s="926">
        <f>VLOOKUP($D$3&amp;"_"&amp;AB$3,データシート2!$A:$SI,MATCH($R$2&amp;"_"&amp;$B26,データシート2!$A$1:$SI$1,0),0)</f>
        <v>94.734999999999999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3</v>
      </c>
      <c r="R27" s="933">
        <f>VLOOKUP($D$3&amp;"_"&amp;R$3,データシート2!$A:$SI,MATCH($R$2&amp;"_"&amp;$C27,データシート2!$A$1:$SI$1,0),0)</f>
        <v>10.071999999999999</v>
      </c>
      <c r="S27" s="928">
        <f>VLOOKUP($D$3&amp;"_"&amp;S$3,データシート2!$A:$SI,MATCH($R$2&amp;"_"&amp;$C27,データシート2!$A$1:$SI$1,0),0)</f>
        <v>11.672000000000001</v>
      </c>
      <c r="T27" s="928">
        <f>VLOOKUP($D$3&amp;"_"&amp;T$3,データシート2!$A:$SI,MATCH($R$2&amp;"_"&amp;$C27,データシート2!$A$1:$SI$1,0),0)</f>
        <v>13.103999999999999</v>
      </c>
      <c r="U27" s="928">
        <f>VLOOKUP($D$3&amp;"_"&amp;U$3,データシート2!$A:$SI,MATCH($R$2&amp;"_"&amp;$C27,データシート2!$A$1:$SI$1,0),0)</f>
        <v>13.672000000000001</v>
      </c>
      <c r="V27" s="928">
        <f>VLOOKUP($D$3&amp;"_"&amp;V$3,データシート2!$A:$SI,MATCH($R$2&amp;"_"&amp;$C27,データシート2!$A$1:$SI$1,0),0)</f>
        <v>13.667999999999999</v>
      </c>
      <c r="W27" s="928">
        <f>VLOOKUP($D$3&amp;"_"&amp;W$3,データシート2!$A:$SI,MATCH($R$2&amp;"_"&amp;$C27,データシート2!$A$1:$SI$1,0),0)</f>
        <v>14.401</v>
      </c>
      <c r="X27" s="928">
        <f>VLOOKUP($D$3&amp;"_"&amp;X$3,データシート2!$A:$SI,MATCH($R$2&amp;"_"&amp;$C27,データシート2!$A$1:$SI$1,0),0)</f>
        <v>14.456</v>
      </c>
      <c r="Y27" s="928">
        <f>VLOOKUP($D$3&amp;"_"&amp;Y$3,データシート2!$A:$SI,MATCH($R$2&amp;"_"&amp;$C27,データシート2!$A$1:$SI$1,0),0)</f>
        <v>14.247</v>
      </c>
      <c r="Z27" s="928">
        <f>VLOOKUP($D$3&amp;"_"&amp;Z$3,データシート2!$A:$SI,MATCH($R$2&amp;"_"&amp;$C27,データシート2!$A$1:$SI$1,0),0)</f>
        <v>14.377000000000001</v>
      </c>
      <c r="AA27" s="928">
        <f>VLOOKUP($D$3&amp;"_"&amp;AA$3,データシート2!$A:$SI,MATCH($R$2&amp;"_"&amp;$C27,データシート2!$A$1:$SI$1,0),0)</f>
        <v>14.021000000000001</v>
      </c>
      <c r="AB27" s="929">
        <f>VLOOKUP($D$3&amp;"_"&amp;AB$3,データシート2!$A:$SI,MATCH($R$2&amp;"_"&amp;$C27,データシート2!$A$1:$SI$1,0),0)</f>
        <v>17.59</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6.2969999999999997</v>
      </c>
      <c r="S28" s="938">
        <f>VLOOKUP($D$3&amp;"_"&amp;S$3,データシート2!$A:$SI,MATCH($R$2&amp;"_"&amp;$C28,データシート2!$A$1:$SI$1,0),0)</f>
        <v>8.3719999999999999</v>
      </c>
      <c r="T28" s="938">
        <f>VLOOKUP($D$3&amp;"_"&amp;T$3,データシート2!$A:$SI,MATCH($R$2&amp;"_"&amp;$C28,データシート2!$A$1:$SI$1,0),0)</f>
        <v>6.8220000000000001</v>
      </c>
      <c r="U28" s="938">
        <f>VLOOKUP($D$3&amp;"_"&amp;U$3,データシート2!$A:$SI,MATCH($R$2&amp;"_"&amp;$C28,データシート2!$A$1:$SI$1,0),0)</f>
        <v>6.4089999999999998</v>
      </c>
      <c r="V28" s="938">
        <f>VLOOKUP($D$3&amp;"_"&amp;V$3,データシート2!$A:$SI,MATCH($R$2&amp;"_"&amp;$C28,データシート2!$A$1:$SI$1,0),0)</f>
        <v>6.1920000000000002</v>
      </c>
      <c r="W28" s="938">
        <f>VLOOKUP($D$3&amp;"_"&amp;W$3,データシート2!$A:$SI,MATCH($R$2&amp;"_"&amp;$C28,データシート2!$A$1:$SI$1,0),0)</f>
        <v>9.1300000000000008</v>
      </c>
      <c r="X28" s="938">
        <f>VLOOKUP($D$3&amp;"_"&amp;X$3,データシート2!$A:$SI,MATCH($R$2&amp;"_"&amp;$C28,データシート2!$A$1:$SI$1,0),0)</f>
        <v>8.0410000000000004</v>
      </c>
      <c r="Y28" s="938">
        <f>VLOOKUP($D$3&amp;"_"&amp;Y$3,データシート2!$A:$SI,MATCH($R$2&amp;"_"&amp;$C28,データシート2!$A$1:$SI$1,0),0)</f>
        <v>7.1239999999999997</v>
      </c>
      <c r="Z28" s="938">
        <f>VLOOKUP($D$3&amp;"_"&amp;Z$3,データシート2!$A:$SI,MATCH($R$2&amp;"_"&amp;$C28,データシート2!$A$1:$SI$1,0),0)</f>
        <v>7.2789999999999999</v>
      </c>
      <c r="AA28" s="938">
        <f>VLOOKUP($D$3&amp;"_"&amp;AA$3,データシート2!$A:$SI,MATCH($R$2&amp;"_"&amp;$C28,データシート2!$A$1:$SI$1,0),0)</f>
        <v>6.4329999999999998</v>
      </c>
      <c r="AB28" s="939">
        <f>VLOOKUP($D$3&amp;"_"&amp;AB$3,データシート2!$A:$SI,MATCH($R$2&amp;"_"&amp;$C28,データシート2!$A$1:$SI$1,0),0)</f>
        <v>5.7430000000000003</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1</v>
      </c>
      <c r="L29" s="767">
        <f>VLOOKUP($D$3&amp;"_"&amp;L$3,データシート2!$A:$SI,MATCH($G$2&amp;"_"&amp;$C29,データシート2!$A$1:$SI$1,0),0)</f>
        <v>1</v>
      </c>
      <c r="M29" s="767">
        <f>VLOOKUP($D$3&amp;"_"&amp;M$3,データシート2!$A:$SI,MATCH($G$2&amp;"_"&amp;$C29,データシート2!$A$1:$SI$1,0),0)</f>
        <v>1</v>
      </c>
      <c r="N29" s="767">
        <f>VLOOKUP($D$3&amp;"_"&amp;N$3,データシート2!$A:$SI,MATCH($G$2&amp;"_"&amp;$C29,データシート2!$A$1:$SI$1,0),0)</f>
        <v>1</v>
      </c>
      <c r="O29" s="767">
        <f>VLOOKUP($D$3&amp;"_"&amp;O$3,データシート2!$A:$SI,MATCH($G$2&amp;"_"&amp;$C29,データシート2!$A$1:$SI$1,0),0)</f>
        <v>1</v>
      </c>
      <c r="P29" s="767">
        <f>VLOOKUP($D$3&amp;"_"&amp;P$3,データシート2!$A:$SI,MATCH($G$2&amp;"_"&amp;$C29,データシート2!$A$1:$SI$1,0),0)</f>
        <v>1</v>
      </c>
      <c r="Q29" s="768">
        <f>VLOOKUP($D$3&amp;"_"&amp;Q$3,データシート2!$A:$SI,MATCH($G$2&amp;"_"&amp;$C29,データシート2!$A$1:$SI$1,0),0)</f>
        <v>1</v>
      </c>
      <c r="R29" s="937">
        <f>VLOOKUP($D$3&amp;"_"&amp;R$3,データシート2!$A:$SI,MATCH($R$2&amp;"_"&amp;$C29,データシート2!$A$1:$SI$1,0),0)</f>
        <v>3.645</v>
      </c>
      <c r="S29" s="938">
        <f>VLOOKUP($D$3&amp;"_"&amp;S$3,データシート2!$A:$SI,MATCH($R$2&amp;"_"&amp;$C29,データシート2!$A$1:$SI$1,0),0)</f>
        <v>4.327</v>
      </c>
      <c r="T29" s="938">
        <f>VLOOKUP($D$3&amp;"_"&amp;T$3,データシート2!$A:$SI,MATCH($R$2&amp;"_"&amp;$C29,データシート2!$A$1:$SI$1,0),0)</f>
        <v>4.8940000000000001</v>
      </c>
      <c r="U29" s="938">
        <f>VLOOKUP($D$3&amp;"_"&amp;U$3,データシート2!$A:$SI,MATCH($R$2&amp;"_"&amp;$C29,データシート2!$A$1:$SI$1,0),0)</f>
        <v>5.0659999999999998</v>
      </c>
      <c r="V29" s="938">
        <f>VLOOKUP($D$3&amp;"_"&amp;V$3,データシート2!$A:$SI,MATCH($R$2&amp;"_"&amp;$C29,データシート2!$A$1:$SI$1,0),0)</f>
        <v>4.8419999999999996</v>
      </c>
      <c r="W29" s="938">
        <f>VLOOKUP($D$3&amp;"_"&amp;W$3,データシート2!$A:$SI,MATCH($R$2&amp;"_"&amp;$C29,データシート2!$A$1:$SI$1,0),0)</f>
        <v>4.7080000000000002</v>
      </c>
      <c r="X29" s="938">
        <f>VLOOKUP($D$3&amp;"_"&amp;X$3,データシート2!$A:$SI,MATCH($R$2&amp;"_"&amp;$C29,データシート2!$A$1:$SI$1,0),0)</f>
        <v>4.782</v>
      </c>
      <c r="Y29" s="938">
        <f>VLOOKUP($D$3&amp;"_"&amp;Y$3,データシート2!$A:$SI,MATCH($R$2&amp;"_"&amp;$C29,データシート2!$A$1:$SI$1,0),0)</f>
        <v>4.6989999999999998</v>
      </c>
      <c r="Z29" s="938">
        <f>VLOOKUP($D$3&amp;"_"&amp;Z$3,データシート2!$A:$SI,MATCH($R$2&amp;"_"&amp;$C29,データシート2!$A$1:$SI$1,0),0)</f>
        <v>4.407</v>
      </c>
      <c r="AA29" s="938">
        <f>VLOOKUP($D$3&amp;"_"&amp;AA$3,データシート2!$A:$SI,MATCH($R$2&amp;"_"&amp;$C29,データシート2!$A$1:$SI$1,0),0)</f>
        <v>4.2489999999999997</v>
      </c>
      <c r="AB29" s="939">
        <f>VLOOKUP($D$3&amp;"_"&amp;AB$3,データシート2!$A:$SI,MATCH($R$2&amp;"_"&amp;$C29,データシート2!$A$1:$SI$1,0),0)</f>
        <v>4.242</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3.266</v>
      </c>
      <c r="S34" s="938">
        <f>VLOOKUP($D$3&amp;"_"&amp;S$3,データシート2!$A:$SI,MATCH($R$2&amp;"_"&amp;$C34,データシート2!$A$1:$SI$1,0),0)</f>
        <v>3.7770000000000001</v>
      </c>
      <c r="T34" s="938">
        <f>VLOOKUP($D$3&amp;"_"&amp;T$3,データシート2!$A:$SI,MATCH($R$2&amp;"_"&amp;$C34,データシート2!$A$1:$SI$1,0),0)</f>
        <v>4.1340000000000003</v>
      </c>
      <c r="U34" s="938">
        <f>VLOOKUP($D$3&amp;"_"&amp;U$3,データシート2!$A:$SI,MATCH($R$2&amp;"_"&amp;$C34,データシート2!$A$1:$SI$1,0),0)</f>
        <v>4.2889999999999997</v>
      </c>
      <c r="V34" s="938">
        <f>VLOOKUP($D$3&amp;"_"&amp;V$3,データシート2!$A:$SI,MATCH($R$2&amp;"_"&amp;$C34,データシート2!$A$1:$SI$1,0),0)</f>
        <v>4.1630000000000003</v>
      </c>
      <c r="W34" s="938">
        <f>VLOOKUP($D$3&amp;"_"&amp;W$3,データシート2!$A:$SI,MATCH($R$2&amp;"_"&amp;$C34,データシート2!$A$1:$SI$1,0),0)</f>
        <v>4.2149999999999999</v>
      </c>
      <c r="X34" s="938">
        <f>VLOOKUP($D$3&amp;"_"&amp;X$3,データシート2!$A:$SI,MATCH($R$2&amp;"_"&amp;$C34,データシート2!$A$1:$SI$1,0),0)</f>
        <v>4.2240000000000002</v>
      </c>
      <c r="Y34" s="938">
        <f>VLOOKUP($D$3&amp;"_"&amp;Y$3,データシート2!$A:$SI,MATCH($R$2&amp;"_"&amp;$C34,データシート2!$A$1:$SI$1,0),0)</f>
        <v>4.0940000000000003</v>
      </c>
      <c r="Z34" s="938">
        <f>VLOOKUP($D$3&amp;"_"&amp;Z$3,データシート2!$A:$SI,MATCH($R$2&amp;"_"&amp;$C34,データシート2!$A$1:$SI$1,0),0)</f>
        <v>3.5950000000000002</v>
      </c>
      <c r="AA34" s="938">
        <f>VLOOKUP($D$3&amp;"_"&amp;AA$3,データシート2!$A:$SI,MATCH($R$2&amp;"_"&amp;$C34,データシート2!$A$1:$SI$1,0),0)</f>
        <v>3.3559999999999999</v>
      </c>
      <c r="AB34" s="939">
        <f>VLOOKUP($D$3&amp;"_"&amp;AB$3,データシート2!$A:$SI,MATCH($R$2&amp;"_"&amp;$C34,データシート2!$A$1:$SI$1,0),0)</f>
        <v>3.9079999999999999</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2</v>
      </c>
      <c r="O38" s="767">
        <f>VLOOKUP($D$3&amp;"_"&amp;O$3,データシート2!$A:$SI,MATCH($G$2&amp;"_"&amp;$C38,データシート2!$A$1:$SI$1,0),0)</f>
        <v>2</v>
      </c>
      <c r="P38" s="767">
        <f>VLOOKUP($D$3&amp;"_"&amp;P$3,データシート2!$A:$SI,MATCH($G$2&amp;"_"&amp;$C38,データシート2!$A$1:$SI$1,0),0)</f>
        <v>3</v>
      </c>
      <c r="Q38" s="768">
        <f>VLOOKUP($D$3&amp;"_"&amp;Q$3,データシート2!$A:$SI,MATCH($G$2&amp;"_"&amp;$C38,データシート2!$A$1:$SI$1,0),0)</f>
        <v>3</v>
      </c>
      <c r="R38" s="937">
        <f>VLOOKUP($D$3&amp;"_"&amp;R$3,データシート2!$A:$SI,MATCH($R$2&amp;"_"&amp;$C38,データシート2!$A$1:$SI$1,0),0)</f>
        <v>7.1989999999999998</v>
      </c>
      <c r="S38" s="938">
        <f>VLOOKUP($D$3&amp;"_"&amp;S$3,データシート2!$A:$SI,MATCH($R$2&amp;"_"&amp;$C38,データシート2!$A$1:$SI$1,0),0)</f>
        <v>9.4890000000000008</v>
      </c>
      <c r="T38" s="938">
        <f>VLOOKUP($D$3&amp;"_"&amp;T$3,データシート2!$A:$SI,MATCH($R$2&amp;"_"&amp;$C38,データシート2!$A$1:$SI$1,0),0)</f>
        <v>11.036</v>
      </c>
      <c r="U38" s="938">
        <f>VLOOKUP($D$3&amp;"_"&amp;U$3,データシート2!$A:$SI,MATCH($R$2&amp;"_"&amp;$C38,データシート2!$A$1:$SI$1,0),0)</f>
        <v>11.608000000000001</v>
      </c>
      <c r="V38" s="938">
        <f>VLOOKUP($D$3&amp;"_"&amp;V$3,データシート2!$A:$SI,MATCH($R$2&amp;"_"&amp;$C38,データシート2!$A$1:$SI$1,0),0)</f>
        <v>11.938000000000001</v>
      </c>
      <c r="W38" s="938">
        <f>VLOOKUP($D$3&amp;"_"&amp;W$3,データシート2!$A:$SI,MATCH($R$2&amp;"_"&amp;$C38,データシート2!$A$1:$SI$1,0),0)</f>
        <v>12.606</v>
      </c>
      <c r="X38" s="938">
        <f>VLOOKUP($D$3&amp;"_"&amp;X$3,データシート2!$A:$SI,MATCH($R$2&amp;"_"&amp;$C38,データシート2!$A$1:$SI$1,0),0)</f>
        <v>12.587999999999999</v>
      </c>
      <c r="Y38" s="938">
        <f>VLOOKUP($D$3&amp;"_"&amp;Y$3,データシート2!$A:$SI,MATCH($R$2&amp;"_"&amp;$C38,データシート2!$A$1:$SI$1,0),0)</f>
        <v>17.242000000000001</v>
      </c>
      <c r="Z38" s="938">
        <f>VLOOKUP($D$3&amp;"_"&amp;Z$3,データシート2!$A:$SI,MATCH($R$2&amp;"_"&amp;$C38,データシート2!$A$1:$SI$1,0),0)</f>
        <v>16.73</v>
      </c>
      <c r="AA38" s="938">
        <f>VLOOKUP($D$3&amp;"_"&amp;AA$3,データシート2!$A:$SI,MATCH($R$2&amp;"_"&amp;$C38,データシート2!$A$1:$SI$1,0),0)</f>
        <v>19.829000000000001</v>
      </c>
      <c r="AB38" s="939">
        <f>VLOOKUP($D$3&amp;"_"&amp;AB$3,データシート2!$A:$SI,MATCH($R$2&amp;"_"&amp;$C38,データシート2!$A$1:$SI$1,0),0)</f>
        <v>20.282</v>
      </c>
    </row>
    <row r="39" spans="2:29" s="745" customFormat="1" ht="16.5" customHeight="1">
      <c r="B39" s="737"/>
      <c r="C39" s="762">
        <v>19</v>
      </c>
      <c r="D39" s="763" t="s">
        <v>550</v>
      </c>
      <c r="E39" s="870"/>
      <c r="F39" s="764"/>
      <c r="G39" s="765">
        <f>VLOOKUP($D$3&amp;"_"&amp;G$3,データシート2!$A:$SI,MATCH($G$2&amp;"_"&amp;$C39,データシート2!$A$1:$SI$1,0),0)</f>
        <v>1</v>
      </c>
      <c r="H39" s="766">
        <f>VLOOKUP($D$3&amp;"_"&amp;H$3,データシート2!$A:$SI,MATCH($G$2&amp;"_"&amp;$C39,データシート2!$A$1:$SI$1,0),0)</f>
        <v>1</v>
      </c>
      <c r="I39" s="766">
        <f>VLOOKUP($D$3&amp;"_"&amp;I$3,データシート2!$A:$SI,MATCH($G$2&amp;"_"&amp;$C39,データシート2!$A$1:$SI$1,0),0)</f>
        <v>1</v>
      </c>
      <c r="J39" s="766">
        <f>VLOOKUP($D$3&amp;"_"&amp;J$3,データシート2!$A:$SI,MATCH($G$2&amp;"_"&amp;$C39,データシート2!$A$1:$SI$1,0),0)</f>
        <v>1</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2.4249999999999998</v>
      </c>
      <c r="S39" s="938">
        <f>VLOOKUP($D$3&amp;"_"&amp;S$3,データシート2!$A:$SI,MATCH($R$2&amp;"_"&amp;$C39,データシート2!$A$1:$SI$1,0),0)</f>
        <v>2.6389999999999998</v>
      </c>
      <c r="T39" s="938">
        <f>VLOOKUP($D$3&amp;"_"&amp;T$3,データシート2!$A:$SI,MATCH($R$2&amp;"_"&amp;$C39,データシート2!$A$1:$SI$1,0),0)</f>
        <v>2.7879999999999998</v>
      </c>
      <c r="U39" s="938">
        <f>VLOOKUP($D$3&amp;"_"&amp;U$3,データシート2!$A:$SI,MATCH($R$2&amp;"_"&amp;$C39,データシート2!$A$1:$SI$1,0),0)</f>
        <v>2.742</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6.5259999999999998</v>
      </c>
      <c r="U41" s="938">
        <f>VLOOKUP($D$3&amp;"_"&amp;U$3,データシート2!$A:$SI,MATCH($R$2&amp;"_"&amp;$C41,データシート2!$A$1:$SI$1,0),0)</f>
        <v>6.3419999999999996</v>
      </c>
      <c r="V41" s="938">
        <f>VLOOKUP($D$3&amp;"_"&amp;V$3,データシート2!$A:$SI,MATCH($R$2&amp;"_"&amp;$C41,データシート2!$A$1:$SI$1,0),0)</f>
        <v>6.6779999999999999</v>
      </c>
      <c r="W41" s="938">
        <f>VLOOKUP($D$3&amp;"_"&amp;W$3,データシート2!$A:$SI,MATCH($R$2&amp;"_"&amp;$C41,データシート2!$A$1:$SI$1,0),0)</f>
        <v>5.9960000000000004</v>
      </c>
      <c r="X41" s="938">
        <f>VLOOKUP($D$3&amp;"_"&amp;X$3,データシート2!$A:$SI,MATCH($R$2&amp;"_"&amp;$C41,データシート2!$A$1:$SI$1,0),0)</f>
        <v>5.4160000000000004</v>
      </c>
      <c r="Y41" s="938">
        <f>VLOOKUP($D$3&amp;"_"&amp;Y$3,データシート2!$A:$SI,MATCH($R$2&amp;"_"&amp;$C41,データシート2!$A$1:$SI$1,0),0)</f>
        <v>5.3310000000000004</v>
      </c>
      <c r="Z41" s="938">
        <f>VLOOKUP($D$3&amp;"_"&amp;Z$3,データシート2!$A:$SI,MATCH($R$2&amp;"_"&amp;$C41,データシート2!$A$1:$SI$1,0),0)</f>
        <v>4.8099999999999996</v>
      </c>
      <c r="AA41" s="938">
        <f>VLOOKUP($D$3&amp;"_"&amp;AA$3,データシート2!$A:$SI,MATCH($R$2&amp;"_"&amp;$C41,データシート2!$A$1:$SI$1,0),0)</f>
        <v>4.7530000000000001</v>
      </c>
      <c r="AB41" s="939">
        <f>VLOOKUP($D$3&amp;"_"&amp;AB$3,データシート2!$A:$SI,MATCH($R$2&amp;"_"&amp;$C41,データシート2!$A$1:$SI$1,0),0)</f>
        <v>4.1360000000000001</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3.5459999999999998</v>
      </c>
      <c r="Y43" s="938">
        <f>VLOOKUP($D$3&amp;"_"&amp;Y$3,データシート2!$A:$SI,MATCH($R$2&amp;"_"&amp;$C43,データシート2!$A$1:$SI$1,0),0)</f>
        <v>3.7519999999999998</v>
      </c>
      <c r="Z43" s="938">
        <f>VLOOKUP($D$3&amp;"_"&amp;Z$3,データシート2!$A:$SI,MATCH($R$2&amp;"_"&amp;$C43,データシート2!$A$1:$SI$1,0),0)</f>
        <v>3.734</v>
      </c>
      <c r="AA43" s="938">
        <f>VLOOKUP($D$3&amp;"_"&amp;AA$3,データシート2!$A:$SI,MATCH($R$2&amp;"_"&amp;$C43,データシート2!$A$1:$SI$1,0),0)</f>
        <v>3.5510000000000002</v>
      </c>
      <c r="AB43" s="939">
        <f>VLOOKUP($D$3&amp;"_"&amp;AB$3,データシート2!$A:$SI,MATCH($R$2&amp;"_"&amp;$C43,データシート2!$A$1:$SI$1,0),0)</f>
        <v>3.8660000000000001</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1</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3.1829999999999998</v>
      </c>
    </row>
    <row r="47" spans="2:29" s="745" customFormat="1" ht="16.5" customHeight="1">
      <c r="B47" s="737"/>
      <c r="C47" s="762">
        <v>27</v>
      </c>
      <c r="D47" s="763" t="s">
        <v>558</v>
      </c>
      <c r="E47" s="762"/>
      <c r="F47" s="764"/>
      <c r="G47" s="765">
        <f>VLOOKUP($D$3&amp;"_"&amp;G$3,データシート2!$A:$SI,MATCH($G$2&amp;"_"&amp;$C47,データシート2!$A$1:$SI$1,0),0)</f>
        <v>1</v>
      </c>
      <c r="H47" s="766">
        <f>VLOOKUP($D$3&amp;"_"&amp;H$3,データシート2!$A:$SI,MATCH($G$2&amp;"_"&amp;$C47,データシート2!$A$1:$SI$1,0),0)</f>
        <v>1</v>
      </c>
      <c r="I47" s="766">
        <f>VLOOKUP($D$3&amp;"_"&amp;I$3,データシート2!$A:$SI,MATCH($G$2&amp;"_"&amp;$C47,データシート2!$A$1:$SI$1,0),0)</f>
        <v>1</v>
      </c>
      <c r="J47" s="766">
        <f>VLOOKUP($D$3&amp;"_"&amp;J$3,データシート2!$A:$SI,MATCH($G$2&amp;"_"&amp;$C47,データシート2!$A$1:$SI$1,0),0)</f>
        <v>1</v>
      </c>
      <c r="K47" s="767">
        <f>VLOOKUP($D$3&amp;"_"&amp;K$3,データシート2!$A:$SI,MATCH($G$2&amp;"_"&amp;$C47,データシート2!$A$1:$SI$1,0),0)</f>
        <v>1</v>
      </c>
      <c r="L47" s="767">
        <f>VLOOKUP($D$3&amp;"_"&amp;L$3,データシート2!$A:$SI,MATCH($G$2&amp;"_"&amp;$C47,データシート2!$A$1:$SI$1,0),0)</f>
        <v>1</v>
      </c>
      <c r="M47" s="767">
        <f>VLOOKUP($D$3&amp;"_"&amp;M$3,データシート2!$A:$SI,MATCH($G$2&amp;"_"&amp;$C47,データシート2!$A$1:$SI$1,0),0)</f>
        <v>1</v>
      </c>
      <c r="N47" s="767">
        <f>VLOOKUP($D$3&amp;"_"&amp;N$3,データシート2!$A:$SI,MATCH($G$2&amp;"_"&amp;$C47,データシート2!$A$1:$SI$1,0),0)</f>
        <v>1</v>
      </c>
      <c r="O47" s="767">
        <f>VLOOKUP($D$3&amp;"_"&amp;O$3,データシート2!$A:$SI,MATCH($G$2&amp;"_"&amp;$C47,データシート2!$A$1:$SI$1,0),0)</f>
        <v>1</v>
      </c>
      <c r="P47" s="767">
        <f>VLOOKUP($D$3&amp;"_"&amp;P$3,データシート2!$A:$SI,MATCH($G$2&amp;"_"&amp;$C47,データシート2!$A$1:$SI$1,0),0)</f>
        <v>1</v>
      </c>
      <c r="Q47" s="768">
        <f>VLOOKUP($D$3&amp;"_"&amp;Q$3,データシート2!$A:$SI,MATCH($G$2&amp;"_"&amp;$C47,データシート2!$A$1:$SI$1,0),0)</f>
        <v>1</v>
      </c>
      <c r="R47" s="937">
        <f>VLOOKUP($D$3&amp;"_"&amp;R$3,データシート2!$A:$SI,MATCH($R$2&amp;"_"&amp;$C47,データシート2!$A$1:$SI$1,0),0)</f>
        <v>27.210999999999999</v>
      </c>
      <c r="S47" s="938">
        <f>VLOOKUP($D$3&amp;"_"&amp;S$3,データシート2!$A:$SI,MATCH($R$2&amp;"_"&amp;$C47,データシート2!$A$1:$SI$1,0),0)</f>
        <v>23.553000000000001</v>
      </c>
      <c r="T47" s="938">
        <f>VLOOKUP($D$3&amp;"_"&amp;T$3,データシート2!$A:$SI,MATCH($R$2&amp;"_"&amp;$C47,データシート2!$A$1:$SI$1,0),0)</f>
        <v>25.713999999999999</v>
      </c>
      <c r="U47" s="938">
        <f>VLOOKUP($D$3&amp;"_"&amp;U$3,データシート2!$A:$SI,MATCH($R$2&amp;"_"&amp;$C47,データシート2!$A$1:$SI$1,0),0)</f>
        <v>24.460999999999999</v>
      </c>
      <c r="V47" s="938">
        <f>VLOOKUP($D$3&amp;"_"&amp;V$3,データシート2!$A:$SI,MATCH($R$2&amp;"_"&amp;$C47,データシート2!$A$1:$SI$1,0),0)</f>
        <v>22.292999999999999</v>
      </c>
      <c r="W47" s="938">
        <f>VLOOKUP($D$3&amp;"_"&amp;W$3,データシート2!$A:$SI,MATCH($R$2&amp;"_"&amp;$C47,データシート2!$A$1:$SI$1,0),0)</f>
        <v>22.834</v>
      </c>
      <c r="X47" s="938">
        <f>VLOOKUP($D$3&amp;"_"&amp;X$3,データシート2!$A:$SI,MATCH($R$2&amp;"_"&amp;$C47,データシート2!$A$1:$SI$1,0),0)</f>
        <v>24.803000000000001</v>
      </c>
      <c r="Y47" s="938">
        <f>VLOOKUP($D$3&amp;"_"&amp;Y$3,データシート2!$A:$SI,MATCH($R$2&amp;"_"&amp;$C47,データシート2!$A$1:$SI$1,0),0)</f>
        <v>30.686</v>
      </c>
      <c r="Z47" s="938">
        <f>VLOOKUP($D$3&amp;"_"&amp;Z$3,データシート2!$A:$SI,MATCH($R$2&amp;"_"&amp;$C47,データシート2!$A$1:$SI$1,0),0)</f>
        <v>27.076000000000001</v>
      </c>
      <c r="AA47" s="938">
        <f>VLOOKUP($D$3&amp;"_"&amp;AA$3,データシート2!$A:$SI,MATCH($R$2&amp;"_"&amp;$C47,データシート2!$A$1:$SI$1,0),0)</f>
        <v>24.9</v>
      </c>
      <c r="AB47" s="939">
        <f>VLOOKUP($D$3&amp;"_"&amp;AB$3,データシート2!$A:$SI,MATCH($R$2&amp;"_"&amp;$C47,データシート2!$A$1:$SI$1,0),0)</f>
        <v>28.532</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3.726</v>
      </c>
      <c r="S48" s="938">
        <f>VLOOKUP($D$3&amp;"_"&amp;S$3,データシート2!$A:$SI,MATCH($R$2&amp;"_"&amp;$C48,データシート2!$A$1:$SI$1,0),0)</f>
        <v>4.548</v>
      </c>
      <c r="T48" s="938">
        <f>VLOOKUP($D$3&amp;"_"&amp;T$3,データシート2!$A:$SI,MATCH($R$2&amp;"_"&amp;$C48,データシート2!$A$1:$SI$1,0),0)</f>
        <v>4.3819999999999997</v>
      </c>
      <c r="U48" s="938">
        <f>VLOOKUP($D$3&amp;"_"&amp;U$3,データシート2!$A:$SI,MATCH($R$2&amp;"_"&amp;$C48,データシート2!$A$1:$SI$1,0),0)</f>
        <v>4.67</v>
      </c>
      <c r="V48" s="938">
        <f>VLOOKUP($D$3&amp;"_"&amp;V$3,データシート2!$A:$SI,MATCH($R$2&amp;"_"&amp;$C48,データシート2!$A$1:$SI$1,0),0)</f>
        <v>4.0990000000000002</v>
      </c>
      <c r="W48" s="938">
        <f>VLOOKUP($D$3&amp;"_"&amp;W$3,データシート2!$A:$SI,MATCH($R$2&amp;"_"&amp;$C48,データシート2!$A$1:$SI$1,0),0)</f>
        <v>3.7160000000000002</v>
      </c>
      <c r="X48" s="938">
        <f>VLOOKUP($D$3&amp;"_"&amp;X$3,データシート2!$A:$SI,MATCH($R$2&amp;"_"&amp;$C48,データシート2!$A$1:$SI$1,0),0)</f>
        <v>3.5750000000000002</v>
      </c>
      <c r="Y48" s="938">
        <f>VLOOKUP($D$3&amp;"_"&amp;Y$3,データシート2!$A:$SI,MATCH($R$2&amp;"_"&amp;$C48,データシート2!$A$1:$SI$1,0),0)</f>
        <v>3.6480000000000001</v>
      </c>
      <c r="Z48" s="938">
        <f>VLOOKUP($D$3&amp;"_"&amp;Z$3,データシート2!$A:$SI,MATCH($R$2&amp;"_"&amp;$C48,データシート2!$A$1:$SI$1,0),0)</f>
        <v>3.403</v>
      </c>
      <c r="AA48" s="938">
        <f>VLOOKUP($D$3&amp;"_"&amp;AA$3,データシート2!$A:$SI,MATCH($R$2&amp;"_"&amp;$C48,データシート2!$A$1:$SI$1,0),0)</f>
        <v>3.14</v>
      </c>
      <c r="AB48" s="939">
        <f>VLOOKUP($D$3&amp;"_"&amp;AB$3,データシート2!$A:$SI,MATCH($R$2&amp;"_"&amp;$C48,データシート2!$A$1:$SI$1,0),0)</f>
        <v>3.2530000000000001</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5.7809999999999997</v>
      </c>
      <c r="S117" s="925">
        <f>VLOOKUP($D$3&amp;"_"&amp;S$3,データシート2!$A:$SI,MATCH($R$2&amp;"_"&amp;$B117,データシート2!$A$1:$SI$1,0),0)</f>
        <v>6.8029999999999999</v>
      </c>
      <c r="T117" s="925">
        <f>VLOOKUP($D$3&amp;"_"&amp;T$3,データシート2!$A:$SI,MATCH($R$2&amp;"_"&amp;$B117,データシート2!$A$1:$SI$1,0),0)</f>
        <v>7.4359999999999999</v>
      </c>
      <c r="U117" s="925">
        <f>VLOOKUP($D$3&amp;"_"&amp;U$3,データシート2!$A:$SI,MATCH($R$2&amp;"_"&amp;$B117,データシート2!$A$1:$SI$1,0),0)</f>
        <v>7.4269999999999996</v>
      </c>
      <c r="V117" s="925">
        <f>VLOOKUP($D$3&amp;"_"&amp;V$3,データシート2!$A:$SI,MATCH($R$2&amp;"_"&amp;$B117,データシート2!$A$1:$SI$1,0),0)</f>
        <v>7.3109999999999999</v>
      </c>
      <c r="W117" s="925">
        <f>VLOOKUP($D$3&amp;"_"&amp;W$3,データシート2!$A:$SI,MATCH($R$2&amp;"_"&amp;$B117,データシート2!$A$1:$SI$1,0),0)</f>
        <v>7.3769999999999998</v>
      </c>
      <c r="X117" s="925">
        <f>VLOOKUP($D$3&amp;"_"&amp;X$3,データシート2!$A:$SI,MATCH($R$2&amp;"_"&amp;$B117,データシート2!$A$1:$SI$1,0),0)</f>
        <v>7.242</v>
      </c>
      <c r="Y117" s="925">
        <f>VLOOKUP($D$3&amp;"_"&amp;Y$3,データシート2!$A:$SI,MATCH($R$2&amp;"_"&amp;$B117,データシート2!$A$1:$SI$1,0),0)</f>
        <v>6.1269999999999998</v>
      </c>
      <c r="Z117" s="925">
        <f>VLOOKUP($D$3&amp;"_"&amp;Z$3,データシート2!$A:$SI,MATCH($R$2&amp;"_"&amp;$B117,データシート2!$A$1:$SI$1,0),0)</f>
        <v>2.109</v>
      </c>
      <c r="AA117" s="925">
        <f>VLOOKUP($D$3&amp;"_"&amp;AA$3,データシート2!$A:$SI,MATCH($R$2&amp;"_"&amp;$B117,データシート2!$A$1:$SI$1,0),0)</f>
        <v>2.7589999999999999</v>
      </c>
      <c r="AB117" s="926">
        <f>VLOOKUP($D$3&amp;"_"&amp;AB$3,データシート2!$A:$SI,MATCH($R$2&amp;"_"&amp;$B117,データシート2!$A$1:$SI$1,0),0)</f>
        <v>1.95</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5.7809999999999997</v>
      </c>
      <c r="S118" s="928">
        <f>VLOOKUP($D$3&amp;"_"&amp;S$3,データシート2!$A:$SI,MATCH($R$2&amp;"_"&amp;$C118,データシート2!$A$1:$SI$1,0),0)</f>
        <v>6.8029999999999999</v>
      </c>
      <c r="T118" s="928">
        <f>VLOOKUP($D$3&amp;"_"&amp;T$3,データシート2!$A:$SI,MATCH($R$2&amp;"_"&amp;$C118,データシート2!$A$1:$SI$1,0),0)</f>
        <v>7.4359999999999999</v>
      </c>
      <c r="U118" s="928">
        <f>VLOOKUP($D$3&amp;"_"&amp;U$3,データシート2!$A:$SI,MATCH($R$2&amp;"_"&amp;$C118,データシート2!$A$1:$SI$1,0),0)</f>
        <v>7.4269999999999996</v>
      </c>
      <c r="V118" s="928">
        <f>VLOOKUP($D$3&amp;"_"&amp;V$3,データシート2!$A:$SI,MATCH($R$2&amp;"_"&amp;$C118,データシート2!$A$1:$SI$1,0),0)</f>
        <v>7.3109999999999999</v>
      </c>
      <c r="W118" s="928">
        <f>VLOOKUP($D$3&amp;"_"&amp;W$3,データシート2!$A:$SI,MATCH($R$2&amp;"_"&amp;$C118,データシート2!$A$1:$SI$1,0),0)</f>
        <v>7.3769999999999998</v>
      </c>
      <c r="X118" s="928">
        <f>VLOOKUP($D$3&amp;"_"&amp;X$3,データシート2!$A:$SI,MATCH($R$2&amp;"_"&amp;$C118,データシート2!$A$1:$SI$1,0),0)</f>
        <v>7.242</v>
      </c>
      <c r="Y118" s="928">
        <f>VLOOKUP($D$3&amp;"_"&amp;Y$3,データシート2!$A:$SI,MATCH($R$2&amp;"_"&amp;$C118,データシート2!$A$1:$SI$1,0),0)</f>
        <v>6.1269999999999998</v>
      </c>
      <c r="Z118" s="928">
        <f>VLOOKUP($D$3&amp;"_"&amp;Z$3,データシート2!$A:$SI,MATCH($R$2&amp;"_"&amp;$C118,データシート2!$A$1:$SI$1,0),0)</f>
        <v>2.109</v>
      </c>
      <c r="AA118" s="928">
        <f>VLOOKUP($D$3&amp;"_"&amp;AA$3,データシート2!$A:$SI,MATCH($R$2&amp;"_"&amp;$C118,データシート2!$A$1:$SI$1,0),0)</f>
        <v>2.7589999999999999</v>
      </c>
      <c r="AB118" s="929">
        <f>VLOOKUP($D$3&amp;"_"&amp;AB$3,データシート2!$A:$SI,MATCH($R$2&amp;"_"&amp;$C118,データシート2!$A$1:$SI$1,0),0)</f>
        <v>1.95</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0</v>
      </c>
      <c r="S124" s="925">
        <f>VLOOKUP($D$3&amp;"_"&amp;S$3,データシート2!$A:$SI,MATCH($R$2&amp;"_"&amp;$B124,データシート2!$A$1:$SI$1,0),0)</f>
        <v>58.542999999999999</v>
      </c>
      <c r="T124" s="925">
        <f>VLOOKUP($D$3&amp;"_"&amp;T$3,データシート2!$A:$SI,MATCH($R$2&amp;"_"&amp;$B124,データシート2!$A$1:$SI$1,0),0)</f>
        <v>59.814999999999998</v>
      </c>
      <c r="U124" s="925">
        <f>VLOOKUP($D$3&amp;"_"&amp;U$3,データシート2!$A:$SI,MATCH($R$2&amp;"_"&amp;$B124,データシート2!$A$1:$SI$1,0),0)</f>
        <v>67.858000000000004</v>
      </c>
      <c r="V124" s="925">
        <f>VLOOKUP($D$3&amp;"_"&amp;V$3,データシート2!$A:$SI,MATCH($R$2&amp;"_"&amp;$B124,データシート2!$A$1:$SI$1,0),0)</f>
        <v>62.917000000000002</v>
      </c>
      <c r="W124" s="925">
        <f>VLOOKUP($D$3&amp;"_"&amp;W$3,データシート2!$A:$SI,MATCH($R$2&amp;"_"&amp;$B124,データシート2!$A$1:$SI$1,0),0)</f>
        <v>64.049000000000007</v>
      </c>
      <c r="X124" s="925">
        <f>VLOOKUP($D$3&amp;"_"&amp;X$3,データシート2!$A:$SI,MATCH($R$2&amp;"_"&amp;$B124,データシート2!$A$1:$SI$1,0),0)</f>
        <v>72.885999999999996</v>
      </c>
      <c r="Y124" s="925">
        <f>VLOOKUP($D$3&amp;"_"&amp;Y$3,データシート2!$A:$SI,MATCH($R$2&amp;"_"&amp;$B124,データシート2!$A$1:$SI$1,0),0)</f>
        <v>79.677000000000007</v>
      </c>
      <c r="Z124" s="925">
        <f>VLOOKUP($D$3&amp;"_"&amp;Z$3,データシート2!$A:$SI,MATCH($R$2&amp;"_"&amp;$B124,データシート2!$A$1:$SI$1,0),0)</f>
        <v>74.415000000000006</v>
      </c>
      <c r="AA124" s="925">
        <f>VLOOKUP($D$3&amp;"_"&amp;AA$3,データシート2!$A:$SI,MATCH($R$2&amp;"_"&amp;$B124,データシート2!$A$1:$SI$1,0),0)</f>
        <v>6.0019999999999998</v>
      </c>
      <c r="AB124" s="926">
        <f>VLOOKUP($D$3&amp;"_"&amp;AB$3,データシート2!$A:$SI,MATCH($R$2&amp;"_"&amp;$B124,データシート2!$A$1:$SI$1,0),0)</f>
        <v>5.742</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0</v>
      </c>
      <c r="S125" s="941">
        <f>VLOOKUP($D$3&amp;"_"&amp;S$3,データシート2!$A:$SI,MATCH($R$2&amp;"_"&amp;$C125,データシート2!$A$1:$SI$1,0),0)</f>
        <v>58.542999999999999</v>
      </c>
      <c r="T125" s="941">
        <f>VLOOKUP($D$3&amp;"_"&amp;T$3,データシート2!$A:$SI,MATCH($R$2&amp;"_"&amp;$C125,データシート2!$A$1:$SI$1,0),0)</f>
        <v>59.814999999999998</v>
      </c>
      <c r="U125" s="941">
        <f>VLOOKUP($D$3&amp;"_"&amp;U$3,データシート2!$A:$SI,MATCH($R$2&amp;"_"&amp;$C125,データシート2!$A$1:$SI$1,0),0)</f>
        <v>67.858000000000004</v>
      </c>
      <c r="V125" s="941">
        <f>VLOOKUP($D$3&amp;"_"&amp;V$3,データシート2!$A:$SI,MATCH($R$2&amp;"_"&amp;$C125,データシート2!$A$1:$SI$1,0),0)</f>
        <v>62.917000000000002</v>
      </c>
      <c r="W125" s="941">
        <f>VLOOKUP($D$3&amp;"_"&amp;W$3,データシート2!$A:$SI,MATCH($R$2&amp;"_"&amp;$C125,データシート2!$A$1:$SI$1,0),0)</f>
        <v>64.049000000000007</v>
      </c>
      <c r="X125" s="941">
        <f>VLOOKUP($D$3&amp;"_"&amp;X$3,データシート2!$A:$SI,MATCH($R$2&amp;"_"&amp;$C125,データシート2!$A$1:$SI$1,0),0)</f>
        <v>72.885999999999996</v>
      </c>
      <c r="Y125" s="941">
        <f>VLOOKUP($D$3&amp;"_"&amp;Y$3,データシート2!$A:$SI,MATCH($R$2&amp;"_"&amp;$C125,データシート2!$A$1:$SI$1,0),0)</f>
        <v>79.677000000000007</v>
      </c>
      <c r="Z125" s="941">
        <f>VLOOKUP($D$3&amp;"_"&amp;Z$3,データシート2!$A:$SI,MATCH($R$2&amp;"_"&amp;$C125,データシート2!$A$1:$SI$1,0),0)</f>
        <v>74.415000000000006</v>
      </c>
      <c r="AA125" s="941">
        <f>VLOOKUP($D$3&amp;"_"&amp;AA$3,データシート2!$A:$SI,MATCH($R$2&amp;"_"&amp;$C125,データシート2!$A$1:$SI$1,0),0)</f>
        <v>6.0019999999999998</v>
      </c>
      <c r="AB125" s="942">
        <f>VLOOKUP($D$3&amp;"_"&amp;AB$3,データシート2!$A:$SI,MATCH($R$2&amp;"_"&amp;$C125,データシート2!$A$1:$SI$1,0),0)</f>
        <v>5.742</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2025-03-04T09:20:06Z</dcterms:created>
  <dcterms:modified xsi:type="dcterms:W3CDTF">2025-03-04T09:20:07Z</dcterms:modified>
  <cp:category/>
  <cp:contentStatus/>
</cp:coreProperties>
</file>