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2EB2EF-11D1-4E36-A346-E0291F47DD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<sst xmlns="http://schemas.openxmlformats.org/spreadsheetml/2006/main" count="16760" uniqueCount="2496">
  <si>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</si>
  <si>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</si>
  <si>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</si>
  <si>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</si>
  <si>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</si>
  <si>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</si>
  <si>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</si>
  <si>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</si>
  <si>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</si>
  <si>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</si>
  <si>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</si>
  <si>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</si>
  <si>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</si>
  <si>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</si>
  <si>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</si>
  <si>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</si>
  <si>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</si>
  <si>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</si>
  <si>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</si>
  <si>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</si>
  <si>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</si>
  <si>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</si>
  <si>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</si>
  <si>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</si>
  <si>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</si>
  <si>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</si>
  <si>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</si>
  <si>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</si>
  <si>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</si>
  <si>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</si>
  <si>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</si>
  <si>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</si>
  <si>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</si>
  <si>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</si>
  <si>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</si>
  <si>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</si>
  <si>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</si>
  <si>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</si>
  <si>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</si>
  <si>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</si>
  <si>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</si>
  <si>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</si>
  <si>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</si>
  <si>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</si>
  <si>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</si>
  <si>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</si>
  <si>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</si>
  <si>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</si>
  <si>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</si>
  <si>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</si>
  <si>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</si>
  <si>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</si>
  <si>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</si>
  <si>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</si>
  <si>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</si>
  <si>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</si>
  <si>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</si>
  <si>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</si>
  <si>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</si>
  <si>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</si>
  <si>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</si>
  <si>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</si>
  <si>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</si>
  <si>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</si>
  <si>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</si>
  <si>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</si>
  <si>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</si>
  <si>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</si>
  <si>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</si>
  <si>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</si>
  <si>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</si>
  <si>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</si>
  <si>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</si>
  <si>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</si>
  <si>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</si>
  <si>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</si>
  <si>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</si>
  <si>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</si>
  <si>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</si>
  <si>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</si>
  <si>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</si>
  <si>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</si>
  <si>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</si>
  <si>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</si>
  <si>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</si>
  <si>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</si>
  <si>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</si>
  <si>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</si>
  <si>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</si>
  <si>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</si>
  <si>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</si>
  <si>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</si>
  <si>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</si>
  <si>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</si>
  <si>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</si>
  <si>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</si>
  <si>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</si>
  <si>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</si>
  <si>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</si>
  <si>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</si>
  <si>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</si>
  <si>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</si>
  <si>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</si>
  <si>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</si>
  <si>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</si>
  <si>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</si>
  <si>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</si>
  <si>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</si>
  <si>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</si>
  <si>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</si>
  <si>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</si>
  <si>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</si>
  <si>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</si>
  <si>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</si>
  <si>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</si>
  <si>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</si>
  <si>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</si>
  <si>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</si>
  <si>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</si>
  <si>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</si>
  <si>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</si>
  <si>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</si>
  <si>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</si>
  <si>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</si>
  <si>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</si>
  <si>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</si>
  <si>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</si>
  <si>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</si>
  <si>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</si>
  <si>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</si>
  <si>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</si>
  <si>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</si>
  <si>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</si>
  <si>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</si>
  <si>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</si>
  <si>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</si>
  <si>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</si>
  <si>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</si>
  <si>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</si>
  <si>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</si>
  <si>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</si>
  <si>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</si>
  <si>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</si>
  <si>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</si>
  <si>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</si>
  <si>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</si>
  <si>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</si>
  <si>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</si>
  <si>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</si>
  <si>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</si>
  <si>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</si>
  <si>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</si>
  <si>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</si>
  <si>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</si>
  <si>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</si>
  <si>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</si>
  <si>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</si>
  <si>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</si>
  <si>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</si>
  <si>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</si>
  <si>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</si>
  <si>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</si>
  <si>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</si>
  <si>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</si>
  <si>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</si>
  <si>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</si>
  <si>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</si>
  <si>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</si>
  <si>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</si>
  <si>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</si>
  <si>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</si>
  <si>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</si>
  <si>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</si>
  <si>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</si>
  <si>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</si>
  <si>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</si>
  <si>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</si>
  <si>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</si>
  <si>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</si>
  <si>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</si>
  <si>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</si>
  <si>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</si>
  <si>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</si>
  <si>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</si>
  <si>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</si>
  <si>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</si>
  <si>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</si>
  <si>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</si>
  <si>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</si>
  <si>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</si>
  <si>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</si>
  <si>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</si>
  <si>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</si>
  <si>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</si>
  <si>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</si>
  <si>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</si>
  <si>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</si>
  <si>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</si>
  <si>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</si>
  <si>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</si>
  <si>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</si>
  <si>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</si>
  <si>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</si>
  <si>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</si>
  <si>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</si>
  <si>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</si>
  <si>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</si>
  <si>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</si>
  <si>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</si>
  <si>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</si>
  <si>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</si>
  <si>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</si>
  <si>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</si>
  <si>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</si>
  <si>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</si>
  <si>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</si>
  <si>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</si>
  <si>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</si>
  <si>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</si>
  <si>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</si>
  <si>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</si>
  <si>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</si>
  <si>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</si>
  <si>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</si>
  <si>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</si>
  <si>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</si>
  <si>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</si>
  <si>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</si>
  <si>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</si>
  <si>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</si>
  <si>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</si>
  <si>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</si>
  <si>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</si>
  <si>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</si>
  <si>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</si>
  <si>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</si>
  <si>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</si>
  <si>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</si>
  <si>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</si>
  <si>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</si>
  <si>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</si>
  <si>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</si>
  <si>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</si>
  <si>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</si>
  <si>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</si>
  <si>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</si>
  <si>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</si>
  <si>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</si>
  <si>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</si>
  <si>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</si>
  <si>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</si>
  <si>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</si>
  <si>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</si>
  <si>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</si>
  <si>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</si>
  <si>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</si>
  <si>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</si>
  <si>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</si>
  <si>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</si>
  <si>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</si>
  <si>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</si>
  <si>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</si>
  <si>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</si>
  <si>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</si>
  <si>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</si>
  <si>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</si>
  <si>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</si>
  <si>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</si>
  <si>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</si>
  <si>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</si>
  <si>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</si>
  <si>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</si>
  <si>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</si>
  <si>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</si>
  <si>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</si>
  <si>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</si>
  <si>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</si>
  <si>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</si>
  <si>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</si>
  <si>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</si>
  <si>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</si>
  <si>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</si>
  <si>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</si>
  <si>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</si>
  <si>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</si>
  <si>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</si>
  <si>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</si>
  <si>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</si>
  <si>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</si>
  <si>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</si>
  <si>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</si>
  <si>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</si>
  <si>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</si>
  <si>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</si>
  <si>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</si>
  <si>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</si>
  <si>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</si>
  <si>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</si>
  <si>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</si>
  <si>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</si>
  <si>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</si>
  <si>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</si>
  <si>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</si>
  <si>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</si>
  <si>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</si>
  <si>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</si>
  <si>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</si>
  <si>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</si>
  <si>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</si>
  <si>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</si>
  <si>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</si>
  <si>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</si>
  <si>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</si>
  <si>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</si>
  <si>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</si>
  <si>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</si>
  <si>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</si>
  <si>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</si>
  <si>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</si>
  <si>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</si>
  <si>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</si>
  <si>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</si>
  <si>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</si>
  <si>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</si>
  <si>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</si>
  <si>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</si>
  <si>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</si>
  <si>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</si>
  <si>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</si>
  <si>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</si>
  <si>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</si>
  <si>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</si>
  <si>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</si>
  <si>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</si>
  <si>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</si>
  <si>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</si>
  <si>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</si>
  <si>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</si>
  <si>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</si>
  <si>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</si>
  <si>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</si>
  <si>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</si>
  <si>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</si>
  <si>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</si>
  <si>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</si>
  <si>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</si>
  <si>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</si>
  <si>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</si>
  <si>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</si>
  <si>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</si>
  <si>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</si>
  <si>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</si>
  <si>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</si>
  <si>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</si>
  <si>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</si>
  <si>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</si>
  <si>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</si>
  <si>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</si>
  <si>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</si>
  <si>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</si>
  <si>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</si>
  <si>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</si>
  <si>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</si>
  <si>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</si>
  <si>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</si>
  <si>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</si>
  <si>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</si>
  <si>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</si>
  <si>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</si>
  <si>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</si>
  <si>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</si>
  <si>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</si>
  <si>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</si>
  <si>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</si>
  <si>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</si>
  <si>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</si>
  <si>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</si>
  <si>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</si>
  <si>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</si>
  <si>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</si>
  <si>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</si>
  <si>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</si>
  <si>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</si>
  <si>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</si>
  <si>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</si>
  <si>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</si>
  <si>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</si>
  <si>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</si>
  <si>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</si>
  <si>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</si>
  <si>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</si>
  <si>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</si>
  <si>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</si>
  <si>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</si>
  <si>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</si>
  <si>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</si>
  <si>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</si>
  <si>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</si>
  <si>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</si>
  <si>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</si>
  <si>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</si>
  <si>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</si>
  <si>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</si>
  <si>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</si>
  <si>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</si>
  <si>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</si>
  <si>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</si>
  <si>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</si>
  <si>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</si>
  <si>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</si>
  <si>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</si>
  <si>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</si>
  <si>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</si>
  <si>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</si>
  <si>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</si>
  <si>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</si>
  <si>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</si>
  <si>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</si>
  <si>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</si>
  <si>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</si>
  <si>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</si>
  <si>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</si>
  <si>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</si>
  <si>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</si>
  <si>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</si>
  <si>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</si>
  <si>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</si>
  <si>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</si>
  <si>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</si>
  <si>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</si>
  <si>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</si>
  <si>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</si>
  <si>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</si>
  <si>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</si>
  <si>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</si>
  <si>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</si>
  <si>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</si>
  <si>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</si>
  <si>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</si>
  <si>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</si>
  <si>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</si>
  <si>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</si>
  <si>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</si>
  <si>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</si>
  <si>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</si>
  <si>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</si>
  <si>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</si>
  <si>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</si>
  <si>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</si>
  <si>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</si>
  <si>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</si>
  <si>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</si>
  <si>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</si>
  <si>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</si>
  <si>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</si>
  <si>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</si>
  <si>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</si>
  <si>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</si>
  <si>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</si>
  <si>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</si>
  <si>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</si>
  <si>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</si>
  <si>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</si>
  <si>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</si>
  <si>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</si>
  <si>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</si>
  <si>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</si>
  <si>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</si>
  <si>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</si>
  <si>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</si>
  <si>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</si>
  <si>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</si>
  <si>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</si>
  <si>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</si>
  <si>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</si>
  <si>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</si>
  <si>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</si>
  <si>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</si>
  <si>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</si>
  <si>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</si>
  <si>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</si>
  <si>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</si>
  <si>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</si>
  <si>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</si>
  <si>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</si>
  <si>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</si>
  <si>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</si>
  <si>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</si>
  <si>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</si>
  <si>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</si>
  <si>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</si>
  <si>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</si>
  <si>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</si>
  <si>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</si>
  <si>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</si>
  <si>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</si>
  <si>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</si>
  <si>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</si>
  <si>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</si>
  <si>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</si>
  <si>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</si>
  <si>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</si>
  <si>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</si>
  <si>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</si>
  <si>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</si>
  <si>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</si>
  <si>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</si>
  <si>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</si>
  <si>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</si>
  <si>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</si>
  <si>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</si>
  <si>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</si>
  <si>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</si>
  <si>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</si>
  <si>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</si>
  <si>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</si>
  <si>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</si>
  <si>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</si>
  <si>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</si>
  <si>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</si>
  <si>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</si>
  <si>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</si>
  <si>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</si>
  <si>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</si>
  <si>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</si>
  <si>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</si>
  <si>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</si>
  <si>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</si>
  <si>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</si>
  <si>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</si>
  <si>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</si>
  <si>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</si>
  <si>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</si>
  <si>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</si>
  <si>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</si>
  <si>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</si>
  <si>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</si>
  <si>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</si>
  <si>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</si>
  <si>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</si>
  <si>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</si>
  <si>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</si>
  <si>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</si>
  <si>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</si>
  <si>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</si>
  <si>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</si>
  <si>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</si>
  <si>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</si>
  <si>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</si>
  <si>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</si>
  <si>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</si>
  <si>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</si>
  <si>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</si>
  <si>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</si>
  <si>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</si>
  <si>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</si>
  <si>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</si>
  <si>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</si>
  <si>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</si>
  <si>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</si>
  <si>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</si>
  <si>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</si>
  <si>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</si>
  <si>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</si>
  <si>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</si>
  <si>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</si>
  <si>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</si>
  <si>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</si>
  <si>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</si>
  <si>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</si>
  <si>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</si>
  <si>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</si>
  <si>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</si>
  <si>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</si>
  <si>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</si>
  <si>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</si>
  <si>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</si>
  <si>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</si>
  <si>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</si>
  <si>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</si>
  <si>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</si>
  <si>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</si>
  <si>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</si>
  <si>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</si>
  <si>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</si>
  <si>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</si>
  <si>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</si>
  <si>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</si>
  <si>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</si>
  <si>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</si>
  <si>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</si>
  <si>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</si>
  <si>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</si>
  <si>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</si>
  <si>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</si>
  <si>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</si>
  <si>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</si>
  <si>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</si>
  <si>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</si>
  <si>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</si>
  <si>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</si>
  <si>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</si>
  <si>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</si>
  <si>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</si>
  <si>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</si>
  <si>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</si>
  <si>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</si>
  <si>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</si>
  <si>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</si>
  <si>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</si>
  <si>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</si>
  <si>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</si>
  <si>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</si>
  <si>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</si>
  <si>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</si>
  <si>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</si>
  <si>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</si>
  <si>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</si>
  <si>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</si>
  <si>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</si>
  <si>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</si>
  <si>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</si>
  <si>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</si>
  <si>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</si>
  <si>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</si>
  <si>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</si>
  <si>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</si>
  <si>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</si>
  <si>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</si>
  <si>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</si>
  <si>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</si>
  <si>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</si>
  <si>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</si>
  <si>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</si>
  <si>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</si>
  <si>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</si>
  <si>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</si>
  <si>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</si>
  <si>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</si>
  <si>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</si>
  <si>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</si>
  <si>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</si>
  <si>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</si>
  <si>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</si>
  <si>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</si>
  <si>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</si>
  <si>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</si>
  <si>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</si>
  <si>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</si>
  <si>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</si>
  <si>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</si>
  <si>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</si>
  <si>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</si>
  <si>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</si>
  <si>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</si>
  <si>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</si>
  <si>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</si>
  <si>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</si>
  <si>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</si>
  <si>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</si>
  <si>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</si>
  <si>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</si>
  <si>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</si>
  <si>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</si>
  <si>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</si>
  <si>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</si>
  <si>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</si>
  <si>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</si>
  <si>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</si>
  <si>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</si>
  <si>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</si>
  <si>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</si>
  <si>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</si>
  <si>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</si>
  <si>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</si>
  <si>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</si>
  <si>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</si>
  <si>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</si>
  <si>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</si>
  <si>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</si>
  <si>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</si>
  <si>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</si>
  <si>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</si>
  <si>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</si>
  <si>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</si>
  <si>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</si>
  <si>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</si>
  <si>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</si>
  <si>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</si>
  <si>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</si>
  <si>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</si>
  <si>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</si>
  <si>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</si>
  <si>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</si>
  <si>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</si>
  <si>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</si>
  <si>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</si>
  <si>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</si>
  <si>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</si>
  <si>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</si>
  <si>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</si>
  <si>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</si>
  <si>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</si>
  <si>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</si>
  <si>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</si>
  <si>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</si>
  <si>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</si>
  <si>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</si>
  <si>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</si>
  <si>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</si>
  <si>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</si>
  <si>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</si>
  <si>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</si>
  <si>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</si>
  <si>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</si>
  <si>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</si>
  <si>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</si>
  <si>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</si>
  <si>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</si>
  <si>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</si>
  <si>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</si>
  <si>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</si>
  <si>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</si>
  <si>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</si>
  <si>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</si>
  <si>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</si>
  <si>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</si>
  <si>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</si>
  <si>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</si>
  <si>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</si>
  <si>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</si>
  <si>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</si>
  <si>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</si>
  <si>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</si>
  <si>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</si>
  <si>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</si>
  <si>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</si>
  <si>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</si>
  <si>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</si>
  <si>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</si>
  <si>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</si>
  <si>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</si>
  <si>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</si>
  <si>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</si>
  <si>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</si>
  <si>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</si>
  <si>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</si>
  <si>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</si>
  <si>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</si>
  <si>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</si>
  <si>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</si>
  <si>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</si>
  <si>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</si>
  <si>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</si>
  <si>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</si>
  <si>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</si>
  <si>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</si>
  <si>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</si>
  <si>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</si>
  <si>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</si>
  <si>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</si>
  <si>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</si>
  <si>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</si>
  <si>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</si>
  <si>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</si>
  <si>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</si>
  <si>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</si>
  <si>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</si>
  <si>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</si>
  <si>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</si>
  <si>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</si>
  <si>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</si>
  <si>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</si>
  <si>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</si>
  <si>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</si>
  <si>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</si>
  <si>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</si>
  <si>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</si>
  <si>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</si>
  <si>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</si>
  <si>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</si>
  <si>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</si>
  <si>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</si>
  <si>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</si>
  <si>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</si>
  <si>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</si>
  <si>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</si>
  <si>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</si>
  <si>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</si>
  <si>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</si>
  <si>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</si>
  <si>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</si>
  <si>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</si>
  <si>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</si>
  <si>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</si>
  <si>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</si>
  <si>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</si>
  <si>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</si>
  <si>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</si>
  <si>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</si>
  <si>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</si>
  <si>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</si>
  <si>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</si>
  <si>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</si>
  <si>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</si>
  <si>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</si>
  <si>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</si>
  <si>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</si>
  <si>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</si>
  <si>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</si>
  <si>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</si>
  <si>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</si>
  <si>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</si>
  <si>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</si>
  <si>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</si>
  <si>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</si>
  <si>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</si>
  <si>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</si>
  <si>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</si>
  <si>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</si>
  <si>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</si>
  <si>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</si>
  <si>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</si>
  <si>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</si>
  <si>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</si>
  <si>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</si>
  <si>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</si>
  <si>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</si>
  <si>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</si>
  <si>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</si>
  <si>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</si>
  <si>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</si>
  <si>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</si>
  <si>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</si>
  <si>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</si>
  <si>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</si>
  <si>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</si>
  <si>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</si>
  <si>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</si>
  <si>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</si>
  <si>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</si>
  <si>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</si>
  <si>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</si>
  <si>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</si>
  <si>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</si>
  <si>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</si>
  <si>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</si>
  <si>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</si>
  <si>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</si>
  <si>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</si>
  <si>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</si>
  <si>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</si>
  <si>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</si>
  <si>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</si>
  <si>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</si>
  <si>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</si>
  <si>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</si>
  <si>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</si>
  <si>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</si>
  <si>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</si>
  <si>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</si>
  <si>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</si>
  <si>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</si>
  <si>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</si>
  <si>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</si>
  <si>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</si>
  <si>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</si>
  <si>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</si>
  <si>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</si>
  <si>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</si>
  <si>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</si>
  <si>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</si>
  <si>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</si>
  <si>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</si>
  <si>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</si>
  <si>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</si>
  <si>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</si>
  <si>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</si>
  <si>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</si>
  <si>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</si>
  <si>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</si>
  <si>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</si>
  <si>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</si>
  <si>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</si>
  <si>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</si>
  <si>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</si>
  <si>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</si>
  <si>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</si>
  <si>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</si>
  <si>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</si>
  <si>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</si>
  <si>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</si>
  <si>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</si>
  <si>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</si>
  <si>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</si>
  <si>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</si>
  <si>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</si>
  <si>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</si>
  <si>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</si>
  <si>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</si>
  <si>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</si>
  <si>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</si>
  <si>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</si>
  <si>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</si>
  <si>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</si>
  <si>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</si>
  <si>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</si>
  <si>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</si>
  <si>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</si>
  <si>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</si>
  <si>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</si>
  <si>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</si>
  <si>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</si>
  <si>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</si>
  <si>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</si>
  <si>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</si>
  <si>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</si>
  <si>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</si>
  <si>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</si>
  <si>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</si>
  <si>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</si>
  <si>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</si>
  <si>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</si>
  <si>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</si>
  <si>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</si>
  <si>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</si>
  <si>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</si>
  <si>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</si>
  <si>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</si>
  <si>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</si>
  <si>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</si>
  <si>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</si>
  <si>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</si>
  <si>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</si>
  <si>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</si>
  <si>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</si>
  <si>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</si>
  <si>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</si>
  <si>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</si>
  <si>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</si>
  <si>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</si>
  <si>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</si>
  <si>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</si>
  <si>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</si>
  <si>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</si>
  <si>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</si>
  <si>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</si>
  <si>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</si>
  <si>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</si>
  <si>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</si>
  <si>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</si>
  <si>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</si>
  <si>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</si>
  <si>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</si>
  <si>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</si>
  <si>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</si>
  <si>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</si>
  <si>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</si>
  <si>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</si>
  <si>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</si>
  <si>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</si>
  <si>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</si>
  <si>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</si>
  <si>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</si>
  <si>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</si>
  <si>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</si>
  <si>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</si>
  <si>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</si>
  <si>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</si>
  <si>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</si>
  <si>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</si>
  <si>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</si>
  <si>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</si>
  <si>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</si>
  <si>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</si>
  <si>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</si>
  <si>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</si>
  <si>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</si>
  <si>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</si>
  <si>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</si>
  <si>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</si>
  <si>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</si>
  <si>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</si>
  <si>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</si>
  <si>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</si>
  <si>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</si>
  <si>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</si>
  <si>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</si>
  <si>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</si>
  <si>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</si>
  <si>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</si>
  <si>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</si>
  <si>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</si>
  <si>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</si>
  <si>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</si>
  <si>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</si>
  <si>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</si>
  <si>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</si>
  <si>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</si>
  <si>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</si>
  <si>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</si>
  <si>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</si>
  <si>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</si>
  <si>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</si>
  <si>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</si>
  <si>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</si>
  <si>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</si>
  <si>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</si>
  <si>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</si>
  <si>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</si>
  <si>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</si>
  <si>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</si>
  <si>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</si>
  <si>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</si>
  <si>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</si>
  <si>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</si>
  <si>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</si>
  <si>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</si>
  <si>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</si>
  <si>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</si>
  <si>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</si>
  <si>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</si>
  <si>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</si>
  <si>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</si>
  <si>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</si>
  <si>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</si>
  <si>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</si>
  <si>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</si>
  <si>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</si>
  <si>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</si>
  <si>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</si>
  <si>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</si>
  <si>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</si>
  <si>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</si>
  <si>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</si>
  <si>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</si>
  <si>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</si>
  <si>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</si>
  <si>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</si>
  <si>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</si>
  <si>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</si>
  <si>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</si>
  <si>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</si>
  <si>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</si>
  <si>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</si>
  <si>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</si>
  <si>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</si>
  <si>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</si>
  <si>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</si>
  <si>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</si>
  <si>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</si>
  <si>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</si>
  <si>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</si>
  <si>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</si>
  <si>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</si>
  <si>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</si>
  <si>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</si>
  <si>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</si>
  <si>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</si>
  <si>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</si>
  <si>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</si>
  <si>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</si>
  <si>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</si>
  <si>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</si>
  <si>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</si>
  <si>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</si>
  <si>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</si>
  <si>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</si>
  <si>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</si>
  <si>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</si>
  <si>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</si>
  <si>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</si>
  <si>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</si>
  <si>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</si>
  <si>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</si>
  <si>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</si>
  <si>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</si>
  <si>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</si>
  <si>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</si>
  <si>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</si>
  <si>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</si>
  <si>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</si>
  <si>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</si>
  <si>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</si>
  <si>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</si>
  <si>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</si>
  <si>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</si>
  <si>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</si>
  <si>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</si>
  <si>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</si>
  <si>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</si>
  <si>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</si>
  <si>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</si>
  <si>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</si>
  <si>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</si>
  <si>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</si>
  <si>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</si>
  <si>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</si>
  <si>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</si>
  <si>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</si>
  <si>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</si>
  <si>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</si>
  <si>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</si>
  <si>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</si>
  <si>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</si>
  <si>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</si>
  <si>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</si>
  <si>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</si>
  <si>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</si>
  <si>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</si>
  <si>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</si>
  <si>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</si>
  <si>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</si>
  <si>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</si>
  <si>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</si>
  <si>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</si>
  <si>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</si>
  <si>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</si>
  <si>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</si>
  <si>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</si>
  <si>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</si>
  <si>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</si>
  <si>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</si>
  <si>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</si>
  <si>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</si>
  <si>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</si>
  <si>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</si>
  <si>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</si>
  <si>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</si>
  <si>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</si>
  <si>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</si>
  <si>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</si>
  <si>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</si>
  <si>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</si>
  <si>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</si>
  <si>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</si>
  <si>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</si>
  <si>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</si>
  <si>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</si>
  <si>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</si>
  <si>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</si>
  <si>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</si>
  <si>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</si>
  <si>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</si>
  <si>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</si>
  <si>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</si>
  <si>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</si>
  <si>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</si>
  <si>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</si>
  <si>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</si>
  <si>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</si>
  <si>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</si>
  <si>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</si>
  <si>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</si>
  <si>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</si>
  <si>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</si>
  <si>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</si>
  <si>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</si>
  <si>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</si>
  <si>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</si>
  <si>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</si>
  <si>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</si>
  <si>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</si>
  <si>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</si>
  <si>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</si>
  <si>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</si>
  <si>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</si>
  <si>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</si>
  <si>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</si>
  <si>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</si>
  <si>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</si>
  <si>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</si>
  <si>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</si>
  <si>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</si>
  <si>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</si>
  <si>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</si>
  <si>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</si>
  <si>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</si>
  <si>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</si>
  <si>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</si>
  <si>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</si>
  <si>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</si>
  <si>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</si>
  <si>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</si>
  <si>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</si>
  <si>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</si>
  <si>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</si>
  <si>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</si>
  <si>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</si>
  <si>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</si>
  <si>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</si>
  <si>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</si>
  <si>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</si>
  <si>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</si>
  <si>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</si>
  <si>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</si>
  <si>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</si>
  <si>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</si>
  <si>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</si>
  <si>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</si>
  <si>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</si>
  <si>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</si>
  <si>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</si>
  <si>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</si>
  <si>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</si>
  <si>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</si>
  <si>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</si>
  <si>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</si>
  <si>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</si>
  <si>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</si>
  <si>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</si>
  <si>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</si>
  <si>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</si>
  <si>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</si>
  <si>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</si>
  <si>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</si>
  <si>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</si>
  <si>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</si>
  <si>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</si>
  <si>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</si>
  <si>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</si>
  <si>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</si>
  <si>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</si>
  <si>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</si>
  <si>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</si>
  <si>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</si>
  <si>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</si>
  <si>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</si>
  <si>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</si>
  <si>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</si>
  <si>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</si>
  <si>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</si>
  <si>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</si>
  <si>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</si>
  <si>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</si>
  <si>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</si>
  <si>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</si>
  <si>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</si>
  <si>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</si>
  <si>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</si>
  <si>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</si>
  <si>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</si>
  <si>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</si>
  <si>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</si>
  <si>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</si>
  <si>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</si>
  <si>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</si>
  <si>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</si>
  <si>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</si>
  <si>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</si>
  <si>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</si>
  <si>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</si>
  <si>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</si>
  <si>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</si>
  <si>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</si>
  <si>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</si>
  <si>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</si>
  <si>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</si>
  <si>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</si>
  <si>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</si>
  <si>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</si>
  <si>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</si>
  <si>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</si>
  <si>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</si>
  <si>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</si>
  <si>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</si>
  <si>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</si>
  <si>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</si>
  <si>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</si>
  <si>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</si>
  <si>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</si>
  <si>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</si>
  <si>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</si>
  <si>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</si>
  <si>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</si>
  <si>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</si>
  <si>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</si>
  <si>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</si>
  <si>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</si>
  <si>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</si>
  <si>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</si>
  <si>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</si>
  <si>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</si>
  <si>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</si>
  <si>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</si>
  <si>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</si>
  <si>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</si>
  <si>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</si>
  <si>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</si>
  <si>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</si>
  <si>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</si>
  <si>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</si>
  <si>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</si>
  <si>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</si>
  <si>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</si>
  <si>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</si>
  <si>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</si>
  <si>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</si>
  <si>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</si>
  <si>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</si>
  <si>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</si>
  <si>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</si>
  <si>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</si>
  <si>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</si>
  <si>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</si>
  <si>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</si>
  <si>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</si>
  <si>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</si>
  <si>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</si>
  <si>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</si>
  <si>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</si>
  <si>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</si>
  <si>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</si>
  <si>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</si>
  <si>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</si>
  <si>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</si>
  <si>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</si>
  <si>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</si>
  <si>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</si>
  <si>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</si>
  <si>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</si>
  <si>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</si>
  <si>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</si>
  <si>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</si>
  <si>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</si>
  <si>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</si>
  <si>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</si>
  <si>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</si>
  <si>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</si>
  <si>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</si>
  <si>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</si>
  <si>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</si>
  <si>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</si>
  <si>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</si>
  <si>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</si>
  <si>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</si>
  <si>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</si>
  <si>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</si>
  <si>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</si>
  <si>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</si>
  <si>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</si>
  <si>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</si>
  <si>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</si>
  <si>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</si>
  <si>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</si>
  <si>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</si>
  <si>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</si>
  <si>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</si>
  <si>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</si>
  <si>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</si>
  <si>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</si>
  <si>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</si>
  <si>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</si>
  <si>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</si>
  <si>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</si>
  <si>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</si>
  <si>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</si>
  <si>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</si>
  <si>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</si>
  <si>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</si>
  <si>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</si>
  <si>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</si>
  <si>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</si>
  <si>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</si>
  <si>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</si>
  <si>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</si>
  <si>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</si>
  <si>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</si>
  <si>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</si>
  <si>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</si>
  <si>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</si>
  <si>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</si>
  <si>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</si>
  <si>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</si>
  <si>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</si>
  <si>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</si>
  <si>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</si>
  <si>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</si>
  <si>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</si>
  <si>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</si>
  <si>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</si>
  <si>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</si>
  <si>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</si>
  <si>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</si>
  <si>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</si>
  <si>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</si>
  <si>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</si>
  <si>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</si>
  <si>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</si>
  <si>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</si>
  <si>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</si>
  <si>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</si>
  <si>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</si>
  <si>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</si>
  <si>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</si>
  <si>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</si>
  <si>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</si>
  <si>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</si>
  <si>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</si>
  <si>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</si>
  <si>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</si>
  <si>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</si>
  <si>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</si>
  <si>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</si>
  <si>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</si>
  <si>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</si>
  <si>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</si>
  <si>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</si>
  <si>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</si>
  <si>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</si>
  <si>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</si>
  <si>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</si>
  <si>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</si>
  <si>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</si>
  <si>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</si>
  <si>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</si>
  <si>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</si>
  <si>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</si>
  <si>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</si>
  <si>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</si>
  <si>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</si>
  <si>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</si>
  <si>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</si>
  <si>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</si>
  <si>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</si>
  <si>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</si>
  <si>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</si>
  <si>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</si>
  <si>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</si>
  <si>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</si>
  <si>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</si>
  <si>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</si>
  <si>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</si>
  <si>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</si>
  <si>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</si>
  <si>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</si>
  <si>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</si>
  <si>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</si>
  <si>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</si>
  <si>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</si>
  <si>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</si>
  <si>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</si>
  <si>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</si>
  <si>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</si>
  <si>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</si>
  <si>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</si>
  <si>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</si>
  <si>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</si>
  <si>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</si>
  <si>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</si>
  <si>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</si>
  <si>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</si>
  <si>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</si>
  <si>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</si>
  <si>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</si>
  <si>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</si>
  <si>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</si>
  <si>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</si>
  <si>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</si>
  <si>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</si>
  <si>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</si>
  <si>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</si>
  <si>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</si>
  <si>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</si>
  <si>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</si>
  <si>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</si>
  <si>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</si>
  <si>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</si>
  <si>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</si>
  <si>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</si>
  <si>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</si>
  <si>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</si>
  <si>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</si>
  <si>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</si>
  <si>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</si>
  <si>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</si>
  <si>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</si>
  <si>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</si>
  <si>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</si>
  <si>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</si>
  <si>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</si>
  <si>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</si>
  <si>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</si>
  <si>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</si>
  <si>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</si>
  <si>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</si>
  <si>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</si>
  <si>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</si>
  <si>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</si>
  <si>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</si>
  <si>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</si>
  <si>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</si>
  <si>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</si>
  <si>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</si>
  <si>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</si>
  <si>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</si>
  <si>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</si>
  <si>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</si>
  <si>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</si>
  <si>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</si>
  <si>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</si>
  <si>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</si>
  <si>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</si>
  <si>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</si>
  <si>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</si>
  <si>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</si>
  <si>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</si>
  <si>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</si>
  <si>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</si>
  <si>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</si>
  <si>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</si>
  <si>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</si>
  <si>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</si>
  <si>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</si>
  <si>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</si>
  <si>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</si>
  <si>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</si>
  <si>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</si>
  <si>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</si>
  <si>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</si>
  <si>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</si>
  <si>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</si>
  <si>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</si>
  <si>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</si>
  <si>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</si>
  <si>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</si>
  <si>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</si>
  <si>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</si>
  <si>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</si>
  <si>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</si>
  <si>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</si>
  <si>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</si>
  <si>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</si>
  <si>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</si>
  <si>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</si>
  <si>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</si>
  <si>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</si>
  <si>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</si>
  <si>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</si>
  <si>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</si>
  <si>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</si>
  <si>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</si>
  <si>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</si>
  <si>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</si>
  <si>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</si>
  <si>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</si>
  <si>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</si>
  <si>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</si>
  <si>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</si>
  <si>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</si>
  <si>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</si>
  <si>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</si>
  <si>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</si>
  <si>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</si>
  <si>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</si>
  <si>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</si>
  <si>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</si>
  <si>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</si>
  <si>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</si>
  <si>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</si>
  <si>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</si>
  <si>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</si>
  <si>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</si>
  <si>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</si>
  <si>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</si>
  <si>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</si>
  <si>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</si>
  <si>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</si>
  <si>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</si>
  <si>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</si>
  <si>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</si>
  <si>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</si>
  <si>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</si>
  <si>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</si>
  <si>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</si>
  <si>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</si>
  <si>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</si>
  <si>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</si>
  <si>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</si>
  <si>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</si>
  <si>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</si>
  <si>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</si>
  <si>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</si>
  <si>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</si>
  <si>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</si>
  <si>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</si>
  <si>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</si>
  <si>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</si>
  <si>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</si>
  <si>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</si>
  <si>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</si>
  <si>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</si>
  <si>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</si>
  <si>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</si>
  <si>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</si>
  <si>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</si>
  <si>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</si>
  <si>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</si>
  <si>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</si>
  <si>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</si>
  <si>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</si>
  <si>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</si>
  <si>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</si>
  <si>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</si>
  <si>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</si>
  <si>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</si>
  <si>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</si>
  <si>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</si>
  <si>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</si>
  <si>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</si>
  <si>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</si>
  <si>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</si>
  <si>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</si>
  <si>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</si>
  <si>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</si>
  <si>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</si>
  <si>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</si>
  <si>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</si>
  <si>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</si>
  <si>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</si>
  <si>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</si>
  <si>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</si>
  <si>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</si>
  <si>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</si>
  <si>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</si>
  <si>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</si>
  <si>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</si>
  <si>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</si>
  <si>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</si>
  <si>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</si>
  <si>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</si>
  <si>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</si>
  <si>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</si>
  <si>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</si>
  <si>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</si>
  <si>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</si>
  <si>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</si>
  <si>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</si>
  <si>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</si>
  <si>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</si>
  <si>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</si>
  <si>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</si>
  <si>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</si>
  <si>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</si>
  <si>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</si>
  <si>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</si>
  <si>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</si>
  <si>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</si>
  <si>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</si>
  <si>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</si>
  <si>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</si>
  <si>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</si>
  <si>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</si>
  <si>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</si>
  <si>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</si>
  <si>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</si>
  <si>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</si>
  <si>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</si>
  <si>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</si>
  <si>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</si>
  <si>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</si>
  <si>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</si>
  <si>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</si>
  <si>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</si>
  <si>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</si>
  <si>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</si>
  <si>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</si>
  <si>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</si>
  <si>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</si>
  <si>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</si>
  <si>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</si>
  <si>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</si>
  <si>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</si>
  <si>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</si>
  <si>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</si>
  <si>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</si>
  <si>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</si>
  <si>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</si>
  <si>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</si>
  <si>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</si>
  <si>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</si>
  <si>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</si>
  <si>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</si>
  <si>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</si>
  <si>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</si>
  <si>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</si>
  <si>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</si>
  <si>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</si>
  <si>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</si>
  <si>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</si>
  <si>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</si>
  <si>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</si>
  <si>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</si>
  <si>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</si>
  <si>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</si>
  <si>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</si>
  <si>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</si>
  <si>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</si>
  <si>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</si>
  <si>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</si>
  <si>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</si>
  <si>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</si>
  <si>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</si>
  <si>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</si>
  <si>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</si>
  <si>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</si>
  <si>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</si>
  <si>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</si>
  <si>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</si>
  <si>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</si>
  <si>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</si>
  <si>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</si>
  <si>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</si>
  <si>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</si>
  <si>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</si>
  <si>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</si>
  <si>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</si>
  <si>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</si>
  <si>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</si>
  <si>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</si>
  <si>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</si>
  <si>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</si>
  <si>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</si>
  <si>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</si>
  <si>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</si>
  <si>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</si>
  <si>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</si>
  <si>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</si>
  <si>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</si>
  <si>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</si>
  <si>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</si>
  <si>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</si>
  <si>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</si>
  <si>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</si>
  <si>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</si>
  <si>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</si>
  <si>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</si>
  <si>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</si>
  <si>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</si>
  <si>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</si>
  <si>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02206_令和6年度</t>
  </si>
  <si>
    <t>02206</t>
  </si>
  <si>
    <t>十和田市</t>
  </si>
  <si>
    <t>02206_令和4年度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</si>
  <si>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</si>
  <si>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</si>
  <si>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</si>
  <si>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</si>
  <si>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</si>
  <si>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</si>
  <si>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</si>
  <si>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</si>
  <si>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</si>
  <si>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</si>
  <si>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</si>
  <si>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</si>
  <si>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</si>
  <si>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</si>
  <si>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</si>
  <si>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</si>
  <si>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</si>
  <si>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</si>
  <si>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</si>
  <si>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</si>
  <si>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</si>
  <si>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</si>
  <si>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</si>
  <si>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</si>
  <si>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</si>
  <si>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</si>
  <si>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</si>
  <si>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</si>
  <si>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</si>
  <si>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</si>
  <si>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</si>
  <si>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</si>
  <si>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</si>
  <si>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</si>
  <si>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</si>
  <si>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</si>
  <si>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</si>
  <si>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</si>
  <si>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</si>
  <si>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</si>
  <si>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</si>
  <si>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</si>
  <si>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</si>
  <si>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</si>
  <si>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</si>
  <si>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</si>
  <si>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</si>
  <si>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</si>
  <si>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</si>
  <si>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</si>
  <si>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</si>
  <si>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</si>
  <si>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</si>
  <si>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</si>
  <si>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</si>
  <si>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</si>
  <si>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</si>
  <si>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</si>
  <si>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</si>
  <si>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</si>
  <si>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</si>
  <si>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</si>
  <si>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</si>
  <si>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</si>
  <si>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</si>
  <si>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</si>
  <si>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</si>
  <si>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</si>
  <si>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</si>
  <si>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</si>
  <si>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</si>
  <si>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</si>
  <si>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</si>
  <si>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</si>
  <si>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</si>
  <si>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</si>
  <si>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</si>
  <si>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</si>
  <si>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</si>
  <si>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</si>
  <si>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</si>
  <si>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</si>
  <si>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</si>
  <si>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</si>
  <si>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</si>
  <si>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</si>
  <si>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</si>
  <si>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</si>
  <si>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</si>
  <si>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</si>
  <si>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</si>
  <si>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</si>
  <si>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</si>
  <si>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</si>
  <si>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</si>
  <si>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</si>
  <si>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</si>
  <si>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</si>
  <si>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</si>
  <si>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</si>
  <si>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</si>
  <si>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</si>
  <si>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</si>
  <si>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</si>
  <si>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</si>
  <si>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</si>
  <si>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</si>
  <si>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</si>
  <si>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</si>
  <si>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</si>
  <si>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</si>
  <si>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</si>
  <si>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</si>
  <si>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</si>
  <si>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</si>
  <si>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</si>
  <si>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</si>
  <si>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</si>
  <si>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</si>
  <si>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</si>
  <si>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</si>
  <si>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</si>
  <si>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</si>
  <si>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</si>
  <si>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</si>
  <si>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</si>
  <si>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</si>
  <si>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</si>
  <si>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</si>
  <si>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</si>
  <si>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</si>
  <si>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</si>
  <si>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</si>
  <si>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</si>
  <si>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</si>
  <si>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</si>
  <si>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</si>
  <si>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</si>
  <si>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</si>
  <si>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</si>
  <si>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</si>
  <si>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</si>
  <si>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</si>
  <si>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</si>
  <si>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</si>
  <si>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</si>
  <si>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</si>
  <si>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</si>
  <si>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</si>
  <si>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</si>
  <si>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</si>
  <si>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</si>
  <si>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</si>
  <si>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</si>
  <si>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</si>
  <si>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</si>
  <si>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</si>
  <si>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</si>
  <si>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</si>
  <si>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</si>
  <si>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</si>
  <si>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</si>
  <si>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</si>
  <si>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</si>
  <si>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</si>
  <si>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</si>
  <si>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</si>
  <si>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</si>
  <si>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</si>
  <si>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</si>
  <si>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</si>
  <si>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</si>
  <si>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</si>
  <si>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</si>
  <si>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</si>
  <si>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</si>
  <si>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</si>
  <si>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</si>
  <si>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</si>
  <si>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</si>
  <si>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</si>
  <si>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</si>
  <si>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</si>
  <si>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</si>
  <si>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</si>
  <si>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</si>
  <si>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</si>
  <si>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</si>
  <si>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</si>
  <si>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</si>
  <si>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</si>
  <si>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</si>
  <si>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</si>
  <si>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</si>
  <si>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</si>
  <si>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</si>
  <si>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</si>
  <si>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</si>
  <si>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</si>
  <si>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</si>
  <si>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</si>
  <si>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</si>
  <si>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</si>
  <si>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</si>
  <si>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</si>
  <si>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</si>
  <si>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</si>
  <si>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</si>
  <si>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</si>
  <si>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</si>
  <si>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</si>
  <si>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</si>
  <si>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</si>
  <si>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</si>
  <si>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</si>
  <si>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</si>
  <si>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</si>
  <si>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</si>
  <si>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</si>
  <si>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</si>
  <si>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</si>
  <si>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</si>
  <si>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</si>
  <si>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</si>
  <si>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</si>
  <si>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</si>
  <si>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</si>
  <si>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</si>
  <si>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</si>
  <si>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</si>
  <si>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</si>
  <si>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</si>
  <si>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</si>
  <si>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</si>
  <si>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</si>
  <si>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</si>
  <si>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</si>
  <si>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</si>
  <si>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</si>
  <si>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</si>
  <si>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</si>
  <si>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</si>
  <si>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</si>
  <si>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</si>
  <si>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</si>
  <si>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</si>
  <si>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</si>
  <si>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</si>
  <si>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</si>
  <si>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</si>
  <si>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</si>
  <si>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</si>
  <si>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</si>
  <si>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</si>
  <si>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</si>
  <si>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</si>
  <si>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</si>
  <si>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</si>
  <si>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</si>
  <si>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</si>
  <si>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</si>
  <si>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</si>
  <si>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</si>
  <si>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</si>
  <si>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</si>
  <si>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</si>
  <si>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</si>
  <si>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</si>
  <si>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</si>
  <si>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</si>
  <si>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</si>
  <si>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</si>
  <si>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</si>
  <si>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</si>
  <si>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</si>
  <si>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</si>
  <si>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</si>
  <si>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</si>
  <si>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</si>
  <si>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</si>
  <si>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</si>
  <si>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</si>
  <si>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</si>
  <si>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</si>
  <si>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</si>
  <si>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</si>
  <si>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</si>
  <si>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</si>
  <si>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</si>
  <si>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</si>
  <si>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</si>
  <si>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</si>
  <si>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</si>
  <si>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</si>
  <si>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</si>
  <si>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</si>
  <si>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</si>
  <si>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</si>
  <si>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</si>
  <si>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</si>
  <si>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</si>
  <si>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</si>
  <si>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</si>
  <si>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</si>
  <si>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</si>
  <si>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</si>
  <si>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</si>
  <si>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</si>
  <si>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</si>
  <si>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</si>
  <si>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</si>
  <si>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</si>
  <si>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</si>
  <si>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</si>
  <si>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</si>
  <si>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</si>
  <si>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</si>
  <si>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</si>
  <si>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</si>
  <si>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</si>
  <si>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</si>
  <si>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</si>
  <si>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</si>
  <si>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</si>
  <si>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</si>
  <si>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</si>
  <si>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</si>
  <si>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</si>
  <si>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</si>
  <si>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</si>
  <si>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</si>
  <si>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</si>
  <si>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</si>
  <si>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</si>
  <si>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</si>
  <si>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</si>
  <si>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</si>
  <si>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</si>
  <si>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</si>
  <si>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</si>
  <si>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</si>
  <si>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</si>
  <si>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</si>
  <si>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</si>
  <si>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</si>
  <si>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</si>
  <si>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</si>
  <si>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</si>
  <si>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</si>
  <si>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</si>
  <si>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</si>
  <si>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</si>
  <si>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</si>
  <si>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</si>
  <si>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</si>
  <si>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</si>
  <si>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</si>
  <si>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</si>
  <si>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</si>
  <si>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</si>
  <si>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</si>
  <si>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</si>
  <si>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</si>
  <si>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</si>
  <si>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</si>
  <si>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</si>
  <si>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</si>
  <si>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</si>
  <si>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</si>
  <si>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</si>
  <si>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</si>
  <si>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</si>
  <si>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</si>
  <si>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</si>
  <si>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</si>
  <si>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</si>
  <si>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</si>
  <si>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</si>
  <si>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</si>
  <si>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</si>
  <si>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</si>
  <si>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</si>
  <si>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</si>
  <si>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</si>
  <si>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</si>
  <si>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</si>
  <si>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</si>
  <si>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</si>
  <si>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</si>
  <si>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</si>
  <si>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</si>
  <si>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</si>
  <si>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</si>
  <si>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</si>
  <si>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</si>
  <si>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</si>
  <si>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</si>
  <si>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</si>
  <si>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</si>
  <si>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</si>
  <si>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</si>
  <si>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</si>
  <si>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</si>
  <si>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</si>
  <si>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</si>
  <si>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</si>
  <si>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</si>
  <si>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</si>
  <si>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</si>
  <si>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</si>
  <si>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</si>
  <si>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</si>
  <si>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</si>
  <si>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</si>
  <si>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</si>
  <si>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</si>
  <si>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</si>
  <si>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</si>
  <si>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</si>
  <si>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</si>
  <si>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</si>
  <si>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</si>
  <si>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</si>
  <si>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</si>
  <si>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</si>
  <si>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</si>
  <si>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</si>
  <si>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</si>
  <si>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</si>
  <si>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</si>
  <si>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</si>
  <si>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</si>
  <si>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</si>
  <si>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</si>
  <si>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</si>
  <si>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</si>
  <si>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</si>
  <si>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</si>
  <si>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</si>
  <si>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</si>
  <si>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</si>
  <si>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</si>
  <si>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</si>
  <si>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</si>
  <si>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</si>
  <si>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</si>
  <si>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</si>
  <si>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</si>
  <si>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</si>
  <si>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</si>
  <si>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</si>
  <si>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</si>
  <si>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</si>
  <si>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</si>
  <si>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</si>
  <si>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</si>
  <si>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</si>
  <si>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</si>
  <si>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</si>
  <si>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</si>
  <si>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</si>
  <si>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</si>
  <si>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</si>
  <si>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</si>
  <si>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</si>
  <si>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</si>
  <si>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</si>
  <si>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</si>
  <si>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</si>
  <si>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</si>
  <si>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</si>
  <si>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</si>
  <si>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</si>
  <si>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</si>
  <si>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</si>
  <si>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</si>
  <si>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</si>
  <si>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</si>
  <si>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</si>
  <si>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</si>
  <si>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</si>
  <si>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</si>
  <si>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</si>
  <si>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</si>
  <si>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</si>
  <si>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</si>
  <si>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</si>
  <si>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</si>
  <si>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</si>
  <si>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</si>
  <si>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</si>
  <si>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</si>
  <si>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</si>
  <si>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</si>
  <si>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</si>
  <si>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</si>
  <si>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</si>
  <si>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</si>
  <si>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</si>
  <si>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</si>
  <si>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</si>
  <si>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</si>
  <si>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</si>
  <si>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</si>
  <si>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</si>
  <si>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</si>
  <si>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</si>
  <si>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</si>
  <si>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</si>
  <si>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</si>
  <si>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</si>
  <si>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</si>
  <si>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</si>
  <si>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</si>
  <si>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</si>
  <si>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</si>
  <si>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</si>
  <si>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</si>
  <si>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</si>
  <si>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</si>
  <si>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</si>
  <si>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</si>
  <si>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</si>
  <si>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</si>
  <si>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</si>
  <si>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</si>
  <si>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</si>
  <si>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</si>
  <si>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</si>
  <si>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</si>
  <si>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</si>
  <si>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</si>
  <si>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</si>
  <si>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</si>
  <si>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</si>
  <si>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</si>
  <si>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</si>
  <si>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</si>
  <si>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</si>
  <si>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</si>
  <si>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</si>
  <si>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</si>
  <si>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</si>
  <si>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</si>
  <si>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</si>
  <si>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</si>
  <si>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</si>
  <si>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</si>
  <si>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</si>
  <si>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</si>
  <si>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</si>
  <si>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</si>
  <si>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</si>
  <si>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</si>
  <si>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</si>
  <si>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</si>
  <si>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</si>
  <si>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</si>
  <si>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</si>
  <si>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</si>
  <si>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</si>
  <si>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</si>
  <si>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</si>
  <si>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</si>
  <si>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</si>
  <si>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</si>
  <si>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</si>
  <si>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</si>
  <si>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</si>
  <si>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</si>
  <si>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</si>
  <si>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</si>
  <si>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</si>
  <si>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</si>
  <si>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</si>
  <si>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</si>
  <si>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</si>
  <si>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</si>
  <si>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</si>
  <si>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</si>
  <si>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</si>
  <si>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</si>
  <si>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</si>
  <si>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</si>
  <si>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</si>
  <si>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</si>
  <si>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</si>
  <si>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</si>
  <si>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</si>
  <si>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</si>
  <si>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</si>
  <si>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</si>
  <si>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</si>
  <si>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</si>
  <si>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</si>
  <si>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</si>
  <si>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</si>
  <si>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</si>
  <si>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</si>
  <si>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</si>
  <si>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</si>
  <si>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</si>
  <si>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</si>
  <si>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</si>
  <si>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</si>
  <si>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</si>
  <si>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</si>
  <si>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</si>
  <si>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</si>
  <si>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</si>
  <si>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</si>
  <si>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</si>
  <si>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</si>
  <si>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</si>
  <si>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</si>
  <si>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</si>
  <si>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</si>
  <si>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</si>
  <si>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</si>
  <si>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</si>
  <si>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</si>
  <si>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</si>
  <si>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</si>
  <si>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</si>
  <si>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</si>
  <si>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</si>
  <si>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</si>
  <si>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</si>
  <si>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</si>
  <si>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</si>
  <si>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</si>
  <si>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</si>
  <si>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</si>
  <si>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</si>
  <si>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</si>
  <si>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</si>
  <si>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</si>
  <si>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</si>
  <si>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</si>
  <si>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</si>
  <si>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</si>
  <si>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</si>
  <si>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</si>
  <si>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</si>
  <si>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</si>
  <si>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</si>
  <si>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</si>
  <si>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</si>
  <si>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</si>
  <si>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</si>
  <si>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</si>
  <si>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</si>
  <si>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</si>
  <si>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</si>
  <si>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</si>
  <si>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</si>
  <si>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</si>
  <si>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</si>
  <si>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</si>
  <si>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</si>
  <si>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</si>
  <si>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</si>
  <si>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</si>
  <si>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</si>
  <si>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</si>
  <si>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</si>
  <si>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</si>
  <si>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</si>
  <si>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</si>
  <si>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</si>
  <si>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</si>
  <si>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</si>
  <si>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</si>
  <si>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</si>
  <si>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</si>
  <si>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</si>
  <si>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</si>
  <si>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</si>
  <si>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</si>
  <si>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</si>
  <si>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</si>
  <si>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</si>
  <si>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</si>
  <si>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</si>
  <si>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</si>
  <si>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</si>
  <si>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</si>
  <si>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</si>
  <si>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</si>
  <si>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</si>
  <si>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</si>
  <si>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</si>
  <si>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</si>
  <si>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</si>
  <si>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</si>
  <si>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</si>
  <si>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</si>
  <si>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</si>
  <si>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</si>
  <si>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</si>
  <si>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</si>
  <si>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</si>
  <si>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</si>
  <si>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</si>
  <si>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</si>
  <si>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</si>
  <si>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</si>
  <si>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</si>
  <si>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</si>
  <si>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</si>
  <si>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</si>
  <si>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</si>
  <si>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</si>
  <si>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</si>
  <si>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</si>
  <si>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</si>
  <si>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</si>
  <si>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</si>
  <si>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</si>
  <si>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</si>
  <si>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</si>
  <si>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</si>
  <si>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</si>
  <si>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</si>
  <si>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</si>
  <si>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</si>
  <si>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</si>
  <si>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</si>
  <si>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</si>
  <si>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</si>
  <si>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</si>
  <si>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</si>
  <si>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</si>
  <si>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</si>
  <si>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</si>
  <si>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</si>
  <si>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</si>
  <si>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</si>
  <si>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</si>
  <si>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</si>
  <si>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</si>
  <si>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</si>
  <si>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</si>
  <si>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</si>
  <si>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</si>
  <si>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</si>
  <si>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08211_令和7年度</t>
  </si>
  <si>
    <t>08211_令和8年度</t>
  </si>
  <si>
    <t>08211_令和9年度</t>
  </si>
  <si>
    <t>08211_令和10年度</t>
  </si>
  <si>
    <t>08211_令和11年度</t>
  </si>
  <si>
    <t>08211_令和12年度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</si>
</sst>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7.2068949369086459</c:v>
                </c:pt>
                <c:pt idx="1">
                  <c:v>6.9340418357165214</c:v>
                </c:pt>
                <c:pt idx="2">
                  <c:v>8.1856696327782608</c:v>
                </c:pt>
                <c:pt idx="3">
                  <c:v>7.9188134554765739</c:v>
                </c:pt>
                <c:pt idx="4">
                  <c:v>8.4864132561758083</c:v>
                </c:pt>
                <c:pt idx="5">
                  <c:v>8.8241365266409808</c:v>
                </c:pt>
                <c:pt idx="6">
                  <c:v>7.6615303401099029</c:v>
                </c:pt>
                <c:pt idx="7">
                  <c:v>7.6062261301871619</c:v>
                </c:pt>
                <c:pt idx="8">
                  <c:v>5.6873662301243222</c:v>
                </c:pt>
                <c:pt idx="9">
                  <c:v>5.0756099341372263</c:v>
                </c:pt>
                <c:pt idx="10">
                  <c:v>7.3874217567940015</c:v>
                </c:pt>
                <c:pt idx="11">
                  <c:v>5.9465964933740452</c:v>
                </c:pt>
                <c:pt idx="12">
                  <c:v>5.7820520206578028</c:v>
                </c:pt>
                <c:pt idx="13">
                  <c:v>4.8830963319779332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161.97444725243588</c:v>
                </c:pt>
                <c:pt idx="1">
                  <c:v>162.93835679303513</c:v>
                </c:pt>
                <c:pt idx="2">
                  <c:v>159.4052251930386</c:v>
                </c:pt>
                <c:pt idx="3">
                  <c:v>160.99116658825523</c:v>
                </c:pt>
                <c:pt idx="4">
                  <c:v>158.56706712811851</c:v>
                </c:pt>
                <c:pt idx="5">
                  <c:v>154.52933084371938</c:v>
                </c:pt>
                <c:pt idx="6">
                  <c:v>152.94584897076129</c:v>
                </c:pt>
                <c:pt idx="7">
                  <c:v>150.86842195070329</c:v>
                </c:pt>
                <c:pt idx="8">
                  <c:v>149.6628182167444</c:v>
                </c:pt>
                <c:pt idx="9">
                  <c:v>147.90090033985342</c:v>
                </c:pt>
                <c:pt idx="10">
                  <c:v>146.21722685235898</c:v>
                </c:pt>
                <c:pt idx="11">
                  <c:v>133.79957537442573</c:v>
                </c:pt>
                <c:pt idx="12">
                  <c:v>134.33718339380104</c:v>
                </c:pt>
                <c:pt idx="13">
                  <c:v>136.11474068520386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64.818423656716689</c:v>
                </c:pt>
                <c:pt idx="1">
                  <c:v>73.002491262846675</c:v>
                </c:pt>
                <c:pt idx="2">
                  <c:v>78.635743923579227</c:v>
                </c:pt>
                <c:pt idx="3">
                  <c:v>94.12357439017461</c:v>
                </c:pt>
                <c:pt idx="4">
                  <c:v>93.156656491480746</c:v>
                </c:pt>
                <c:pt idx="5">
                  <c:v>91.320529187940025</c:v>
                </c:pt>
                <c:pt idx="6">
                  <c:v>86.078507110207667</c:v>
                </c:pt>
                <c:pt idx="7">
                  <c:v>76.917394886893632</c:v>
                </c:pt>
                <c:pt idx="8">
                  <c:v>84.690134532739876</c:v>
                </c:pt>
                <c:pt idx="9">
                  <c:v>81.297395911755615</c:v>
                </c:pt>
                <c:pt idx="10">
                  <c:v>78.259450843778538</c:v>
                </c:pt>
                <c:pt idx="11">
                  <c:v>75.947045831587815</c:v>
                </c:pt>
                <c:pt idx="12">
                  <c:v>81.054301672879959</c:v>
                </c:pt>
                <c:pt idx="13">
                  <c:v>86.062444095840149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83.926026886500978</c:v>
                </c:pt>
                <c:pt idx="1">
                  <c:v>80.291708451633852</c:v>
                </c:pt>
                <c:pt idx="2">
                  <c:v>97.750645866231707</c:v>
                </c:pt>
                <c:pt idx="3">
                  <c:v>106.8626969284775</c:v>
                </c:pt>
                <c:pt idx="4">
                  <c:v>104.2977303379316</c:v>
                </c:pt>
                <c:pt idx="5">
                  <c:v>107.3606507118164</c:v>
                </c:pt>
                <c:pt idx="6">
                  <c:v>119.45903702970941</c:v>
                </c:pt>
                <c:pt idx="7">
                  <c:v>87.381201592061728</c:v>
                </c:pt>
                <c:pt idx="8">
                  <c:v>79.470287239072377</c:v>
                </c:pt>
                <c:pt idx="9">
                  <c:v>84.340018561353375</c:v>
                </c:pt>
                <c:pt idx="10">
                  <c:v>82.442170997257648</c:v>
                </c:pt>
                <c:pt idx="11">
                  <c:v>67.328013784555395</c:v>
                </c:pt>
                <c:pt idx="12">
                  <c:v>71.611896123975072</c:v>
                </c:pt>
                <c:pt idx="13">
                  <c:v>68.835338701197344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787.89203013096039</c:v>
                </c:pt>
                <c:pt idx="1">
                  <c:v>823.64260448389166</c:v>
                </c:pt>
                <c:pt idx="2">
                  <c:v>862.42531675977034</c:v>
                </c:pt>
                <c:pt idx="3">
                  <c:v>902.66098542555028</c:v>
                </c:pt>
                <c:pt idx="4">
                  <c:v>970.62165119744645</c:v>
                </c:pt>
                <c:pt idx="5">
                  <c:v>928.12726151132165</c:v>
                </c:pt>
                <c:pt idx="6">
                  <c:v>783.99599796805001</c:v>
                </c:pt>
                <c:pt idx="7">
                  <c:v>946.17574070108094</c:v>
                </c:pt>
                <c:pt idx="8">
                  <c:v>880.84930937500974</c:v>
                </c:pt>
                <c:pt idx="9">
                  <c:v>891.63452667853733</c:v>
                </c:pt>
                <c:pt idx="10">
                  <c:v>848.48244107260098</c:v>
                </c:pt>
                <c:pt idx="11">
                  <c:v>673.48826006202933</c:v>
                </c:pt>
                <c:pt idx="12">
                  <c:v>837.63761413184307</c:v>
                </c:pt>
                <c:pt idx="13">
                  <c:v>753.62197100394496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43249</c:v>
                </c:pt>
                <c:pt idx="1">
                  <c:v>43493</c:v>
                </c:pt>
                <c:pt idx="2">
                  <c:v>43878</c:v>
                </c:pt>
                <c:pt idx="3">
                  <c:v>44464</c:v>
                </c:pt>
                <c:pt idx="4">
                  <c:v>45066</c:v>
                </c:pt>
                <c:pt idx="5">
                  <c:v>45419</c:v>
                </c:pt>
                <c:pt idx="6">
                  <c:v>45559</c:v>
                </c:pt>
                <c:pt idx="7">
                  <c:v>45927</c:v>
                </c:pt>
                <c:pt idx="8">
                  <c:v>46296</c:v>
                </c:pt>
                <c:pt idx="9">
                  <c:v>46563</c:v>
                </c:pt>
                <c:pt idx="10">
                  <c:v>46762</c:v>
                </c:pt>
                <c:pt idx="11">
                  <c:v>46807</c:v>
                </c:pt>
                <c:pt idx="12">
                  <c:v>46841</c:v>
                </c:pt>
                <c:pt idx="13">
                  <c:v>46709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14634</c:v>
                </c:pt>
                <c:pt idx="1">
                  <c:v>14413</c:v>
                </c:pt>
                <c:pt idx="2">
                  <c:v>14233</c:v>
                </c:pt>
                <c:pt idx="3">
                  <c:v>14252</c:v>
                </c:pt>
                <c:pt idx="4">
                  <c:v>14212</c:v>
                </c:pt>
                <c:pt idx="5">
                  <c:v>14090</c:v>
                </c:pt>
                <c:pt idx="6">
                  <c:v>13899</c:v>
                </c:pt>
                <c:pt idx="7">
                  <c:v>14046</c:v>
                </c:pt>
                <c:pt idx="8">
                  <c:v>14055</c:v>
                </c:pt>
                <c:pt idx="9">
                  <c:v>14112</c:v>
                </c:pt>
                <c:pt idx="10">
                  <c:v>14044</c:v>
                </c:pt>
                <c:pt idx="11">
                  <c:v>14259</c:v>
                </c:pt>
                <c:pt idx="12">
                  <c:v>14430</c:v>
                </c:pt>
                <c:pt idx="13">
                  <c:v>14349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20485</c:v>
                </c:pt>
                <c:pt idx="1">
                  <c:v>20737</c:v>
                </c:pt>
                <c:pt idx="2">
                  <c:v>20895</c:v>
                </c:pt>
                <c:pt idx="3">
                  <c:v>22903</c:v>
                </c:pt>
                <c:pt idx="4">
                  <c:v>22934</c:v>
                </c:pt>
                <c:pt idx="5">
                  <c:v>23153</c:v>
                </c:pt>
                <c:pt idx="6">
                  <c:v>23139</c:v>
                </c:pt>
                <c:pt idx="7">
                  <c:v>23484</c:v>
                </c:pt>
                <c:pt idx="8">
                  <c:v>23994</c:v>
                </c:pt>
                <c:pt idx="9">
                  <c:v>24252</c:v>
                </c:pt>
                <c:pt idx="10">
                  <c:v>24484</c:v>
                </c:pt>
                <c:pt idx="11">
                  <c:v>24902</c:v>
                </c:pt>
                <c:pt idx="12">
                  <c:v>25190</c:v>
                </c:pt>
                <c:pt idx="13">
                  <c:v>25592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244</c:v>
                </c:pt>
                <c:pt idx="1">
                  <c:v>244</c:v>
                </c:pt>
                <c:pt idx="2">
                  <c:v>244</c:v>
                </c:pt>
                <c:pt idx="3">
                  <c:v>244</c:v>
                </c:pt>
                <c:pt idx="4">
                  <c:v>244</c:v>
                </c:pt>
                <c:pt idx="5">
                  <c:v>200</c:v>
                </c:pt>
                <c:pt idx="6">
                  <c:v>200</c:v>
                </c:pt>
                <c:pt idx="7">
                  <c:v>200</c:v>
                </c:pt>
                <c:pt idx="8">
                  <c:v>200</c:v>
                </c:pt>
                <c:pt idx="9">
                  <c:v>200</c:v>
                </c:pt>
                <c:pt idx="10">
                  <c:v>200</c:v>
                </c:pt>
                <c:pt idx="11">
                  <c:v>282</c:v>
                </c:pt>
                <c:pt idx="12">
                  <c:v>282</c:v>
                </c:pt>
                <c:pt idx="13">
                  <c:v>282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2553</c:v>
                </c:pt>
                <c:pt idx="1">
                  <c:v>2553</c:v>
                </c:pt>
                <c:pt idx="2">
                  <c:v>2553</c:v>
                </c:pt>
                <c:pt idx="3">
                  <c:v>2553</c:v>
                </c:pt>
                <c:pt idx="4">
                  <c:v>2553</c:v>
                </c:pt>
                <c:pt idx="5">
                  <c:v>2301</c:v>
                </c:pt>
                <c:pt idx="6">
                  <c:v>2301</c:v>
                </c:pt>
                <c:pt idx="7">
                  <c:v>2301</c:v>
                </c:pt>
                <c:pt idx="8">
                  <c:v>2301</c:v>
                </c:pt>
                <c:pt idx="9">
                  <c:v>2301</c:v>
                </c:pt>
                <c:pt idx="10">
                  <c:v>2301</c:v>
                </c:pt>
                <c:pt idx="11">
                  <c:v>1994</c:v>
                </c:pt>
                <c:pt idx="12">
                  <c:v>1994</c:v>
                </c:pt>
                <c:pt idx="13">
                  <c:v>1994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3466.0068999999999</c:v>
                </c:pt>
                <c:pt idx="1">
                  <c:v>3961.9996999999998</c:v>
                </c:pt>
                <c:pt idx="2">
                  <c:v>3839.1934999999999</c:v>
                </c:pt>
                <c:pt idx="3">
                  <c:v>3946.9072000000001</c:v>
                </c:pt>
                <c:pt idx="4">
                  <c:v>3987.52</c:v>
                </c:pt>
                <c:pt idx="5">
                  <c:v>4235.5640999999996</c:v>
                </c:pt>
                <c:pt idx="6">
                  <c:v>3984.5990000000002</c:v>
                </c:pt>
                <c:pt idx="7">
                  <c:v>4351.7951000000003</c:v>
                </c:pt>
                <c:pt idx="8">
                  <c:v>4774.0661</c:v>
                </c:pt>
                <c:pt idx="9">
                  <c:v>4821.9657999999999</c:v>
                </c:pt>
                <c:pt idx="10">
                  <c:v>4600.1388999999999</c:v>
                </c:pt>
                <c:pt idx="11">
                  <c:v>4381.4467999999997</c:v>
                </c:pt>
                <c:pt idx="12">
                  <c:v>4970.2026999999998</c:v>
                </c:pt>
                <c:pt idx="13">
                  <c:v>5157.8945999999996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3.4169999999999998</c:v>
                </c:pt>
                <c:pt idx="6">
                  <c:v>8.4019999999999992</c:v>
                </c:pt>
                <c:pt idx="7">
                  <c:v>8.4710000000000001</c:v>
                </c:pt>
                <c:pt idx="8">
                  <c:v>7.4279999999999999</c:v>
                </c:pt>
                <c:pt idx="9">
                  <c:v>9.3569999999999993</c:v>
                </c:pt>
                <c:pt idx="10">
                  <c:v>11.791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31.37</c:v>
                </c:pt>
                <c:pt idx="1">
                  <c:v>26.837</c:v>
                </c:pt>
                <c:pt idx="2">
                  <c:v>29.074000000000002</c:v>
                </c:pt>
                <c:pt idx="3">
                  <c:v>29.721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24.981999999999999</c:v>
                </c:pt>
                <c:pt idx="1">
                  <c:v>18.960999999999999</c:v>
                </c:pt>
                <c:pt idx="2">
                  <c:v>25.39</c:v>
                </c:pt>
                <c:pt idx="3">
                  <c:v>28.097999999999999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131.542</c:v>
                </c:pt>
                <c:pt idx="1">
                  <c:v>169.99700000000001</c:v>
                </c:pt>
                <c:pt idx="2">
                  <c:v>169.821</c:v>
                </c:pt>
                <c:pt idx="3">
                  <c:v>172.19800000000001</c:v>
                </c:pt>
                <c:pt idx="4">
                  <c:v>169.77199999999999</c:v>
                </c:pt>
                <c:pt idx="5">
                  <c:v>168.65899999999999</c:v>
                </c:pt>
                <c:pt idx="6">
                  <c:v>168.82400000000001</c:v>
                </c:pt>
                <c:pt idx="7">
                  <c:v>167.71100000000001</c:v>
                </c:pt>
                <c:pt idx="8">
                  <c:v>158.49</c:v>
                </c:pt>
                <c:pt idx="9">
                  <c:v>161.01400000000001</c:v>
                </c:pt>
                <c:pt idx="10">
                  <c:v>166.36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3.0270000000000001</c:v>
                </c:pt>
                <c:pt idx="1">
                  <c:v>3.35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3.7879999999999998</c:v>
                </c:pt>
                <c:pt idx="3">
                  <c:v>3.5840000000000001</c:v>
                </c:pt>
                <c:pt idx="4">
                  <c:v>3.45</c:v>
                </c:pt>
                <c:pt idx="5">
                  <c:v>6.5890000000000004</c:v>
                </c:pt>
                <c:pt idx="6">
                  <c:v>6.5649999999999995</c:v>
                </c:pt>
                <c:pt idx="7">
                  <c:v>6.508</c:v>
                </c:pt>
                <c:pt idx="8">
                  <c:v>6.4009999999999998</c:v>
                </c:pt>
                <c:pt idx="9">
                  <c:v>6.4089999999999998</c:v>
                </c:pt>
                <c:pt idx="10">
                  <c:v>5.5449999999999999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184.86699999999999</c:v>
                </c:pt>
                <c:pt idx="1">
                  <c:v>212.44499999999999</c:v>
                </c:pt>
                <c:pt idx="2">
                  <c:v>220.49700000000001</c:v>
                </c:pt>
                <c:pt idx="3">
                  <c:v>226.43299999999999</c:v>
                </c:pt>
                <c:pt idx="4">
                  <c:v>166.322</c:v>
                </c:pt>
                <c:pt idx="5">
                  <c:v>165.48699999999999</c:v>
                </c:pt>
                <c:pt idx="6">
                  <c:v>170.661</c:v>
                </c:pt>
                <c:pt idx="7">
                  <c:v>169.67400000000001</c:v>
                </c:pt>
                <c:pt idx="8">
                  <c:v>159.517</c:v>
                </c:pt>
                <c:pt idx="9">
                  <c:v>163.96199999999999</c:v>
                </c:pt>
                <c:pt idx="10">
                  <c:v>172.60599999999999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97.750645866231707</c:v>
                </c:pt>
                <c:pt idx="1">
                  <c:v>106.8626969284775</c:v>
                </c:pt>
                <c:pt idx="2">
                  <c:v>104.2977303379316</c:v>
                </c:pt>
                <c:pt idx="3">
                  <c:v>107.3606507118164</c:v>
                </c:pt>
                <c:pt idx="4">
                  <c:v>119.45903702970941</c:v>
                </c:pt>
                <c:pt idx="5">
                  <c:v>87.381201592061728</c:v>
                </c:pt>
                <c:pt idx="6">
                  <c:v>79.470287239072377</c:v>
                </c:pt>
                <c:pt idx="7">
                  <c:v>84.340018561353375</c:v>
                </c:pt>
                <c:pt idx="8">
                  <c:v>82.442170997257648</c:v>
                </c:pt>
                <c:pt idx="9">
                  <c:v>67.328013784555395</c:v>
                </c:pt>
                <c:pt idx="10">
                  <c:v>71.611896123975072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862.42531675977034</c:v>
                </c:pt>
                <c:pt idx="1">
                  <c:v>902.66098542555028</c:v>
                </c:pt>
                <c:pt idx="2">
                  <c:v>970.62165119744645</c:v>
                </c:pt>
                <c:pt idx="3">
                  <c:v>928.12726151132165</c:v>
                </c:pt>
                <c:pt idx="4">
                  <c:v>783.99599796805001</c:v>
                </c:pt>
                <c:pt idx="5">
                  <c:v>946.17574070108094</c:v>
                </c:pt>
                <c:pt idx="6">
                  <c:v>880.84930937500974</c:v>
                </c:pt>
                <c:pt idx="7">
                  <c:v>891.63452667853733</c:v>
                </c:pt>
                <c:pt idx="8">
                  <c:v>848.48244107260098</c:v>
                </c:pt>
                <c:pt idx="9">
                  <c:v>673.48826006202933</c:v>
                </c:pt>
                <c:pt idx="10">
                  <c:v>837.63761413184307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0.21435711174918456</c:v>
                </c:pt>
                <c:pt idx="1">
                  <c:v>0.23535414007047725</c:v>
                </c:pt>
                <c:pt idx="2">
                  <c:v>0.22717090611771848</c:v>
                </c:pt>
                <c:pt idx="3">
                  <c:v>0.24396762102568395</c:v>
                </c:pt>
                <c:pt idx="4">
                  <c:v>0.21214649109315745</c:v>
                </c:pt>
                <c:pt idx="5">
                  <c:v>0.17490091204132999</c:v>
                </c:pt>
                <c:pt idx="6">
                  <c:v>0.19374596560799864</c:v>
                </c:pt>
                <c:pt idx="7">
                  <c:v>0.19029545730138925</c:v>
                </c:pt>
                <c:pt idx="8">
                  <c:v>0.18800271199289417</c:v>
                </c:pt>
                <c:pt idx="9">
                  <c:v>0.24345190513773593</c:v>
                </c:pt>
                <c:pt idx="10">
                  <c:v>0.20606285712096978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3.6319102896358604E-2</c:v>
                </c:pt>
                <c:pt idx="3">
                  <c:v>3.33828080981027E-2</c:v>
                </c:pt>
                <c:pt idx="4">
                  <c:v>2.8880192623200091E-2</c:v>
                </c:pt>
                <c:pt idx="5">
                  <c:v>7.5405234535005389E-2</c:v>
                </c:pt>
                <c:pt idx="6">
                  <c:v>8.2609491271251501E-2</c:v>
                </c:pt>
                <c:pt idx="7">
                  <c:v>7.7163843582340894E-2</c:v>
                </c:pt>
                <c:pt idx="8">
                  <c:v>7.764230275077208E-2</c:v>
                </c:pt>
                <c:pt idx="9">
                  <c:v>9.5190688685816871E-2</c:v>
                </c:pt>
                <c:pt idx="10">
                  <c:v>7.7431269106468747E-2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172.60599999999999</c:v>
                </c:pt>
                <c:pt idx="2">
                  <c:v>0</c:v>
                </c:pt>
                <c:pt idx="3">
                  <c:v>0</c:v>
                </c:pt>
                <c:pt idx="4">
                  <c:v>5.5449999999999999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172.60599999999999</c:v>
                </c:pt>
                <c:pt idx="4" formatCode="#,##0">
                  <c:v>5.5449999999999999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16：化学工業(N=0)</c:v>
                </c:pt>
                <c:pt idx="2">
                  <c:v>17：石油製品・石炭製品製造業(N=0)</c:v>
                </c:pt>
                <c:pt idx="3">
                  <c:v>21：窯業・土石製品製造業(N=0)</c:v>
                </c:pt>
                <c:pt idx="4">
                  <c:v>22：鉄鋼業(N=1)</c:v>
                </c:pt>
                <c:pt idx="5">
                  <c:v>9：食料品製造業(N=5)</c:v>
                </c:pt>
                <c:pt idx="6">
                  <c:v>10：飲料・たばこ・飼料製造業(N=1)</c:v>
                </c:pt>
                <c:pt idx="7">
                  <c:v>11：繊維工業(N=0)</c:v>
                </c:pt>
                <c:pt idx="8">
                  <c:v>12：木材・木製品製造業(N=0)</c:v>
                </c:pt>
                <c:pt idx="9">
                  <c:v>13：家具・装備品製造業(N=1)</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24：金属製品製造業(N=1)</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27.838999999999999</c:v>
                </c:pt>
                <c:pt idx="1">
                  <c:v>0</c:v>
                </c:pt>
                <c:pt idx="2">
                  <c:v>0</c:v>
                </c:pt>
                <c:pt idx="3">
                  <c:v>0</c:v>
                </c:pt>
                <c:pt idx="4">
                  <c:v>3.9809999999999999</c:v>
                </c:pt>
                <c:pt idx="5">
                  <c:v>87.74</c:v>
                </c:pt>
                <c:pt idx="6">
                  <c:v>6.06</c:v>
                </c:pt>
                <c:pt idx="7">
                  <c:v>0</c:v>
                </c:pt>
                <c:pt idx="8">
                  <c:v>0</c:v>
                </c:pt>
                <c:pt idx="9">
                  <c:v>3.0950000000000002</c:v>
                </c:pt>
                <c:pt idx="10">
                  <c:v>0</c:v>
                </c:pt>
                <c:pt idx="11">
                  <c:v>0</c:v>
                </c:pt>
                <c:pt idx="12">
                  <c:v>2.907</c:v>
                </c:pt>
                <c:pt idx="13">
                  <c:v>0</c:v>
                </c:pt>
                <c:pt idx="14">
                  <c:v>0</c:v>
                </c:pt>
                <c:pt idx="15">
                  <c:v>24.417999999999999</c:v>
                </c:pt>
                <c:pt idx="16">
                  <c:v>16.565999999999999</c:v>
                </c:pt>
                <c:pt idx="17">
                  <c:v>0</c:v>
                </c:pt>
                <c:pt idx="18">
                  <c:v>0</c:v>
                </c:pt>
                <c:pt idx="19">
                  <c:v>0</c:v>
                </c:pt>
                <c:pt idx="20">
                  <c:v>0</c:v>
                </c:pt>
                <c:pt idx="21">
                  <c:v>0</c:v>
                </c:pt>
                <c:pt idx="22">
                  <c:v>0</c:v>
                </c:pt>
                <c:pt idx="23">
                  <c:v>0</c:v>
                </c:pt>
                <c:pt idx="24">
                  <c:v>2.8660000000000001</c:v>
                </c:pt>
                <c:pt idx="25">
                  <c:v>0</c:v>
                </c:pt>
                <c:pt idx="26">
                  <c:v>0</c:v>
                </c:pt>
                <c:pt idx="27">
                  <c:v>0</c:v>
                </c:pt>
                <c:pt idx="28">
                  <c:v>0</c:v>
                </c:pt>
                <c:pt idx="29">
                  <c:v>0</c:v>
                </c:pt>
                <c:pt idx="30">
                  <c:v>2.6789999999999998</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1283.2798478103421</c:v>
                </c:pt>
                <c:pt idx="2">
                  <c:v>6.1132409307124682</c:v>
                </c:pt>
                <c:pt idx="3">
                  <c:v>11.76600396643134</c:v>
                </c:pt>
                <c:pt idx="4">
                  <c:v>83.874725829770995</c:v>
                </c:pt>
                <c:pt idx="5">
                  <c:v>73.788135326395363</c:v>
                </c:pt>
                <c:pt idx="7">
                  <c:v>164.93935146382415</c:v>
                </c:pt>
                <c:pt idx="8">
                  <c:v>3.80898733315265</c:v>
                </c:pt>
                <c:pt idx="9">
                  <c:v>0</c:v>
                </c:pt>
                <c:pt idx="10">
                  <c:v>4.4699868588421454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1301.1590927074858</c:v>
                </c:pt>
                <c:pt idx="4" formatCode="#,##0">
                  <c:v>83.874725829770995</c:v>
                </c:pt>
                <c:pt idx="5" formatCode="#,##0">
                  <c:v>73.788135326395363</c:v>
                </c:pt>
                <c:pt idx="6" formatCode="#,##0">
                  <c:v>168.74833879697681</c:v>
                </c:pt>
                <c:pt idx="10" formatCode="#,##0">
                  <c:v>4.4699868588421454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166.36</c:v>
                </c:pt>
                <c:pt idx="2" formatCode="#,##0_);[Red]\(#,##0\)">
                  <c:v>0</c:v>
                </c:pt>
                <c:pt idx="3" formatCode="#,##0_);[Red]\(#,##0\)">
                  <c:v>0</c:v>
                </c:pt>
                <c:pt idx="4" formatCode="#,##0_);[Red]\(#,##0\)">
                  <c:v>0</c:v>
                </c:pt>
                <c:pt idx="5" formatCode="#,##0_);[Red]\(#,##0\)">
                  <c:v>0</c:v>
                </c:pt>
                <c:pt idx="6" formatCode="#,##0_);[Red]\(#,##0\)">
                  <c:v>11.791</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166.36</c:v>
                </c:pt>
                <c:pt idx="1">
                  <c:v>0</c:v>
                </c:pt>
                <c:pt idx="4" formatCode="#,##0_);[Red]\(#,##0\)">
                  <c:v>0</c:v>
                </c:pt>
                <c:pt idx="5" formatCode="#,##0_);[Red]\(#,##0\)">
                  <c:v>0</c:v>
                </c:pt>
                <c:pt idx="6" formatCode="#,##0_);[Red]\(#,##0\)">
                  <c:v>11.791</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常総市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13：家具・装備品製造業(N=1)</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17.547999999999998</c:v>
                </c:pt>
                <c:pt idx="1">
                  <c:v>6.06</c:v>
                </c:pt>
                <c:pt idx="2">
                  <c:v>0</c:v>
                </c:pt>
                <c:pt idx="3">
                  <c:v>0</c:v>
                </c:pt>
                <c:pt idx="4">
                  <c:v>3.0950000000000002</c:v>
                </c:pt>
                <c:pt idx="5">
                  <c:v>0</c:v>
                </c:pt>
                <c:pt idx="6">
                  <c:v>0</c:v>
                </c:pt>
                <c:pt idx="7">
                  <c:v>2.907</c:v>
                </c:pt>
                <c:pt idx="8">
                  <c:v>0</c:v>
                </c:pt>
                <c:pt idx="9">
                  <c:v>0</c:v>
                </c:pt>
                <c:pt idx="10">
                  <c:v>24.417999999999999</c:v>
                </c:pt>
                <c:pt idx="11">
                  <c:v>8.2829999999999995</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13：家具・装備品製造業(N=1)</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常総市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2.8660000000000001</c:v>
                </c:pt>
                <c:pt idx="1">
                  <c:v>0</c:v>
                </c:pt>
                <c:pt idx="2">
                  <c:v>0</c:v>
                </c:pt>
                <c:pt idx="3">
                  <c:v>0</c:v>
                </c:pt>
                <c:pt idx="4">
                  <c:v>0</c:v>
                </c:pt>
                <c:pt idx="5">
                  <c:v>0</c:v>
                </c:pt>
                <c:pt idx="6">
                  <c:v>2.6789999999999998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常総市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常総市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9.2796666666666656</c:v>
                </c:pt>
                <c:pt idx="1">
                  <c:v>0</c:v>
                </c:pt>
                <c:pt idx="2">
                  <c:v>0</c:v>
                </c:pt>
                <c:pt idx="3">
                  <c:v>0</c:v>
                </c:pt>
                <c:pt idx="4">
                  <c:v>3.9809999999999999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88,269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10852.599999999968</c:v>
                </c:pt>
                <c:pt idx="1">
                  <c:v>75425.900000000023</c:v>
                </c:pt>
                <c:pt idx="2">
                  <c:v>0</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126,741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13024.422311999962</c:v>
                </c:pt>
                <c:pt idx="1">
                  <c:v>99770.363484000045</c:v>
                </c:pt>
                <c:pt idx="2">
                  <c:v>0</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常総市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48.315234275999991</c:v>
                </c:pt>
                <c:pt idx="1">
                  <c:v>0</c:v>
                </c:pt>
                <c:pt idx="2">
                  <c:v>0</c:v>
                </c:pt>
                <c:pt idx="3">
                  <c:v>0</c:v>
                </c:pt>
                <c:pt idx="4">
                  <c:v>9.83333631</c:v>
                </c:pt>
                <c:pt idx="5">
                  <c:v>43.490089670000003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969,066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常総市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969066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29907</c:v>
                </c:pt>
                <c:pt idx="1">
                  <c:v>35920.699999999997</c:v>
                </c:pt>
                <c:pt idx="2">
                  <c:v>39576</c:v>
                </c:pt>
                <c:pt idx="3">
                  <c:v>48000</c:v>
                </c:pt>
                <c:pt idx="4">
                  <c:v>50871.7</c:v>
                </c:pt>
                <c:pt idx="5">
                  <c:v>57056.900000000023</c:v>
                </c:pt>
                <c:pt idx="6">
                  <c:v>62059.000000000007</c:v>
                </c:pt>
                <c:pt idx="7">
                  <c:v>67637.500000000015</c:v>
                </c:pt>
                <c:pt idx="8">
                  <c:v>75425.900000000023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5798</c:v>
                </c:pt>
                <c:pt idx="1">
                  <c:v>6708.2</c:v>
                </c:pt>
                <c:pt idx="2">
                  <c:v>7371.1999999999989</c:v>
                </c:pt>
                <c:pt idx="3">
                  <c:v>7893.1999999999971</c:v>
                </c:pt>
                <c:pt idx="4">
                  <c:v>8356.5999999999985</c:v>
                </c:pt>
                <c:pt idx="5">
                  <c:v>8897.5999999999913</c:v>
                </c:pt>
                <c:pt idx="6">
                  <c:v>9391.4999999999873</c:v>
                </c:pt>
                <c:pt idx="7">
                  <c:v>9995.6999999999789</c:v>
                </c:pt>
                <c:pt idx="8">
                  <c:v>10852.599999999968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6.4728699015489555E-2</c:v>
                </c:pt>
                <c:pt idx="1">
                  <c:v>7.0908489175286707E-2</c:v>
                </c:pt>
                <c:pt idx="2">
                  <c:v>7.620376988405296E-2</c:v>
                </c:pt>
                <c:pt idx="3">
                  <c:v>9.1119645756607262E-2</c:v>
                </c:pt>
                <c:pt idx="4">
                  <c:v>0.10043437519532361</c:v>
                </c:pt>
                <c:pt idx="5">
                  <c:v>0.120541638722549</c:v>
                </c:pt>
                <c:pt idx="6">
                  <c:v>0.12387211370283595</c:v>
                </c:pt>
                <c:pt idx="7">
                  <c:v>0.14043559179809714</c:v>
                </c:pt>
                <c:pt idx="8">
                  <c:v>0.17542051968267269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953.5056416122984</c:v>
                </c:pt>
                <c:pt idx="2">
                  <c:v>5.3546436540317313</c:v>
                </c:pt>
                <c:pt idx="3">
                  <c:v>11.76136593111625</c:v>
                </c:pt>
                <c:pt idx="4">
                  <c:v>104.2977303379316</c:v>
                </c:pt>
                <c:pt idx="5">
                  <c:v>93.156656491480746</c:v>
                </c:pt>
                <c:pt idx="7">
                  <c:v>153.47595479280304</c:v>
                </c:pt>
                <c:pt idx="8">
                  <c:v>5.0911123353154597</c:v>
                </c:pt>
                <c:pt idx="9">
                  <c:v>0</c:v>
                </c:pt>
                <c:pt idx="10">
                  <c:v>8.4864132561758083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970.62165119744645</c:v>
                </c:pt>
                <c:pt idx="4" formatCode="#,##0">
                  <c:v>104.2977303379316</c:v>
                </c:pt>
                <c:pt idx="5" formatCode="#,##0">
                  <c:v>93.156656491480746</c:v>
                </c:pt>
                <c:pt idx="6" formatCode="#,##0">
                  <c:v>158.56706712811851</c:v>
                </c:pt>
                <c:pt idx="10" formatCode="#,##0">
                  <c:v>8.4864132561758083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1393</c:v>
                </c:pt>
                <c:pt idx="1">
                  <c:v>1569</c:v>
                </c:pt>
                <c:pt idx="2">
                  <c:v>1692</c:v>
                </c:pt>
                <c:pt idx="3">
                  <c:v>1786</c:v>
                </c:pt>
                <c:pt idx="4">
                  <c:v>1876</c:v>
                </c:pt>
                <c:pt idx="5">
                  <c:v>1972</c:v>
                </c:pt>
                <c:pt idx="6">
                  <c:v>2063</c:v>
                </c:pt>
                <c:pt idx="7">
                  <c:v>2170</c:v>
                </c:pt>
                <c:pt idx="8">
                  <c:v>2303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722496.46749005117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126740.70579600001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1342089.8409999998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1342089.8409999998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112794.78579600001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738.86186189609123</c:v>
                </c:pt>
                <c:pt idx="2">
                  <c:v>4.135740624791743</c:v>
                </c:pt>
                <c:pt idx="3">
                  <c:v>10.624368483061945</c:v>
                </c:pt>
                <c:pt idx="4">
                  <c:v>68.835338701197344</c:v>
                </c:pt>
                <c:pt idx="5">
                  <c:v>86.062444095840149</c:v>
                </c:pt>
                <c:pt idx="7">
                  <c:v>132.49059544078273</c:v>
                </c:pt>
                <c:pt idx="8">
                  <c:v>3.6241452444211215</c:v>
                </c:pt>
                <c:pt idx="9">
                  <c:v>0</c:v>
                </c:pt>
                <c:pt idx="10">
                  <c:v>4.8830963319779332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753.62197100394496</c:v>
                </c:pt>
                <c:pt idx="4">
                  <c:v>68.835338701197344</c:v>
                </c:pt>
                <c:pt idx="5">
                  <c:v>86.062444095840149</c:v>
                </c:pt>
                <c:pt idx="6">
                  <c:v>136.11474068520386</c:v>
                </c:pt>
                <c:pt idx="10">
                  <c:v>4.8830963319779332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常総市</c:v>
                </c:pt>
              </c:strCache>
            </c:strRef>
          </c:cat>
          <c:val>
            <c:numRef>
              <c:f>①CO2排出量の現状把握!$AX$43:$AX$45</c:f>
              <c:numCache>
                <c:formatCode>0%</c:formatCode>
                <c:ptCount val="3"/>
                <c:pt idx="0">
                  <c:v>0.42072759503743129</c:v>
                </c:pt>
                <c:pt idx="1">
                  <c:v>0.60625520155759771</c:v>
                </c:pt>
                <c:pt idx="2">
                  <c:v>0.71806511638975945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常総市</c:v>
                </c:pt>
              </c:strCache>
            </c:strRef>
          </c:cat>
          <c:val>
            <c:numRef>
              <c:f>①CO2排出量の現状把握!$AY$43:$AY$45</c:f>
              <c:numCache>
                <c:formatCode>0%</c:formatCode>
                <c:ptCount val="3"/>
                <c:pt idx="0">
                  <c:v>0.19118662390594171</c:v>
                </c:pt>
                <c:pt idx="1">
                  <c:v>0.10534547456501508</c:v>
                </c:pt>
                <c:pt idx="2">
                  <c:v>6.558759882007878E-2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常総市</c:v>
                </c:pt>
              </c:strCache>
            </c:strRef>
          </c:cat>
          <c:val>
            <c:numRef>
              <c:f>①CO2排出量の現状把握!$AZ$43:$AZ$45</c:f>
              <c:numCache>
                <c:formatCode>0%</c:formatCode>
                <c:ptCount val="3"/>
                <c:pt idx="0">
                  <c:v>0.18034974026133399</c:v>
                </c:pt>
                <c:pt idx="1">
                  <c:v>0.12059978275539801</c:v>
                </c:pt>
                <c:pt idx="2">
                  <c:v>8.2001907208386224E-2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常総市</c:v>
                </c:pt>
              </c:strCache>
            </c:strRef>
          </c:cat>
          <c:val>
            <c:numRef>
              <c:f>①CO2排出量の現状把握!$BA$43:$BA$45</c:f>
              <c:numCache>
                <c:formatCode>0%</c:formatCode>
                <c:ptCount val="3"/>
                <c:pt idx="0">
                  <c:v>0.19226168778726088</c:v>
                </c:pt>
                <c:pt idx="1">
                  <c:v>0.15788202611587526</c:v>
                </c:pt>
                <c:pt idx="2">
                  <c:v>0.12969267202000298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常総市</c:v>
                </c:pt>
              </c:strCache>
            </c:strRef>
          </c:cat>
          <c:val>
            <c:numRef>
              <c:f>①CO2排出量の現状把握!$BB$43:$BB$45</c:f>
              <c:numCache>
                <c:formatCode>0%</c:formatCode>
                <c:ptCount val="3"/>
                <c:pt idx="0">
                  <c:v>1.5474353008032191E-2</c:v>
                </c:pt>
                <c:pt idx="1">
                  <c:v>9.9175150061139306E-3</c:v>
                </c:pt>
                <c:pt idx="2">
                  <c:v>4.6527055617726779E-3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17921</c:v>
                </c:pt>
                <c:pt idx="1">
                  <c:v>17921</c:v>
                </c:pt>
                <c:pt idx="2">
                  <c:v>17921</c:v>
                </c:pt>
                <c:pt idx="3">
                  <c:v>17921</c:v>
                </c:pt>
                <c:pt idx="4">
                  <c:v>17921</c:v>
                </c:pt>
                <c:pt idx="5">
                  <c:v>19044</c:v>
                </c:pt>
                <c:pt idx="6">
                  <c:v>19044</c:v>
                </c:pt>
                <c:pt idx="7">
                  <c:v>19044</c:v>
                </c:pt>
                <c:pt idx="8">
                  <c:v>19044</c:v>
                </c:pt>
                <c:pt idx="9">
                  <c:v>19044</c:v>
                </c:pt>
                <c:pt idx="10">
                  <c:v>19044</c:v>
                </c:pt>
                <c:pt idx="11">
                  <c:v>17297</c:v>
                </c:pt>
                <c:pt idx="12">
                  <c:v>17297</c:v>
                </c:pt>
                <c:pt idx="13">
                  <c:v>17297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7.2068949369086459</c:v>
                </c:pt>
                <c:pt idx="1">
                  <c:v>6.9340418357165214</c:v>
                </c:pt>
                <c:pt idx="2">
                  <c:v>8.1856696327782608</c:v>
                </c:pt>
                <c:pt idx="3">
                  <c:v>7.9188134554765739</c:v>
                </c:pt>
                <c:pt idx="4">
                  <c:v>8.4864132561758083</c:v>
                </c:pt>
                <c:pt idx="5">
                  <c:v>8.8241365266409808</c:v>
                </c:pt>
                <c:pt idx="6">
                  <c:v>7.6615303401099029</c:v>
                </c:pt>
                <c:pt idx="7">
                  <c:v>7.6062261301871619</c:v>
                </c:pt>
                <c:pt idx="8">
                  <c:v>5.6873662301243222</c:v>
                </c:pt>
                <c:pt idx="9">
                  <c:v>5.0756099341372263</c:v>
                </c:pt>
                <c:pt idx="10">
                  <c:v>7.3874217567940006</c:v>
                </c:pt>
                <c:pt idx="11">
                  <c:v>5.9465964933740452</c:v>
                </c:pt>
                <c:pt idx="12">
                  <c:v>5.7820520206578028</c:v>
                </c:pt>
                <c:pt idx="13">
                  <c:v>4.8830963319779332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63696</c:v>
                </c:pt>
                <c:pt idx="1">
                  <c:v>63386</c:v>
                </c:pt>
                <c:pt idx="2">
                  <c:v>62917</c:v>
                </c:pt>
                <c:pt idx="3">
                  <c:v>66246</c:v>
                </c:pt>
                <c:pt idx="4">
                  <c:v>65815</c:v>
                </c:pt>
                <c:pt idx="5">
                  <c:v>65370</c:v>
                </c:pt>
                <c:pt idx="6">
                  <c:v>64462</c:v>
                </c:pt>
                <c:pt idx="7">
                  <c:v>64185</c:v>
                </c:pt>
                <c:pt idx="8">
                  <c:v>64036</c:v>
                </c:pt>
                <c:pt idx="9">
                  <c:v>63608</c:v>
                </c:pt>
                <c:pt idx="10">
                  <c:v>63046</c:v>
                </c:pt>
                <c:pt idx="11">
                  <c:v>62570</c:v>
                </c:pt>
                <c:pt idx="12">
                  <c:v>62057</c:v>
                </c:pt>
                <c:pt idx="13">
                  <c:v>61562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常総市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287</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287</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287</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287</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287</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287</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1741</v>
      </c>
      <c r="H513" s="70" t="s">
        <v>1742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1741</v>
      </c>
      <c r="H514" s="70" t="s">
        <v>1742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1741</v>
      </c>
      <c r="H515" s="70" t="s">
        <v>1742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1741</v>
      </c>
      <c r="H516" s="70" t="s">
        <v>1742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1741</v>
      </c>
      <c r="H517" s="70" t="s">
        <v>1742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1741</v>
      </c>
      <c r="H518" s="70" t="s">
        <v>1742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1741</v>
      </c>
      <c r="H519" s="70" t="s">
        <v>1742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1741</v>
      </c>
      <c r="H520" s="70" t="s">
        <v>1742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1741</v>
      </c>
      <c r="H521" s="70" t="s">
        <v>1742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1741</v>
      </c>
      <c r="H522" s="70" t="s">
        <v>1742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1741</v>
      </c>
      <c r="H523" s="70" t="s">
        <v>1742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1741</v>
      </c>
      <c r="H524" s="70" t="s">
        <v>1742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1741</v>
      </c>
      <c r="H525" s="70" t="s">
        <v>1742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1741</v>
      </c>
      <c r="H526" s="70" t="s">
        <v>1742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1741</v>
      </c>
      <c r="H527" s="70" t="s">
        <v>1742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1741</v>
      </c>
      <c r="H528" s="70" t="s">
        <v>1742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1741</v>
      </c>
      <c r="H529" s="70" t="s">
        <v>1742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1741</v>
      </c>
      <c r="H530" s="70" t="s">
        <v>1742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1743</v>
      </c>
      <c r="B531" s="70">
        <v>323</v>
      </c>
      <c r="C531" s="70">
        <v>19</v>
      </c>
      <c r="D531" s="70">
        <v>19</v>
      </c>
      <c r="E531" s="70">
        <v>2022</v>
      </c>
      <c r="F531" s="70" t="s">
        <v>161</v>
      </c>
      <c r="G531" s="70" t="s">
        <v>1741</v>
      </c>
      <c r="H531" s="70" t="s">
        <v>1742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1741</v>
      </c>
      <c r="H532" s="70" t="s">
        <v>1742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1740</v>
      </c>
      <c r="B533" s="70">
        <v>323</v>
      </c>
      <c r="C533" s="70">
        <v>21</v>
      </c>
      <c r="D533" s="70">
        <v>19</v>
      </c>
      <c r="E533" s="70">
        <v>2024</v>
      </c>
      <c r="F533" s="70" t="s">
        <v>1554</v>
      </c>
      <c r="G533" s="70" t="s">
        <v>1741</v>
      </c>
      <c r="H533" s="70" t="s">
        <v>1742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1852</v>
      </c>
      <c r="B9" s="70">
        <v>1</v>
      </c>
      <c r="C9" s="70">
        <v>1</v>
      </c>
      <c r="D9" s="70">
        <v>1</v>
      </c>
      <c r="E9" s="70">
        <v>1990</v>
      </c>
      <c r="F9" s="70" t="s">
        <v>787</v>
      </c>
      <c r="G9" s="1073" t="s">
        <v>1853</v>
      </c>
      <c r="H9" s="70" t="s">
        <v>1854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1855</v>
      </c>
      <c r="B10" s="70">
        <v>2</v>
      </c>
      <c r="C10" s="70">
        <v>2</v>
      </c>
      <c r="D10" s="70">
        <v>1</v>
      </c>
      <c r="E10" s="70">
        <v>2005</v>
      </c>
      <c r="F10" s="70" t="s">
        <v>789</v>
      </c>
      <c r="G10" s="1073" t="s">
        <v>1853</v>
      </c>
      <c r="H10" s="70" t="s">
        <v>1854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1856</v>
      </c>
      <c r="B11" s="70">
        <v>3</v>
      </c>
      <c r="C11" s="70">
        <v>3</v>
      </c>
      <c r="D11" s="70">
        <v>1</v>
      </c>
      <c r="E11" s="70">
        <v>2006</v>
      </c>
      <c r="F11" s="70" t="s">
        <v>790</v>
      </c>
      <c r="G11" s="1073" t="s">
        <v>1853</v>
      </c>
      <c r="H11" s="70" t="s">
        <v>1854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1857</v>
      </c>
      <c r="B12" s="70">
        <v>4</v>
      </c>
      <c r="C12" s="70">
        <v>4</v>
      </c>
      <c r="D12" s="70">
        <v>1</v>
      </c>
      <c r="E12" s="70">
        <v>2007</v>
      </c>
      <c r="F12" s="70" t="s">
        <v>791</v>
      </c>
      <c r="G12" s="1073" t="s">
        <v>1853</v>
      </c>
      <c r="H12" s="70" t="s">
        <v>1854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1858</v>
      </c>
      <c r="B13" s="70">
        <v>5</v>
      </c>
      <c r="C13" s="70">
        <v>5</v>
      </c>
      <c r="D13" s="70">
        <v>1</v>
      </c>
      <c r="E13" s="70">
        <v>2008</v>
      </c>
      <c r="F13" s="70" t="s">
        <v>792</v>
      </c>
      <c r="G13" s="1073" t="s">
        <v>1853</v>
      </c>
      <c r="H13" s="70" t="s">
        <v>1854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1859</v>
      </c>
      <c r="B14" s="70">
        <v>6</v>
      </c>
      <c r="C14" s="70">
        <v>6</v>
      </c>
      <c r="D14" s="70">
        <v>1</v>
      </c>
      <c r="E14" s="70">
        <v>2009</v>
      </c>
      <c r="F14" s="70" t="s">
        <v>176</v>
      </c>
      <c r="G14" s="1073" t="s">
        <v>1853</v>
      </c>
      <c r="H14" s="70" t="s">
        <v>1854</v>
      </c>
      <c r="I14" s="1066"/>
      <c r="J14" s="73">
        <v>0</v>
      </c>
      <c r="K14" s="73">
        <v>0</v>
      </c>
      <c r="L14" s="73">
        <v>0</v>
      </c>
      <c r="M14" s="73">
        <v>0</v>
      </c>
      <c r="N14" s="73">
        <v>0</v>
      </c>
      <c r="O14" s="73">
        <v>0</v>
      </c>
      <c r="P14" s="73">
        <v>0</v>
      </c>
      <c r="Q14" s="73">
        <v>0</v>
      </c>
      <c r="R14" s="73">
        <v>87.5</v>
      </c>
      <c r="S14" s="73">
        <v>5.0519999999999996</v>
      </c>
      <c r="T14" s="73">
        <v>0</v>
      </c>
      <c r="U14" s="73">
        <v>0</v>
      </c>
      <c r="V14" s="73">
        <v>3.02</v>
      </c>
      <c r="W14" s="73">
        <v>16.809000000000001</v>
      </c>
      <c r="X14" s="73">
        <v>0</v>
      </c>
      <c r="Y14" s="73">
        <v>0</v>
      </c>
      <c r="Z14" s="73">
        <v>0</v>
      </c>
      <c r="AA14" s="73">
        <v>0</v>
      </c>
      <c r="AB14" s="73">
        <v>3.63</v>
      </c>
      <c r="AC14" s="73">
        <v>0</v>
      </c>
      <c r="AD14" s="73">
        <v>0</v>
      </c>
      <c r="AE14" s="73">
        <v>4.04</v>
      </c>
      <c r="AF14" s="73">
        <v>0</v>
      </c>
      <c r="AG14" s="73">
        <v>18.638999999999999</v>
      </c>
      <c r="AH14" s="73">
        <v>2.72</v>
      </c>
      <c r="AI14" s="73">
        <v>0</v>
      </c>
      <c r="AJ14" s="73">
        <v>4.9800000000000004</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3.5070000000000001</v>
      </c>
      <c r="DE14" s="73">
        <v>0</v>
      </c>
      <c r="DF14" s="73">
        <v>0</v>
      </c>
      <c r="DG14" s="73">
        <v>0</v>
      </c>
      <c r="DH14" s="73">
        <v>0</v>
      </c>
      <c r="DI14" s="73">
        <v>0</v>
      </c>
      <c r="DJ14" s="73">
        <v>0</v>
      </c>
      <c r="DK14" s="73">
        <v>0</v>
      </c>
      <c r="DL14" s="73">
        <v>0</v>
      </c>
      <c r="DM14" s="73">
        <v>0</v>
      </c>
      <c r="DN14" s="73">
        <v>0</v>
      </c>
      <c r="DO14" s="73">
        <v>0</v>
      </c>
      <c r="DP14" s="73">
        <v>0</v>
      </c>
      <c r="DQ14" s="73">
        <v>0</v>
      </c>
      <c r="DR14" s="73">
        <v>0</v>
      </c>
      <c r="DS14" s="73">
        <v>87.5</v>
      </c>
      <c r="DT14" s="73">
        <v>5.0519999999999996</v>
      </c>
      <c r="DU14" s="73">
        <v>0</v>
      </c>
      <c r="DV14" s="73">
        <v>0</v>
      </c>
      <c r="DW14" s="73">
        <v>3.02</v>
      </c>
      <c r="DX14" s="73">
        <v>16.809000000000001</v>
      </c>
      <c r="DY14" s="73">
        <v>0</v>
      </c>
      <c r="DZ14" s="73">
        <v>0</v>
      </c>
      <c r="EA14" s="73">
        <v>0</v>
      </c>
      <c r="EB14" s="73">
        <v>0</v>
      </c>
      <c r="EC14" s="73">
        <v>3.63</v>
      </c>
      <c r="ED14" s="73">
        <v>0</v>
      </c>
      <c r="EE14" s="73">
        <v>0</v>
      </c>
      <c r="EF14" s="73">
        <v>4.04</v>
      </c>
      <c r="EG14" s="73">
        <v>0</v>
      </c>
      <c r="EH14" s="73">
        <v>18.638999999999999</v>
      </c>
      <c r="EI14" s="73">
        <v>2.72</v>
      </c>
      <c r="EJ14" s="73">
        <v>0</v>
      </c>
      <c r="EK14" s="73">
        <v>4.9800000000000004</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3.5070000000000001</v>
      </c>
      <c r="HF14" s="73">
        <v>0</v>
      </c>
      <c r="HG14" s="73">
        <v>0</v>
      </c>
      <c r="HH14" s="73">
        <v>0</v>
      </c>
      <c r="HI14" s="73">
        <v>0</v>
      </c>
      <c r="HJ14" s="73">
        <v>0</v>
      </c>
      <c r="HK14" s="73">
        <v>146.38999999999999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3.5070000000000001</v>
      </c>
      <c r="IA14" s="73">
        <v>0</v>
      </c>
      <c r="IB14" s="73">
        <v>0</v>
      </c>
      <c r="IC14" s="73">
        <v>0</v>
      </c>
      <c r="ID14" s="73">
        <v>0</v>
      </c>
      <c r="IE14" s="73">
        <v>0</v>
      </c>
      <c r="IF14" s="73">
        <v>146.38999999999999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3.5070000000000001</v>
      </c>
      <c r="IV14" s="74">
        <v>0</v>
      </c>
      <c r="IW14" s="71">
        <v>0</v>
      </c>
      <c r="IX14" s="71">
        <v>0</v>
      </c>
      <c r="IY14" s="71">
        <v>0</v>
      </c>
      <c r="IZ14" s="71">
        <v>0</v>
      </c>
      <c r="JA14" s="71">
        <v>0</v>
      </c>
      <c r="JB14" s="71">
        <v>0</v>
      </c>
      <c r="JC14" s="71">
        <v>0</v>
      </c>
      <c r="JD14" s="71">
        <v>0</v>
      </c>
      <c r="JE14" s="71">
        <v>3</v>
      </c>
      <c r="JF14" s="71">
        <v>1</v>
      </c>
      <c r="JG14" s="71">
        <v>0</v>
      </c>
      <c r="JH14" s="71">
        <v>0</v>
      </c>
      <c r="JI14" s="71">
        <v>1</v>
      </c>
      <c r="JJ14" s="71">
        <v>2</v>
      </c>
      <c r="JK14" s="71">
        <v>0</v>
      </c>
      <c r="JL14" s="71">
        <v>0</v>
      </c>
      <c r="JM14" s="71">
        <v>0</v>
      </c>
      <c r="JN14" s="71">
        <v>0</v>
      </c>
      <c r="JO14" s="71">
        <v>1</v>
      </c>
      <c r="JP14" s="71">
        <v>0</v>
      </c>
      <c r="JQ14" s="71">
        <v>0</v>
      </c>
      <c r="JR14" s="71">
        <v>1</v>
      </c>
      <c r="JS14" s="71">
        <v>0</v>
      </c>
      <c r="JT14" s="71">
        <v>2</v>
      </c>
      <c r="JU14" s="71">
        <v>1</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1</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0</v>
      </c>
      <c r="NI14" s="71">
        <v>0</v>
      </c>
      <c r="NJ14" s="71">
        <v>1</v>
      </c>
      <c r="NK14" s="71">
        <v>2</v>
      </c>
      <c r="NL14" s="71">
        <v>0</v>
      </c>
      <c r="NM14" s="71">
        <v>0</v>
      </c>
      <c r="NN14" s="71">
        <v>0</v>
      </c>
      <c r="NO14" s="71">
        <v>0</v>
      </c>
      <c r="NP14" s="71">
        <v>1</v>
      </c>
      <c r="NQ14" s="71">
        <v>0</v>
      </c>
      <c r="NR14" s="71">
        <v>0</v>
      </c>
      <c r="NS14" s="71">
        <v>1</v>
      </c>
      <c r="NT14" s="71">
        <v>0</v>
      </c>
      <c r="NU14" s="71">
        <v>2</v>
      </c>
      <c r="NV14" s="71">
        <v>1</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1</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1</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0</v>
      </c>
      <c r="SE14" s="71">
        <v>0</v>
      </c>
      <c r="SF14" s="71">
        <v>0</v>
      </c>
      <c r="SG14" s="71">
        <v>0</v>
      </c>
      <c r="SH14" s="71">
        <v>1</v>
      </c>
    </row>
    <row r="15" spans="1:503">
      <c r="A15" s="16" t="s">
        <v>1860</v>
      </c>
      <c r="B15" s="70">
        <v>7</v>
      </c>
      <c r="C15" s="70">
        <v>7</v>
      </c>
      <c r="D15" s="70">
        <v>1</v>
      </c>
      <c r="E15" s="70">
        <v>2010</v>
      </c>
      <c r="F15" s="70" t="s">
        <v>177</v>
      </c>
      <c r="G15" s="1073" t="s">
        <v>1853</v>
      </c>
      <c r="H15" s="70" t="s">
        <v>1854</v>
      </c>
      <c r="I15" s="1066"/>
      <c r="J15" s="73">
        <v>0</v>
      </c>
      <c r="K15" s="73">
        <v>0</v>
      </c>
      <c r="L15" s="73">
        <v>0</v>
      </c>
      <c r="M15" s="73">
        <v>0</v>
      </c>
      <c r="N15" s="73">
        <v>0</v>
      </c>
      <c r="O15" s="73">
        <v>0</v>
      </c>
      <c r="P15" s="73">
        <v>0</v>
      </c>
      <c r="Q15" s="73">
        <v>0</v>
      </c>
      <c r="R15" s="73">
        <v>88.515000000000001</v>
      </c>
      <c r="S15" s="73">
        <v>0</v>
      </c>
      <c r="T15" s="73">
        <v>0</v>
      </c>
      <c r="U15" s="73">
        <v>0</v>
      </c>
      <c r="V15" s="73">
        <v>3.1280000000000001</v>
      </c>
      <c r="W15" s="73">
        <v>63.899000000000001</v>
      </c>
      <c r="X15" s="73">
        <v>0</v>
      </c>
      <c r="Y15" s="73">
        <v>0</v>
      </c>
      <c r="Z15" s="73">
        <v>0</v>
      </c>
      <c r="AA15" s="73">
        <v>0</v>
      </c>
      <c r="AB15" s="73">
        <v>3.97</v>
      </c>
      <c r="AC15" s="73">
        <v>0</v>
      </c>
      <c r="AD15" s="73">
        <v>0</v>
      </c>
      <c r="AE15" s="73">
        <v>3.9870000000000001</v>
      </c>
      <c r="AF15" s="73">
        <v>0</v>
      </c>
      <c r="AG15" s="73">
        <v>20.763999999999999</v>
      </c>
      <c r="AH15" s="73">
        <v>3.5</v>
      </c>
      <c r="AI15" s="73">
        <v>0</v>
      </c>
      <c r="AJ15" s="73">
        <v>5.0629999999999997</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3.2989999999999999</v>
      </c>
      <c r="DE15" s="73">
        <v>0</v>
      </c>
      <c r="DF15" s="73">
        <v>0</v>
      </c>
      <c r="DG15" s="73">
        <v>0</v>
      </c>
      <c r="DH15" s="73">
        <v>0</v>
      </c>
      <c r="DI15" s="73">
        <v>0</v>
      </c>
      <c r="DJ15" s="73">
        <v>0</v>
      </c>
      <c r="DK15" s="73">
        <v>0</v>
      </c>
      <c r="DL15" s="73">
        <v>0</v>
      </c>
      <c r="DM15" s="73">
        <v>0</v>
      </c>
      <c r="DN15" s="73">
        <v>0</v>
      </c>
      <c r="DO15" s="73">
        <v>0</v>
      </c>
      <c r="DP15" s="73">
        <v>0</v>
      </c>
      <c r="DQ15" s="73">
        <v>0</v>
      </c>
      <c r="DR15" s="73">
        <v>0</v>
      </c>
      <c r="DS15" s="73">
        <v>88.515000000000001</v>
      </c>
      <c r="DT15" s="73">
        <v>0</v>
      </c>
      <c r="DU15" s="73">
        <v>0</v>
      </c>
      <c r="DV15" s="73">
        <v>0</v>
      </c>
      <c r="DW15" s="73">
        <v>3.1280000000000001</v>
      </c>
      <c r="DX15" s="73">
        <v>63.899000000000001</v>
      </c>
      <c r="DY15" s="73">
        <v>0</v>
      </c>
      <c r="DZ15" s="73">
        <v>0</v>
      </c>
      <c r="EA15" s="73">
        <v>0</v>
      </c>
      <c r="EB15" s="73">
        <v>0</v>
      </c>
      <c r="EC15" s="73">
        <v>3.97</v>
      </c>
      <c r="ED15" s="73">
        <v>0</v>
      </c>
      <c r="EE15" s="73">
        <v>0</v>
      </c>
      <c r="EF15" s="73">
        <v>3.9870000000000001</v>
      </c>
      <c r="EG15" s="73">
        <v>0</v>
      </c>
      <c r="EH15" s="73">
        <v>20.763999999999999</v>
      </c>
      <c r="EI15" s="73">
        <v>3.5</v>
      </c>
      <c r="EJ15" s="73">
        <v>0</v>
      </c>
      <c r="EK15" s="73">
        <v>5.0629999999999997</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3.2989999999999999</v>
      </c>
      <c r="HF15" s="73">
        <v>0</v>
      </c>
      <c r="HG15" s="73">
        <v>0</v>
      </c>
      <c r="HH15" s="73">
        <v>0</v>
      </c>
      <c r="HI15" s="73">
        <v>0</v>
      </c>
      <c r="HJ15" s="73">
        <v>0</v>
      </c>
      <c r="HK15" s="73">
        <v>192.82599999999999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3.2989999999999999</v>
      </c>
      <c r="IA15" s="73">
        <v>0</v>
      </c>
      <c r="IB15" s="73">
        <v>0</v>
      </c>
      <c r="IC15" s="73">
        <v>0</v>
      </c>
      <c r="ID15" s="73">
        <v>0</v>
      </c>
      <c r="IE15" s="73">
        <v>0</v>
      </c>
      <c r="IF15" s="73">
        <v>192.82599999999999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3.2989999999999999</v>
      </c>
      <c r="IV15" s="74">
        <v>0</v>
      </c>
      <c r="IW15" s="71">
        <v>0</v>
      </c>
      <c r="IX15" s="71">
        <v>0</v>
      </c>
      <c r="IY15" s="71">
        <v>0</v>
      </c>
      <c r="IZ15" s="71">
        <v>0</v>
      </c>
      <c r="JA15" s="71">
        <v>0</v>
      </c>
      <c r="JB15" s="71">
        <v>0</v>
      </c>
      <c r="JC15" s="71">
        <v>0</v>
      </c>
      <c r="JD15" s="71">
        <v>0</v>
      </c>
      <c r="JE15" s="71">
        <v>3</v>
      </c>
      <c r="JF15" s="71">
        <v>0</v>
      </c>
      <c r="JG15" s="71">
        <v>0</v>
      </c>
      <c r="JH15" s="71">
        <v>0</v>
      </c>
      <c r="JI15" s="71">
        <v>1</v>
      </c>
      <c r="JJ15" s="71">
        <v>2</v>
      </c>
      <c r="JK15" s="71">
        <v>0</v>
      </c>
      <c r="JL15" s="71">
        <v>0</v>
      </c>
      <c r="JM15" s="71">
        <v>0</v>
      </c>
      <c r="JN15" s="71">
        <v>0</v>
      </c>
      <c r="JO15" s="71">
        <v>1</v>
      </c>
      <c r="JP15" s="71">
        <v>0</v>
      </c>
      <c r="JQ15" s="71">
        <v>0</v>
      </c>
      <c r="JR15" s="71">
        <v>1</v>
      </c>
      <c r="JS15" s="71">
        <v>0</v>
      </c>
      <c r="JT15" s="71">
        <v>2</v>
      </c>
      <c r="JU15" s="71">
        <v>1</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1</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1</v>
      </c>
      <c r="NK15" s="71">
        <v>2</v>
      </c>
      <c r="NL15" s="71">
        <v>0</v>
      </c>
      <c r="NM15" s="71">
        <v>0</v>
      </c>
      <c r="NN15" s="71">
        <v>0</v>
      </c>
      <c r="NO15" s="71">
        <v>0</v>
      </c>
      <c r="NP15" s="71">
        <v>1</v>
      </c>
      <c r="NQ15" s="71">
        <v>0</v>
      </c>
      <c r="NR15" s="71">
        <v>0</v>
      </c>
      <c r="NS15" s="71">
        <v>1</v>
      </c>
      <c r="NT15" s="71">
        <v>0</v>
      </c>
      <c r="NU15" s="71">
        <v>2</v>
      </c>
      <c r="NV15" s="71">
        <v>1</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1</v>
      </c>
      <c r="QS15" s="71">
        <v>0</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0</v>
      </c>
      <c r="RM15" s="71">
        <v>1</v>
      </c>
      <c r="RN15" s="71">
        <v>0</v>
      </c>
      <c r="RO15" s="71">
        <v>0</v>
      </c>
      <c r="RP15" s="71">
        <v>0</v>
      </c>
      <c r="RQ15" s="71">
        <v>0</v>
      </c>
      <c r="RR15" s="71">
        <v>0</v>
      </c>
      <c r="RS15" s="71">
        <v>12</v>
      </c>
      <c r="RT15" s="71">
        <v>0</v>
      </c>
      <c r="RU15" s="71">
        <v>0</v>
      </c>
      <c r="RV15" s="71">
        <v>0</v>
      </c>
      <c r="RW15" s="71">
        <v>0</v>
      </c>
      <c r="RX15" s="71">
        <v>0</v>
      </c>
      <c r="RY15" s="71">
        <v>0</v>
      </c>
      <c r="RZ15" s="71">
        <v>0</v>
      </c>
      <c r="SA15" s="71">
        <v>0</v>
      </c>
      <c r="SB15" s="71">
        <v>0</v>
      </c>
      <c r="SC15" s="71">
        <v>0</v>
      </c>
      <c r="SD15" s="71">
        <v>0</v>
      </c>
      <c r="SE15" s="71">
        <v>0</v>
      </c>
      <c r="SF15" s="71">
        <v>0</v>
      </c>
      <c r="SG15" s="71">
        <v>0</v>
      </c>
      <c r="SH15" s="71">
        <v>1</v>
      </c>
    </row>
    <row r="16" spans="1:503">
      <c r="A16" s="16" t="s">
        <v>1861</v>
      </c>
      <c r="B16" s="70">
        <v>8</v>
      </c>
      <c r="C16" s="70">
        <v>8</v>
      </c>
      <c r="D16" s="70">
        <v>1</v>
      </c>
      <c r="E16" s="70">
        <v>2011</v>
      </c>
      <c r="F16" s="70" t="s">
        <v>178</v>
      </c>
      <c r="G16" s="1073" t="s">
        <v>1853</v>
      </c>
      <c r="H16" s="70" t="s">
        <v>1854</v>
      </c>
      <c r="I16" s="1066"/>
      <c r="J16" s="73">
        <v>0</v>
      </c>
      <c r="K16" s="73">
        <v>0</v>
      </c>
      <c r="L16" s="73">
        <v>0</v>
      </c>
      <c r="M16" s="73">
        <v>0</v>
      </c>
      <c r="N16" s="73">
        <v>0</v>
      </c>
      <c r="O16" s="73">
        <v>0</v>
      </c>
      <c r="P16" s="73">
        <v>0</v>
      </c>
      <c r="Q16" s="73">
        <v>0</v>
      </c>
      <c r="R16" s="73">
        <v>62.470999999999997</v>
      </c>
      <c r="S16" s="73">
        <v>5.665</v>
      </c>
      <c r="T16" s="73">
        <v>0</v>
      </c>
      <c r="U16" s="73">
        <v>0</v>
      </c>
      <c r="V16" s="73">
        <v>3.1869999999999998</v>
      </c>
      <c r="W16" s="73">
        <v>76.412999999999997</v>
      </c>
      <c r="X16" s="73">
        <v>0</v>
      </c>
      <c r="Y16" s="73">
        <v>0</v>
      </c>
      <c r="Z16" s="73">
        <v>0</v>
      </c>
      <c r="AA16" s="73">
        <v>0</v>
      </c>
      <c r="AB16" s="73">
        <v>3.5310000000000001</v>
      </c>
      <c r="AC16" s="73">
        <v>0</v>
      </c>
      <c r="AD16" s="73">
        <v>0</v>
      </c>
      <c r="AE16" s="73">
        <v>4.2210000000000001</v>
      </c>
      <c r="AF16" s="73">
        <v>0</v>
      </c>
      <c r="AG16" s="73">
        <v>21.23</v>
      </c>
      <c r="AH16" s="73">
        <v>3.6840000000000002</v>
      </c>
      <c r="AI16" s="73">
        <v>0</v>
      </c>
      <c r="AJ16" s="73">
        <v>4.4649999999999999</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3.0270000000000001</v>
      </c>
      <c r="DE16" s="73">
        <v>0</v>
      </c>
      <c r="DF16" s="73">
        <v>0</v>
      </c>
      <c r="DG16" s="73">
        <v>0</v>
      </c>
      <c r="DH16" s="73">
        <v>0</v>
      </c>
      <c r="DI16" s="73">
        <v>0</v>
      </c>
      <c r="DJ16" s="73">
        <v>0</v>
      </c>
      <c r="DK16" s="73">
        <v>0</v>
      </c>
      <c r="DL16" s="73">
        <v>0</v>
      </c>
      <c r="DM16" s="73">
        <v>0</v>
      </c>
      <c r="DN16" s="73">
        <v>0</v>
      </c>
      <c r="DO16" s="73">
        <v>0</v>
      </c>
      <c r="DP16" s="73">
        <v>0</v>
      </c>
      <c r="DQ16" s="73">
        <v>0</v>
      </c>
      <c r="DR16" s="73">
        <v>0</v>
      </c>
      <c r="DS16" s="73">
        <v>62.470999999999997</v>
      </c>
      <c r="DT16" s="73">
        <v>5.665</v>
      </c>
      <c r="DU16" s="73">
        <v>0</v>
      </c>
      <c r="DV16" s="73">
        <v>0</v>
      </c>
      <c r="DW16" s="73">
        <v>3.1869999999999998</v>
      </c>
      <c r="DX16" s="73">
        <v>76.412999999999997</v>
      </c>
      <c r="DY16" s="73">
        <v>0</v>
      </c>
      <c r="DZ16" s="73">
        <v>0</v>
      </c>
      <c r="EA16" s="73">
        <v>0</v>
      </c>
      <c r="EB16" s="73">
        <v>0</v>
      </c>
      <c r="EC16" s="73">
        <v>3.5310000000000001</v>
      </c>
      <c r="ED16" s="73">
        <v>0</v>
      </c>
      <c r="EE16" s="73">
        <v>0</v>
      </c>
      <c r="EF16" s="73">
        <v>4.2210000000000001</v>
      </c>
      <c r="EG16" s="73">
        <v>0</v>
      </c>
      <c r="EH16" s="73">
        <v>21.23</v>
      </c>
      <c r="EI16" s="73">
        <v>3.6840000000000002</v>
      </c>
      <c r="EJ16" s="73">
        <v>0</v>
      </c>
      <c r="EK16" s="73">
        <v>4.4649999999999999</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3.0270000000000001</v>
      </c>
      <c r="HF16" s="73">
        <v>0</v>
      </c>
      <c r="HG16" s="73">
        <v>0</v>
      </c>
      <c r="HH16" s="73">
        <v>0</v>
      </c>
      <c r="HI16" s="73">
        <v>0</v>
      </c>
      <c r="HJ16" s="73">
        <v>0</v>
      </c>
      <c r="HK16" s="73">
        <v>184.86699999999999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3.0270000000000001</v>
      </c>
      <c r="IA16" s="73">
        <v>0</v>
      </c>
      <c r="IB16" s="73">
        <v>0</v>
      </c>
      <c r="IC16" s="73">
        <v>0</v>
      </c>
      <c r="ID16" s="73">
        <v>0</v>
      </c>
      <c r="IE16" s="73">
        <v>0</v>
      </c>
      <c r="IF16" s="73">
        <v>184.86699999999999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3.0270000000000001</v>
      </c>
      <c r="IV16" s="74">
        <v>0</v>
      </c>
      <c r="IW16" s="71">
        <v>0</v>
      </c>
      <c r="IX16" s="71">
        <v>0</v>
      </c>
      <c r="IY16" s="71">
        <v>0</v>
      </c>
      <c r="IZ16" s="71">
        <v>0</v>
      </c>
      <c r="JA16" s="71">
        <v>0</v>
      </c>
      <c r="JB16" s="71">
        <v>0</v>
      </c>
      <c r="JC16" s="71">
        <v>0</v>
      </c>
      <c r="JD16" s="71">
        <v>0</v>
      </c>
      <c r="JE16" s="71">
        <v>2</v>
      </c>
      <c r="JF16" s="71">
        <v>1</v>
      </c>
      <c r="JG16" s="71">
        <v>0</v>
      </c>
      <c r="JH16" s="71">
        <v>0</v>
      </c>
      <c r="JI16" s="71">
        <v>1</v>
      </c>
      <c r="JJ16" s="71">
        <v>2</v>
      </c>
      <c r="JK16" s="71">
        <v>0</v>
      </c>
      <c r="JL16" s="71">
        <v>0</v>
      </c>
      <c r="JM16" s="71">
        <v>0</v>
      </c>
      <c r="JN16" s="71">
        <v>0</v>
      </c>
      <c r="JO16" s="71">
        <v>1</v>
      </c>
      <c r="JP16" s="71">
        <v>0</v>
      </c>
      <c r="JQ16" s="71">
        <v>0</v>
      </c>
      <c r="JR16" s="71">
        <v>1</v>
      </c>
      <c r="JS16" s="71">
        <v>0</v>
      </c>
      <c r="JT16" s="71">
        <v>2</v>
      </c>
      <c r="JU16" s="71">
        <v>1</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1</v>
      </c>
      <c r="NK16" s="71">
        <v>2</v>
      </c>
      <c r="NL16" s="71">
        <v>0</v>
      </c>
      <c r="NM16" s="71">
        <v>0</v>
      </c>
      <c r="NN16" s="71">
        <v>0</v>
      </c>
      <c r="NO16" s="71">
        <v>0</v>
      </c>
      <c r="NP16" s="71">
        <v>1</v>
      </c>
      <c r="NQ16" s="71">
        <v>0</v>
      </c>
      <c r="NR16" s="71">
        <v>0</v>
      </c>
      <c r="NS16" s="71">
        <v>1</v>
      </c>
      <c r="NT16" s="71">
        <v>0</v>
      </c>
      <c r="NU16" s="71">
        <v>2</v>
      </c>
      <c r="NV16" s="71">
        <v>1</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0</v>
      </c>
      <c r="RL16" s="71">
        <v>0</v>
      </c>
      <c r="RM16" s="71">
        <v>1</v>
      </c>
      <c r="RN16" s="71">
        <v>0</v>
      </c>
      <c r="RO16" s="71">
        <v>0</v>
      </c>
      <c r="RP16" s="71">
        <v>0</v>
      </c>
      <c r="RQ16" s="71">
        <v>0</v>
      </c>
      <c r="RR16" s="71">
        <v>0</v>
      </c>
      <c r="RS16" s="71">
        <v>12</v>
      </c>
      <c r="RT16" s="71">
        <v>0</v>
      </c>
      <c r="RU16" s="71">
        <v>0</v>
      </c>
      <c r="RV16" s="71">
        <v>0</v>
      </c>
      <c r="RW16" s="71">
        <v>0</v>
      </c>
      <c r="RX16" s="71">
        <v>0</v>
      </c>
      <c r="RY16" s="71">
        <v>0</v>
      </c>
      <c r="RZ16" s="71">
        <v>0</v>
      </c>
      <c r="SA16" s="71">
        <v>0</v>
      </c>
      <c r="SB16" s="71">
        <v>0</v>
      </c>
      <c r="SC16" s="71">
        <v>0</v>
      </c>
      <c r="SD16" s="71">
        <v>0</v>
      </c>
      <c r="SE16" s="71">
        <v>0</v>
      </c>
      <c r="SF16" s="71">
        <v>0</v>
      </c>
      <c r="SG16" s="71">
        <v>0</v>
      </c>
      <c r="SH16" s="71">
        <v>1</v>
      </c>
    </row>
    <row r="17" spans="1:502">
      <c r="A17" s="16" t="s">
        <v>1862</v>
      </c>
      <c r="B17" s="70">
        <v>9</v>
      </c>
      <c r="C17" s="70">
        <v>9</v>
      </c>
      <c r="D17" s="70">
        <v>1</v>
      </c>
      <c r="E17" s="70">
        <v>2012</v>
      </c>
      <c r="F17" s="70" t="s">
        <v>179</v>
      </c>
      <c r="G17" s="1073" t="s">
        <v>1853</v>
      </c>
      <c r="H17" s="70" t="s">
        <v>1854</v>
      </c>
      <c r="I17" s="1066"/>
      <c r="J17" s="73">
        <v>0</v>
      </c>
      <c r="K17" s="73">
        <v>0</v>
      </c>
      <c r="L17" s="73">
        <v>0</v>
      </c>
      <c r="M17" s="73">
        <v>0</v>
      </c>
      <c r="N17" s="73">
        <v>0</v>
      </c>
      <c r="O17" s="73">
        <v>0</v>
      </c>
      <c r="P17" s="73">
        <v>0</v>
      </c>
      <c r="Q17" s="73">
        <v>0</v>
      </c>
      <c r="R17" s="73">
        <v>96.228999999999999</v>
      </c>
      <c r="S17" s="73">
        <v>5.9429999999999996</v>
      </c>
      <c r="T17" s="73">
        <v>0</v>
      </c>
      <c r="U17" s="73">
        <v>0</v>
      </c>
      <c r="V17" s="73">
        <v>3.2269999999999999</v>
      </c>
      <c r="W17" s="73">
        <v>68.864000000000004</v>
      </c>
      <c r="X17" s="73">
        <v>0</v>
      </c>
      <c r="Y17" s="73">
        <v>0</v>
      </c>
      <c r="Z17" s="73">
        <v>0</v>
      </c>
      <c r="AA17" s="73">
        <v>0</v>
      </c>
      <c r="AB17" s="73">
        <v>3.6160000000000001</v>
      </c>
      <c r="AC17" s="73">
        <v>0</v>
      </c>
      <c r="AD17" s="73">
        <v>0</v>
      </c>
      <c r="AE17" s="73">
        <v>4.0679999999999996</v>
      </c>
      <c r="AF17" s="73">
        <v>0</v>
      </c>
      <c r="AG17" s="73">
        <v>25.437999999999999</v>
      </c>
      <c r="AH17" s="73">
        <v>4.2960000000000003</v>
      </c>
      <c r="AI17" s="73">
        <v>0</v>
      </c>
      <c r="AJ17" s="73">
        <v>0.76400000000000001</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3.35</v>
      </c>
      <c r="DE17" s="73">
        <v>0</v>
      </c>
      <c r="DF17" s="73">
        <v>0</v>
      </c>
      <c r="DG17" s="73">
        <v>0</v>
      </c>
      <c r="DH17" s="73">
        <v>0</v>
      </c>
      <c r="DI17" s="73">
        <v>0</v>
      </c>
      <c r="DJ17" s="73">
        <v>0</v>
      </c>
      <c r="DK17" s="73">
        <v>0</v>
      </c>
      <c r="DL17" s="73">
        <v>0</v>
      </c>
      <c r="DM17" s="73">
        <v>0</v>
      </c>
      <c r="DN17" s="73">
        <v>0</v>
      </c>
      <c r="DO17" s="73">
        <v>0</v>
      </c>
      <c r="DP17" s="73">
        <v>0</v>
      </c>
      <c r="DQ17" s="73">
        <v>0</v>
      </c>
      <c r="DR17" s="73">
        <v>0</v>
      </c>
      <c r="DS17" s="73">
        <v>96.228999999999999</v>
      </c>
      <c r="DT17" s="73">
        <v>5.9429999999999996</v>
      </c>
      <c r="DU17" s="73">
        <v>0</v>
      </c>
      <c r="DV17" s="73">
        <v>0</v>
      </c>
      <c r="DW17" s="73">
        <v>3.2269999999999999</v>
      </c>
      <c r="DX17" s="73">
        <v>68.864000000000004</v>
      </c>
      <c r="DY17" s="73">
        <v>0</v>
      </c>
      <c r="DZ17" s="73">
        <v>0</v>
      </c>
      <c r="EA17" s="73">
        <v>0</v>
      </c>
      <c r="EB17" s="73">
        <v>0</v>
      </c>
      <c r="EC17" s="73">
        <v>3.6160000000000001</v>
      </c>
      <c r="ED17" s="73">
        <v>0</v>
      </c>
      <c r="EE17" s="73">
        <v>0</v>
      </c>
      <c r="EF17" s="73">
        <v>4.0679999999999996</v>
      </c>
      <c r="EG17" s="73">
        <v>0</v>
      </c>
      <c r="EH17" s="73">
        <v>25.437999999999999</v>
      </c>
      <c r="EI17" s="73">
        <v>4.2960000000000003</v>
      </c>
      <c r="EJ17" s="73">
        <v>0</v>
      </c>
      <c r="EK17" s="73">
        <v>0.76400000000000001</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3.35</v>
      </c>
      <c r="HF17" s="73">
        <v>0</v>
      </c>
      <c r="HG17" s="73">
        <v>0</v>
      </c>
      <c r="HH17" s="73">
        <v>0</v>
      </c>
      <c r="HI17" s="73">
        <v>0</v>
      </c>
      <c r="HJ17" s="73">
        <v>0</v>
      </c>
      <c r="HK17" s="73">
        <v>212.44499999999999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3.35</v>
      </c>
      <c r="IA17" s="73">
        <v>0</v>
      </c>
      <c r="IB17" s="73">
        <v>0</v>
      </c>
      <c r="IC17" s="73">
        <v>0</v>
      </c>
      <c r="ID17" s="73">
        <v>0</v>
      </c>
      <c r="IE17" s="73">
        <v>0</v>
      </c>
      <c r="IF17" s="73">
        <v>212.44499999999999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3.35</v>
      </c>
      <c r="IV17" s="74">
        <v>0</v>
      </c>
      <c r="IW17" s="71">
        <v>0</v>
      </c>
      <c r="IX17" s="71">
        <v>0</v>
      </c>
      <c r="IY17" s="71">
        <v>0</v>
      </c>
      <c r="IZ17" s="71">
        <v>0</v>
      </c>
      <c r="JA17" s="71">
        <v>0</v>
      </c>
      <c r="JB17" s="71">
        <v>0</v>
      </c>
      <c r="JC17" s="71">
        <v>0</v>
      </c>
      <c r="JD17" s="71">
        <v>0</v>
      </c>
      <c r="JE17" s="71">
        <v>3</v>
      </c>
      <c r="JF17" s="71">
        <v>1</v>
      </c>
      <c r="JG17" s="71">
        <v>0</v>
      </c>
      <c r="JH17" s="71">
        <v>0</v>
      </c>
      <c r="JI17" s="71">
        <v>1</v>
      </c>
      <c r="JJ17" s="71">
        <v>2</v>
      </c>
      <c r="JK17" s="71">
        <v>0</v>
      </c>
      <c r="JL17" s="71">
        <v>0</v>
      </c>
      <c r="JM17" s="71">
        <v>0</v>
      </c>
      <c r="JN17" s="71">
        <v>0</v>
      </c>
      <c r="JO17" s="71">
        <v>1</v>
      </c>
      <c r="JP17" s="71">
        <v>0</v>
      </c>
      <c r="JQ17" s="71">
        <v>0</v>
      </c>
      <c r="JR17" s="71">
        <v>1</v>
      </c>
      <c r="JS17" s="71">
        <v>0</v>
      </c>
      <c r="JT17" s="71">
        <v>2</v>
      </c>
      <c r="JU17" s="71">
        <v>1</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1</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1</v>
      </c>
      <c r="NK17" s="71">
        <v>2</v>
      </c>
      <c r="NL17" s="71">
        <v>0</v>
      </c>
      <c r="NM17" s="71">
        <v>0</v>
      </c>
      <c r="NN17" s="71">
        <v>0</v>
      </c>
      <c r="NO17" s="71">
        <v>0</v>
      </c>
      <c r="NP17" s="71">
        <v>1</v>
      </c>
      <c r="NQ17" s="71">
        <v>0</v>
      </c>
      <c r="NR17" s="71">
        <v>0</v>
      </c>
      <c r="NS17" s="71">
        <v>1</v>
      </c>
      <c r="NT17" s="71">
        <v>0</v>
      </c>
      <c r="NU17" s="71">
        <v>2</v>
      </c>
      <c r="NV17" s="71">
        <v>1</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1</v>
      </c>
      <c r="QS17" s="71">
        <v>0</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0</v>
      </c>
      <c r="RJ17" s="71">
        <v>0</v>
      </c>
      <c r="RK17" s="71">
        <v>0</v>
      </c>
      <c r="RL17" s="71">
        <v>0</v>
      </c>
      <c r="RM17" s="71">
        <v>1</v>
      </c>
      <c r="RN17" s="71">
        <v>0</v>
      </c>
      <c r="RO17" s="71">
        <v>0</v>
      </c>
      <c r="RP17" s="71">
        <v>0</v>
      </c>
      <c r="RQ17" s="71">
        <v>0</v>
      </c>
      <c r="RR17" s="71">
        <v>0</v>
      </c>
      <c r="RS17" s="71">
        <v>13</v>
      </c>
      <c r="RT17" s="71">
        <v>0</v>
      </c>
      <c r="RU17" s="71">
        <v>0</v>
      </c>
      <c r="RV17" s="71">
        <v>0</v>
      </c>
      <c r="RW17" s="71">
        <v>0</v>
      </c>
      <c r="RX17" s="71">
        <v>0</v>
      </c>
      <c r="RY17" s="71">
        <v>0</v>
      </c>
      <c r="RZ17" s="71">
        <v>0</v>
      </c>
      <c r="SA17" s="71">
        <v>0</v>
      </c>
      <c r="SB17" s="71">
        <v>0</v>
      </c>
      <c r="SC17" s="71">
        <v>0</v>
      </c>
      <c r="SD17" s="71">
        <v>0</v>
      </c>
      <c r="SE17" s="71">
        <v>0</v>
      </c>
      <c r="SF17" s="71">
        <v>0</v>
      </c>
      <c r="SG17" s="71">
        <v>0</v>
      </c>
      <c r="SH17" s="71">
        <v>1</v>
      </c>
    </row>
    <row r="18" spans="1:502">
      <c r="A18" s="16" t="s">
        <v>1863</v>
      </c>
      <c r="B18" s="70">
        <v>10</v>
      </c>
      <c r="C18" s="70">
        <v>10</v>
      </c>
      <c r="D18" s="70">
        <v>1</v>
      </c>
      <c r="E18" s="70">
        <v>2013</v>
      </c>
      <c r="F18" s="70" t="s">
        <v>180</v>
      </c>
      <c r="G18" s="1073" t="s">
        <v>1853</v>
      </c>
      <c r="H18" s="70" t="s">
        <v>1854</v>
      </c>
      <c r="I18" s="1066"/>
      <c r="J18" s="73">
        <v>0</v>
      </c>
      <c r="K18" s="73">
        <v>0</v>
      </c>
      <c r="L18" s="73">
        <v>0</v>
      </c>
      <c r="M18" s="73">
        <v>0</v>
      </c>
      <c r="N18" s="73">
        <v>0</v>
      </c>
      <c r="O18" s="73">
        <v>0</v>
      </c>
      <c r="P18" s="73">
        <v>0</v>
      </c>
      <c r="Q18" s="73">
        <v>0</v>
      </c>
      <c r="R18" s="73">
        <v>88.840999999999994</v>
      </c>
      <c r="S18" s="73">
        <v>5.8730000000000002</v>
      </c>
      <c r="T18" s="73">
        <v>0</v>
      </c>
      <c r="U18" s="73">
        <v>0</v>
      </c>
      <c r="V18" s="73">
        <v>3.843</v>
      </c>
      <c r="W18" s="73">
        <v>80.951999999999998</v>
      </c>
      <c r="X18" s="73">
        <v>0</v>
      </c>
      <c r="Y18" s="73">
        <v>0</v>
      </c>
      <c r="Z18" s="73">
        <v>0</v>
      </c>
      <c r="AA18" s="73">
        <v>0</v>
      </c>
      <c r="AB18" s="73">
        <v>4.0890000000000004</v>
      </c>
      <c r="AC18" s="73">
        <v>0</v>
      </c>
      <c r="AD18" s="73">
        <v>0</v>
      </c>
      <c r="AE18" s="73">
        <v>0</v>
      </c>
      <c r="AF18" s="73">
        <v>0</v>
      </c>
      <c r="AG18" s="73">
        <v>28.065999999999999</v>
      </c>
      <c r="AH18" s="73">
        <v>4.8049999999999997</v>
      </c>
      <c r="AI18" s="73">
        <v>0</v>
      </c>
      <c r="AJ18" s="73">
        <v>4.0279999999999996</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3.7879999999999998</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88.840999999999994</v>
      </c>
      <c r="DT18" s="73">
        <v>5.8730000000000002</v>
      </c>
      <c r="DU18" s="73">
        <v>0</v>
      </c>
      <c r="DV18" s="73">
        <v>0</v>
      </c>
      <c r="DW18" s="73">
        <v>3.843</v>
      </c>
      <c r="DX18" s="73">
        <v>80.951999999999998</v>
      </c>
      <c r="DY18" s="73">
        <v>0</v>
      </c>
      <c r="DZ18" s="73">
        <v>0</v>
      </c>
      <c r="EA18" s="73">
        <v>0</v>
      </c>
      <c r="EB18" s="73">
        <v>0</v>
      </c>
      <c r="EC18" s="73">
        <v>4.0890000000000004</v>
      </c>
      <c r="ED18" s="73">
        <v>0</v>
      </c>
      <c r="EE18" s="73">
        <v>0</v>
      </c>
      <c r="EF18" s="73">
        <v>0</v>
      </c>
      <c r="EG18" s="73">
        <v>0</v>
      </c>
      <c r="EH18" s="73">
        <v>28.065999999999999</v>
      </c>
      <c r="EI18" s="73">
        <v>4.8049999999999997</v>
      </c>
      <c r="EJ18" s="73">
        <v>0</v>
      </c>
      <c r="EK18" s="73">
        <v>4.0279999999999996</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3.7879999999999998</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220.49700000000001</v>
      </c>
      <c r="HL18" s="73">
        <v>0</v>
      </c>
      <c r="HM18" s="73">
        <v>0</v>
      </c>
      <c r="HN18" s="73">
        <v>0</v>
      </c>
      <c r="HO18" s="73">
        <v>0</v>
      </c>
      <c r="HP18" s="73">
        <v>0</v>
      </c>
      <c r="HQ18" s="73">
        <v>0</v>
      </c>
      <c r="HR18" s="73">
        <v>3.7879999999999998</v>
      </c>
      <c r="HS18" s="73">
        <v>0</v>
      </c>
      <c r="HT18" s="73">
        <v>0</v>
      </c>
      <c r="HU18" s="73">
        <v>0</v>
      </c>
      <c r="HV18" s="73">
        <v>0</v>
      </c>
      <c r="HW18" s="73">
        <v>0</v>
      </c>
      <c r="HX18" s="73">
        <v>0</v>
      </c>
      <c r="HY18" s="73">
        <v>0</v>
      </c>
      <c r="HZ18" s="73">
        <v>0</v>
      </c>
      <c r="IA18" s="73">
        <v>0</v>
      </c>
      <c r="IB18" s="73">
        <v>0</v>
      </c>
      <c r="IC18" s="73">
        <v>0</v>
      </c>
      <c r="ID18" s="73">
        <v>0</v>
      </c>
      <c r="IE18" s="73">
        <v>0</v>
      </c>
      <c r="IF18" s="73">
        <v>220.49700000000001</v>
      </c>
      <c r="IG18" s="73">
        <v>0</v>
      </c>
      <c r="IH18" s="73">
        <v>0</v>
      </c>
      <c r="II18" s="73">
        <v>0</v>
      </c>
      <c r="IJ18" s="73">
        <v>0</v>
      </c>
      <c r="IK18" s="73">
        <v>0</v>
      </c>
      <c r="IL18" s="73">
        <v>0</v>
      </c>
      <c r="IM18" s="73">
        <v>3.7879999999999998</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5</v>
      </c>
      <c r="JF18" s="71">
        <v>1</v>
      </c>
      <c r="JG18" s="71">
        <v>0</v>
      </c>
      <c r="JH18" s="71">
        <v>0</v>
      </c>
      <c r="JI18" s="71">
        <v>1</v>
      </c>
      <c r="JJ18" s="71">
        <v>2</v>
      </c>
      <c r="JK18" s="71">
        <v>0</v>
      </c>
      <c r="JL18" s="71">
        <v>0</v>
      </c>
      <c r="JM18" s="71">
        <v>0</v>
      </c>
      <c r="JN18" s="71">
        <v>0</v>
      </c>
      <c r="JO18" s="71">
        <v>1</v>
      </c>
      <c r="JP18" s="71">
        <v>0</v>
      </c>
      <c r="JQ18" s="71">
        <v>0</v>
      </c>
      <c r="JR18" s="71">
        <v>0</v>
      </c>
      <c r="JS18" s="71">
        <v>0</v>
      </c>
      <c r="JT18" s="71">
        <v>2</v>
      </c>
      <c r="JU18" s="71">
        <v>1</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1</v>
      </c>
      <c r="NH18" s="71">
        <v>0</v>
      </c>
      <c r="NI18" s="71">
        <v>0</v>
      </c>
      <c r="NJ18" s="71">
        <v>1</v>
      </c>
      <c r="NK18" s="71">
        <v>2</v>
      </c>
      <c r="NL18" s="71">
        <v>0</v>
      </c>
      <c r="NM18" s="71">
        <v>0</v>
      </c>
      <c r="NN18" s="71">
        <v>0</v>
      </c>
      <c r="NO18" s="71">
        <v>0</v>
      </c>
      <c r="NP18" s="71">
        <v>1</v>
      </c>
      <c r="NQ18" s="71">
        <v>0</v>
      </c>
      <c r="NR18" s="71">
        <v>0</v>
      </c>
      <c r="NS18" s="71">
        <v>0</v>
      </c>
      <c r="NT18" s="71">
        <v>0</v>
      </c>
      <c r="NU18" s="71">
        <v>2</v>
      </c>
      <c r="NV18" s="71">
        <v>1</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0</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14</v>
      </c>
      <c r="RT18" s="71">
        <v>0</v>
      </c>
      <c r="RU18" s="71">
        <v>0</v>
      </c>
      <c r="RV18" s="71">
        <v>0</v>
      </c>
      <c r="RW18" s="71">
        <v>0</v>
      </c>
      <c r="RX18" s="71">
        <v>0</v>
      </c>
      <c r="RY18" s="71">
        <v>0</v>
      </c>
      <c r="RZ18" s="71">
        <v>1</v>
      </c>
      <c r="SA18" s="71">
        <v>0</v>
      </c>
      <c r="SB18" s="71">
        <v>0</v>
      </c>
      <c r="SC18" s="71">
        <v>0</v>
      </c>
      <c r="SD18" s="71">
        <v>0</v>
      </c>
      <c r="SE18" s="71">
        <v>0</v>
      </c>
      <c r="SF18" s="71">
        <v>0</v>
      </c>
      <c r="SG18" s="71">
        <v>0</v>
      </c>
      <c r="SH18" s="71">
        <v>0</v>
      </c>
    </row>
    <row r="19" spans="1:502">
      <c r="A19" s="16" t="s">
        <v>1864</v>
      </c>
      <c r="B19" s="70">
        <v>11</v>
      </c>
      <c r="C19" s="70">
        <v>11</v>
      </c>
      <c r="D19" s="70">
        <v>1</v>
      </c>
      <c r="E19" s="70">
        <v>2014</v>
      </c>
      <c r="F19" s="70" t="s">
        <v>181</v>
      </c>
      <c r="G19" s="1073" t="s">
        <v>1853</v>
      </c>
      <c r="H19" s="70" t="s">
        <v>1854</v>
      </c>
      <c r="I19" s="1066"/>
      <c r="J19" s="73">
        <v>0</v>
      </c>
      <c r="K19" s="73">
        <v>0</v>
      </c>
      <c r="L19" s="73">
        <v>0</v>
      </c>
      <c r="M19" s="73">
        <v>0</v>
      </c>
      <c r="N19" s="73">
        <v>0</v>
      </c>
      <c r="O19" s="73">
        <v>0</v>
      </c>
      <c r="P19" s="73">
        <v>0</v>
      </c>
      <c r="Q19" s="73">
        <v>0</v>
      </c>
      <c r="R19" s="73">
        <v>85.004999999999995</v>
      </c>
      <c r="S19" s="73">
        <v>5.1680000000000001</v>
      </c>
      <c r="T19" s="73">
        <v>0</v>
      </c>
      <c r="U19" s="73">
        <v>0</v>
      </c>
      <c r="V19" s="73">
        <v>3.601</v>
      </c>
      <c r="W19" s="73">
        <v>84.664000000000001</v>
      </c>
      <c r="X19" s="73">
        <v>0</v>
      </c>
      <c r="Y19" s="73">
        <v>0</v>
      </c>
      <c r="Z19" s="73">
        <v>0</v>
      </c>
      <c r="AA19" s="73">
        <v>0</v>
      </c>
      <c r="AB19" s="73">
        <v>3.8919999999999999</v>
      </c>
      <c r="AC19" s="73">
        <v>0</v>
      </c>
      <c r="AD19" s="73">
        <v>0</v>
      </c>
      <c r="AE19" s="73">
        <v>4.2350000000000003</v>
      </c>
      <c r="AF19" s="73">
        <v>0</v>
      </c>
      <c r="AG19" s="73">
        <v>31.81</v>
      </c>
      <c r="AH19" s="73">
        <v>4.593</v>
      </c>
      <c r="AI19" s="73">
        <v>0</v>
      </c>
      <c r="AJ19" s="73">
        <v>3.4649999999999999</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3.5840000000000001</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85.004999999999995</v>
      </c>
      <c r="DT19" s="73">
        <v>5.1680000000000001</v>
      </c>
      <c r="DU19" s="73">
        <v>0</v>
      </c>
      <c r="DV19" s="73">
        <v>0</v>
      </c>
      <c r="DW19" s="73">
        <v>3.601</v>
      </c>
      <c r="DX19" s="73">
        <v>84.664000000000001</v>
      </c>
      <c r="DY19" s="73">
        <v>0</v>
      </c>
      <c r="DZ19" s="73">
        <v>0</v>
      </c>
      <c r="EA19" s="73">
        <v>0</v>
      </c>
      <c r="EB19" s="73">
        <v>0</v>
      </c>
      <c r="EC19" s="73">
        <v>3.8919999999999999</v>
      </c>
      <c r="ED19" s="73">
        <v>0</v>
      </c>
      <c r="EE19" s="73">
        <v>0</v>
      </c>
      <c r="EF19" s="73">
        <v>4.2350000000000003</v>
      </c>
      <c r="EG19" s="73">
        <v>0</v>
      </c>
      <c r="EH19" s="73">
        <v>31.81</v>
      </c>
      <c r="EI19" s="73">
        <v>4.593</v>
      </c>
      <c r="EJ19" s="73">
        <v>0</v>
      </c>
      <c r="EK19" s="73">
        <v>3.4649999999999999</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3.5840000000000001</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226.43299999999999</v>
      </c>
      <c r="HL19" s="73">
        <v>0</v>
      </c>
      <c r="HM19" s="73">
        <v>0</v>
      </c>
      <c r="HN19" s="73">
        <v>0</v>
      </c>
      <c r="HO19" s="73">
        <v>0</v>
      </c>
      <c r="HP19" s="73">
        <v>0</v>
      </c>
      <c r="HQ19" s="73">
        <v>0</v>
      </c>
      <c r="HR19" s="73">
        <v>3.5840000000000001</v>
      </c>
      <c r="HS19" s="73">
        <v>0</v>
      </c>
      <c r="HT19" s="73">
        <v>0</v>
      </c>
      <c r="HU19" s="73">
        <v>0</v>
      </c>
      <c r="HV19" s="73">
        <v>0</v>
      </c>
      <c r="HW19" s="73">
        <v>0</v>
      </c>
      <c r="HX19" s="73">
        <v>0</v>
      </c>
      <c r="HY19" s="73">
        <v>0</v>
      </c>
      <c r="HZ19" s="73">
        <v>0</v>
      </c>
      <c r="IA19" s="73">
        <v>0</v>
      </c>
      <c r="IB19" s="73">
        <v>0</v>
      </c>
      <c r="IC19" s="73">
        <v>0</v>
      </c>
      <c r="ID19" s="73">
        <v>0</v>
      </c>
      <c r="IE19" s="73">
        <v>0</v>
      </c>
      <c r="IF19" s="73">
        <v>226.43299999999999</v>
      </c>
      <c r="IG19" s="73">
        <v>0</v>
      </c>
      <c r="IH19" s="73">
        <v>0</v>
      </c>
      <c r="II19" s="73">
        <v>0</v>
      </c>
      <c r="IJ19" s="73">
        <v>0</v>
      </c>
      <c r="IK19" s="73">
        <v>0</v>
      </c>
      <c r="IL19" s="73">
        <v>0</v>
      </c>
      <c r="IM19" s="73">
        <v>3.5840000000000001</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5</v>
      </c>
      <c r="JF19" s="71">
        <v>1</v>
      </c>
      <c r="JG19" s="71">
        <v>0</v>
      </c>
      <c r="JH19" s="71">
        <v>0</v>
      </c>
      <c r="JI19" s="71">
        <v>1</v>
      </c>
      <c r="JJ19" s="71">
        <v>2</v>
      </c>
      <c r="JK19" s="71">
        <v>0</v>
      </c>
      <c r="JL19" s="71">
        <v>0</v>
      </c>
      <c r="JM19" s="71">
        <v>0</v>
      </c>
      <c r="JN19" s="71">
        <v>0</v>
      </c>
      <c r="JO19" s="71">
        <v>1</v>
      </c>
      <c r="JP19" s="71">
        <v>0</v>
      </c>
      <c r="JQ19" s="71">
        <v>0</v>
      </c>
      <c r="JR19" s="71">
        <v>1</v>
      </c>
      <c r="JS19" s="71">
        <v>0</v>
      </c>
      <c r="JT19" s="71">
        <v>2</v>
      </c>
      <c r="JU19" s="71">
        <v>1</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1</v>
      </c>
      <c r="NH19" s="71">
        <v>0</v>
      </c>
      <c r="NI19" s="71">
        <v>0</v>
      </c>
      <c r="NJ19" s="71">
        <v>1</v>
      </c>
      <c r="NK19" s="71">
        <v>2</v>
      </c>
      <c r="NL19" s="71">
        <v>0</v>
      </c>
      <c r="NM19" s="71">
        <v>0</v>
      </c>
      <c r="NN19" s="71">
        <v>0</v>
      </c>
      <c r="NO19" s="71">
        <v>0</v>
      </c>
      <c r="NP19" s="71">
        <v>1</v>
      </c>
      <c r="NQ19" s="71">
        <v>0</v>
      </c>
      <c r="NR19" s="71">
        <v>0</v>
      </c>
      <c r="NS19" s="71">
        <v>1</v>
      </c>
      <c r="NT19" s="71">
        <v>0</v>
      </c>
      <c r="NU19" s="71">
        <v>2</v>
      </c>
      <c r="NV19" s="71">
        <v>1</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0</v>
      </c>
      <c r="RA19" s="71">
        <v>0</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15</v>
      </c>
      <c r="RT19" s="71">
        <v>0</v>
      </c>
      <c r="RU19" s="71">
        <v>0</v>
      </c>
      <c r="RV19" s="71">
        <v>0</v>
      </c>
      <c r="RW19" s="71">
        <v>0</v>
      </c>
      <c r="RX19" s="71">
        <v>0</v>
      </c>
      <c r="RY19" s="71">
        <v>0</v>
      </c>
      <c r="RZ19" s="71">
        <v>1</v>
      </c>
      <c r="SA19" s="71">
        <v>0</v>
      </c>
      <c r="SB19" s="71">
        <v>0</v>
      </c>
      <c r="SC19" s="71">
        <v>0</v>
      </c>
      <c r="SD19" s="71">
        <v>0</v>
      </c>
      <c r="SE19" s="71">
        <v>0</v>
      </c>
      <c r="SF19" s="71">
        <v>0</v>
      </c>
      <c r="SG19" s="71">
        <v>0</v>
      </c>
      <c r="SH19" s="71">
        <v>0</v>
      </c>
    </row>
    <row r="20" spans="1:502">
      <c r="A20" s="16" t="s">
        <v>1865</v>
      </c>
      <c r="B20" s="70">
        <v>12</v>
      </c>
      <c r="C20" s="70">
        <v>12</v>
      </c>
      <c r="D20" s="70">
        <v>1</v>
      </c>
      <c r="E20" s="70">
        <v>2015</v>
      </c>
      <c r="F20" s="70" t="s">
        <v>182</v>
      </c>
      <c r="G20" s="1073" t="s">
        <v>1853</v>
      </c>
      <c r="H20" s="70" t="s">
        <v>1854</v>
      </c>
      <c r="I20" s="1066"/>
      <c r="J20" s="73">
        <v>0</v>
      </c>
      <c r="K20" s="73">
        <v>0</v>
      </c>
      <c r="L20" s="73">
        <v>0</v>
      </c>
      <c r="M20" s="73">
        <v>0</v>
      </c>
      <c r="N20" s="73">
        <v>0</v>
      </c>
      <c r="O20" s="73">
        <v>0</v>
      </c>
      <c r="P20" s="73">
        <v>0</v>
      </c>
      <c r="Q20" s="73">
        <v>0</v>
      </c>
      <c r="R20" s="73">
        <v>86.4</v>
      </c>
      <c r="S20" s="73">
        <v>4.9530000000000003</v>
      </c>
      <c r="T20" s="73">
        <v>0</v>
      </c>
      <c r="U20" s="73">
        <v>0</v>
      </c>
      <c r="V20" s="73">
        <v>3.3290000000000002</v>
      </c>
      <c r="W20" s="73">
        <v>23.597000000000001</v>
      </c>
      <c r="X20" s="73">
        <v>0</v>
      </c>
      <c r="Y20" s="73">
        <v>0</v>
      </c>
      <c r="Z20" s="73">
        <v>0</v>
      </c>
      <c r="AA20" s="73">
        <v>0</v>
      </c>
      <c r="AB20" s="73">
        <v>3.8039999999999998</v>
      </c>
      <c r="AC20" s="73">
        <v>0</v>
      </c>
      <c r="AD20" s="73">
        <v>0</v>
      </c>
      <c r="AE20" s="73">
        <v>4.2110000000000003</v>
      </c>
      <c r="AF20" s="73">
        <v>0</v>
      </c>
      <c r="AG20" s="73">
        <v>32.625</v>
      </c>
      <c r="AH20" s="73">
        <v>4.5860000000000003</v>
      </c>
      <c r="AI20" s="73">
        <v>0</v>
      </c>
      <c r="AJ20" s="73">
        <v>2.8170000000000002</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3.45</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86.4</v>
      </c>
      <c r="DT20" s="73">
        <v>4.9530000000000003</v>
      </c>
      <c r="DU20" s="73">
        <v>0</v>
      </c>
      <c r="DV20" s="73">
        <v>0</v>
      </c>
      <c r="DW20" s="73">
        <v>3.3290000000000002</v>
      </c>
      <c r="DX20" s="73">
        <v>23.597000000000001</v>
      </c>
      <c r="DY20" s="73">
        <v>0</v>
      </c>
      <c r="DZ20" s="73">
        <v>0</v>
      </c>
      <c r="EA20" s="73">
        <v>0</v>
      </c>
      <c r="EB20" s="73">
        <v>0</v>
      </c>
      <c r="EC20" s="73">
        <v>3.8039999999999998</v>
      </c>
      <c r="ED20" s="73">
        <v>0</v>
      </c>
      <c r="EE20" s="73">
        <v>0</v>
      </c>
      <c r="EF20" s="73">
        <v>4.2110000000000003</v>
      </c>
      <c r="EG20" s="73">
        <v>0</v>
      </c>
      <c r="EH20" s="73">
        <v>32.625</v>
      </c>
      <c r="EI20" s="73">
        <v>4.5860000000000003</v>
      </c>
      <c r="EJ20" s="73">
        <v>0</v>
      </c>
      <c r="EK20" s="73">
        <v>2.8170000000000002</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3.45</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166.322</v>
      </c>
      <c r="HL20" s="73">
        <v>0</v>
      </c>
      <c r="HM20" s="73">
        <v>0</v>
      </c>
      <c r="HN20" s="73">
        <v>0</v>
      </c>
      <c r="HO20" s="73">
        <v>0</v>
      </c>
      <c r="HP20" s="73">
        <v>0</v>
      </c>
      <c r="HQ20" s="73">
        <v>0</v>
      </c>
      <c r="HR20" s="73">
        <v>3.45</v>
      </c>
      <c r="HS20" s="73">
        <v>0</v>
      </c>
      <c r="HT20" s="73">
        <v>0</v>
      </c>
      <c r="HU20" s="73">
        <v>0</v>
      </c>
      <c r="HV20" s="73">
        <v>0</v>
      </c>
      <c r="HW20" s="73">
        <v>0</v>
      </c>
      <c r="HX20" s="73">
        <v>0</v>
      </c>
      <c r="HY20" s="73">
        <v>0</v>
      </c>
      <c r="HZ20" s="73">
        <v>0</v>
      </c>
      <c r="IA20" s="73">
        <v>0</v>
      </c>
      <c r="IB20" s="73">
        <v>0</v>
      </c>
      <c r="IC20" s="73">
        <v>0</v>
      </c>
      <c r="ID20" s="73">
        <v>0</v>
      </c>
      <c r="IE20" s="73">
        <v>0</v>
      </c>
      <c r="IF20" s="73">
        <v>166.322</v>
      </c>
      <c r="IG20" s="73">
        <v>0</v>
      </c>
      <c r="IH20" s="73">
        <v>0</v>
      </c>
      <c r="II20" s="73">
        <v>0</v>
      </c>
      <c r="IJ20" s="73">
        <v>0</v>
      </c>
      <c r="IK20" s="73">
        <v>0</v>
      </c>
      <c r="IL20" s="73">
        <v>0</v>
      </c>
      <c r="IM20" s="73">
        <v>3.45</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5</v>
      </c>
      <c r="JF20" s="71">
        <v>1</v>
      </c>
      <c r="JG20" s="71">
        <v>0</v>
      </c>
      <c r="JH20" s="71">
        <v>0</v>
      </c>
      <c r="JI20" s="71">
        <v>1</v>
      </c>
      <c r="JJ20" s="71">
        <v>2</v>
      </c>
      <c r="JK20" s="71">
        <v>0</v>
      </c>
      <c r="JL20" s="71">
        <v>0</v>
      </c>
      <c r="JM20" s="71">
        <v>0</v>
      </c>
      <c r="JN20" s="71">
        <v>0</v>
      </c>
      <c r="JO20" s="71">
        <v>1</v>
      </c>
      <c r="JP20" s="71">
        <v>0</v>
      </c>
      <c r="JQ20" s="71">
        <v>0</v>
      </c>
      <c r="JR20" s="71">
        <v>1</v>
      </c>
      <c r="JS20" s="71">
        <v>0</v>
      </c>
      <c r="JT20" s="71">
        <v>2</v>
      </c>
      <c r="JU20" s="71">
        <v>1</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1</v>
      </c>
      <c r="NH20" s="71">
        <v>0</v>
      </c>
      <c r="NI20" s="71">
        <v>0</v>
      </c>
      <c r="NJ20" s="71">
        <v>1</v>
      </c>
      <c r="NK20" s="71">
        <v>2</v>
      </c>
      <c r="NL20" s="71">
        <v>0</v>
      </c>
      <c r="NM20" s="71">
        <v>0</v>
      </c>
      <c r="NN20" s="71">
        <v>0</v>
      </c>
      <c r="NO20" s="71">
        <v>0</v>
      </c>
      <c r="NP20" s="71">
        <v>1</v>
      </c>
      <c r="NQ20" s="71">
        <v>0</v>
      </c>
      <c r="NR20" s="71">
        <v>0</v>
      </c>
      <c r="NS20" s="71">
        <v>1</v>
      </c>
      <c r="NT20" s="71">
        <v>0</v>
      </c>
      <c r="NU20" s="71">
        <v>2</v>
      </c>
      <c r="NV20" s="71">
        <v>1</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15</v>
      </c>
      <c r="RT20" s="71">
        <v>0</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1866</v>
      </c>
      <c r="B21" s="70">
        <v>13</v>
      </c>
      <c r="C21" s="70">
        <v>13</v>
      </c>
      <c r="D21" s="70">
        <v>1</v>
      </c>
      <c r="E21" s="70">
        <v>2016</v>
      </c>
      <c r="F21" s="70" t="s">
        <v>155</v>
      </c>
      <c r="G21" s="1073" t="s">
        <v>1853</v>
      </c>
      <c r="H21" s="70" t="s">
        <v>1854</v>
      </c>
      <c r="I21" s="1066"/>
      <c r="J21" s="73">
        <v>0</v>
      </c>
      <c r="K21" s="73">
        <v>0</v>
      </c>
      <c r="L21" s="73">
        <v>0</v>
      </c>
      <c r="M21" s="73">
        <v>0</v>
      </c>
      <c r="N21" s="73">
        <v>0</v>
      </c>
      <c r="O21" s="73">
        <v>0</v>
      </c>
      <c r="P21" s="73">
        <v>0</v>
      </c>
      <c r="Q21" s="73">
        <v>0</v>
      </c>
      <c r="R21" s="73">
        <v>85.114999999999995</v>
      </c>
      <c r="S21" s="73">
        <v>5.5209999999999999</v>
      </c>
      <c r="T21" s="73">
        <v>0</v>
      </c>
      <c r="U21" s="73">
        <v>0</v>
      </c>
      <c r="V21" s="73">
        <v>3.4359999999999999</v>
      </c>
      <c r="W21" s="73">
        <v>25.01</v>
      </c>
      <c r="X21" s="73">
        <v>0</v>
      </c>
      <c r="Y21" s="73">
        <v>0</v>
      </c>
      <c r="Z21" s="73">
        <v>0</v>
      </c>
      <c r="AA21" s="73">
        <v>0</v>
      </c>
      <c r="AB21" s="73">
        <v>3.9860000000000002</v>
      </c>
      <c r="AC21" s="73">
        <v>0</v>
      </c>
      <c r="AD21" s="73">
        <v>0</v>
      </c>
      <c r="AE21" s="73">
        <v>4.3499999999999996</v>
      </c>
      <c r="AF21" s="73">
        <v>0</v>
      </c>
      <c r="AG21" s="73">
        <v>29.689</v>
      </c>
      <c r="AH21" s="73">
        <v>8.3800000000000008</v>
      </c>
      <c r="AI21" s="73">
        <v>0</v>
      </c>
      <c r="AJ21" s="73">
        <v>0</v>
      </c>
      <c r="AK21" s="73">
        <v>0</v>
      </c>
      <c r="AL21" s="73">
        <v>0</v>
      </c>
      <c r="AM21" s="73">
        <v>0</v>
      </c>
      <c r="AN21" s="73">
        <v>0</v>
      </c>
      <c r="AO21" s="73">
        <v>0</v>
      </c>
      <c r="AP21" s="73">
        <v>0</v>
      </c>
      <c r="AQ21" s="73">
        <v>0</v>
      </c>
      <c r="AR21" s="73">
        <v>0</v>
      </c>
      <c r="AS21" s="73">
        <v>3.0139999999999998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3.5750000000000002</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85.114999999999995</v>
      </c>
      <c r="DT21" s="73">
        <v>5.5209999999999999</v>
      </c>
      <c r="DU21" s="73">
        <v>0</v>
      </c>
      <c r="DV21" s="73">
        <v>0</v>
      </c>
      <c r="DW21" s="73">
        <v>3.4359999999999999</v>
      </c>
      <c r="DX21" s="73">
        <v>25.01</v>
      </c>
      <c r="DY21" s="73">
        <v>0</v>
      </c>
      <c r="DZ21" s="73">
        <v>0</v>
      </c>
      <c r="EA21" s="73">
        <v>0</v>
      </c>
      <c r="EB21" s="73">
        <v>0</v>
      </c>
      <c r="EC21" s="73">
        <v>3.9860000000000002</v>
      </c>
      <c r="ED21" s="73">
        <v>0</v>
      </c>
      <c r="EE21" s="73">
        <v>0</v>
      </c>
      <c r="EF21" s="73">
        <v>4.3499999999999996</v>
      </c>
      <c r="EG21" s="73">
        <v>0</v>
      </c>
      <c r="EH21" s="73">
        <v>29.689</v>
      </c>
      <c r="EI21" s="73">
        <v>8.3800000000000008</v>
      </c>
      <c r="EJ21" s="73">
        <v>0</v>
      </c>
      <c r="EK21" s="73">
        <v>0</v>
      </c>
      <c r="EL21" s="73">
        <v>0</v>
      </c>
      <c r="EM21" s="73">
        <v>0</v>
      </c>
      <c r="EN21" s="73">
        <v>0</v>
      </c>
      <c r="EO21" s="73">
        <v>0</v>
      </c>
      <c r="EP21" s="73">
        <v>0</v>
      </c>
      <c r="EQ21" s="73">
        <v>0</v>
      </c>
      <c r="ER21" s="73">
        <v>0</v>
      </c>
      <c r="ES21" s="73">
        <v>0</v>
      </c>
      <c r="ET21" s="73">
        <v>3.0139999999999998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3.5750000000000002</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165.48699999999999</v>
      </c>
      <c r="HL21" s="73">
        <v>3.0139999999999998</v>
      </c>
      <c r="HM21" s="73">
        <v>0</v>
      </c>
      <c r="HN21" s="73">
        <v>0</v>
      </c>
      <c r="HO21" s="73">
        <v>0</v>
      </c>
      <c r="HP21" s="73">
        <v>0</v>
      </c>
      <c r="HQ21" s="73">
        <v>0</v>
      </c>
      <c r="HR21" s="73">
        <v>3.5750000000000002</v>
      </c>
      <c r="HS21" s="73">
        <v>0</v>
      </c>
      <c r="HT21" s="73">
        <v>0</v>
      </c>
      <c r="HU21" s="73">
        <v>0</v>
      </c>
      <c r="HV21" s="73">
        <v>0</v>
      </c>
      <c r="HW21" s="73">
        <v>0</v>
      </c>
      <c r="HX21" s="73">
        <v>0</v>
      </c>
      <c r="HY21" s="73">
        <v>0</v>
      </c>
      <c r="HZ21" s="73">
        <v>0</v>
      </c>
      <c r="IA21" s="73">
        <v>0</v>
      </c>
      <c r="IB21" s="73">
        <v>0</v>
      </c>
      <c r="IC21" s="73">
        <v>0</v>
      </c>
      <c r="ID21" s="73">
        <v>0</v>
      </c>
      <c r="IE21" s="73">
        <v>0</v>
      </c>
      <c r="IF21" s="73">
        <v>165.48699999999999</v>
      </c>
      <c r="IG21" s="73">
        <v>3.0139999999999998</v>
      </c>
      <c r="IH21" s="73">
        <v>0</v>
      </c>
      <c r="II21" s="73">
        <v>0</v>
      </c>
      <c r="IJ21" s="73">
        <v>0</v>
      </c>
      <c r="IK21" s="73">
        <v>0</v>
      </c>
      <c r="IL21" s="73">
        <v>0</v>
      </c>
      <c r="IM21" s="73">
        <v>3.5750000000000002</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5</v>
      </c>
      <c r="JF21" s="71">
        <v>1</v>
      </c>
      <c r="JG21" s="71">
        <v>0</v>
      </c>
      <c r="JH21" s="71">
        <v>0</v>
      </c>
      <c r="JI21" s="71">
        <v>1</v>
      </c>
      <c r="JJ21" s="71">
        <v>2</v>
      </c>
      <c r="JK21" s="71">
        <v>0</v>
      </c>
      <c r="JL21" s="71">
        <v>0</v>
      </c>
      <c r="JM21" s="71">
        <v>0</v>
      </c>
      <c r="JN21" s="71">
        <v>0</v>
      </c>
      <c r="JO21" s="71">
        <v>1</v>
      </c>
      <c r="JP21" s="71">
        <v>0</v>
      </c>
      <c r="JQ21" s="71">
        <v>0</v>
      </c>
      <c r="JR21" s="71">
        <v>1</v>
      </c>
      <c r="JS21" s="71">
        <v>0</v>
      </c>
      <c r="JT21" s="71">
        <v>2</v>
      </c>
      <c r="JU21" s="71">
        <v>1</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1</v>
      </c>
      <c r="NH21" s="71">
        <v>0</v>
      </c>
      <c r="NI21" s="71">
        <v>0</v>
      </c>
      <c r="NJ21" s="71">
        <v>1</v>
      </c>
      <c r="NK21" s="71">
        <v>2</v>
      </c>
      <c r="NL21" s="71">
        <v>0</v>
      </c>
      <c r="NM21" s="71">
        <v>0</v>
      </c>
      <c r="NN21" s="71">
        <v>0</v>
      </c>
      <c r="NO21" s="71">
        <v>0</v>
      </c>
      <c r="NP21" s="71">
        <v>1</v>
      </c>
      <c r="NQ21" s="71">
        <v>0</v>
      </c>
      <c r="NR21" s="71">
        <v>0</v>
      </c>
      <c r="NS21" s="71">
        <v>1</v>
      </c>
      <c r="NT21" s="71">
        <v>0</v>
      </c>
      <c r="NU21" s="71">
        <v>2</v>
      </c>
      <c r="NV21" s="71">
        <v>1</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1</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14</v>
      </c>
      <c r="RT21" s="71">
        <v>1</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1867</v>
      </c>
      <c r="B22" s="70">
        <v>14</v>
      </c>
      <c r="C22" s="70">
        <v>14</v>
      </c>
      <c r="D22" s="70">
        <v>1</v>
      </c>
      <c r="E22" s="70">
        <v>2017</v>
      </c>
      <c r="F22" s="70" t="s">
        <v>156</v>
      </c>
      <c r="G22" s="1073" t="s">
        <v>1853</v>
      </c>
      <c r="H22" s="70" t="s">
        <v>1854</v>
      </c>
      <c r="I22" s="1066"/>
      <c r="J22" s="73">
        <v>0</v>
      </c>
      <c r="K22" s="73">
        <v>0</v>
      </c>
      <c r="L22" s="73">
        <v>0</v>
      </c>
      <c r="M22" s="73">
        <v>0</v>
      </c>
      <c r="N22" s="73">
        <v>0</v>
      </c>
      <c r="O22" s="73">
        <v>0</v>
      </c>
      <c r="P22" s="73">
        <v>0</v>
      </c>
      <c r="Q22" s="73">
        <v>0</v>
      </c>
      <c r="R22" s="73">
        <v>84.274000000000001</v>
      </c>
      <c r="S22" s="73">
        <v>6.0880000000000001</v>
      </c>
      <c r="T22" s="73">
        <v>0</v>
      </c>
      <c r="U22" s="73">
        <v>0</v>
      </c>
      <c r="V22" s="73">
        <v>3.218</v>
      </c>
      <c r="W22" s="73">
        <v>25.853999999999999</v>
      </c>
      <c r="X22" s="73">
        <v>0</v>
      </c>
      <c r="Y22" s="73">
        <v>0</v>
      </c>
      <c r="Z22" s="73">
        <v>0</v>
      </c>
      <c r="AA22" s="73">
        <v>0</v>
      </c>
      <c r="AB22" s="73">
        <v>3.7669999999999999</v>
      </c>
      <c r="AC22" s="73">
        <v>0</v>
      </c>
      <c r="AD22" s="73">
        <v>0</v>
      </c>
      <c r="AE22" s="73">
        <v>4.0270000000000001</v>
      </c>
      <c r="AF22" s="73">
        <v>0</v>
      </c>
      <c r="AG22" s="73">
        <v>29.797999999999998</v>
      </c>
      <c r="AH22" s="73">
        <v>13.635</v>
      </c>
      <c r="AI22" s="73">
        <v>0</v>
      </c>
      <c r="AJ22" s="73">
        <v>0</v>
      </c>
      <c r="AK22" s="73">
        <v>0</v>
      </c>
      <c r="AL22" s="73">
        <v>0</v>
      </c>
      <c r="AM22" s="73">
        <v>0</v>
      </c>
      <c r="AN22" s="73">
        <v>0</v>
      </c>
      <c r="AO22" s="73">
        <v>0</v>
      </c>
      <c r="AP22" s="73">
        <v>0</v>
      </c>
      <c r="AQ22" s="73">
        <v>0</v>
      </c>
      <c r="AR22" s="73">
        <v>0</v>
      </c>
      <c r="AS22" s="73">
        <v>3.077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3.488</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84.274000000000001</v>
      </c>
      <c r="DT22" s="73">
        <v>6.0880000000000001</v>
      </c>
      <c r="DU22" s="73">
        <v>0</v>
      </c>
      <c r="DV22" s="73">
        <v>0</v>
      </c>
      <c r="DW22" s="73">
        <v>3.218</v>
      </c>
      <c r="DX22" s="73">
        <v>25.853999999999999</v>
      </c>
      <c r="DY22" s="73">
        <v>0</v>
      </c>
      <c r="DZ22" s="73">
        <v>0</v>
      </c>
      <c r="EA22" s="73">
        <v>0</v>
      </c>
      <c r="EB22" s="73">
        <v>0</v>
      </c>
      <c r="EC22" s="73">
        <v>3.7669999999999999</v>
      </c>
      <c r="ED22" s="73">
        <v>0</v>
      </c>
      <c r="EE22" s="73">
        <v>0</v>
      </c>
      <c r="EF22" s="73">
        <v>4.0270000000000001</v>
      </c>
      <c r="EG22" s="73">
        <v>0</v>
      </c>
      <c r="EH22" s="73">
        <v>29.797999999999998</v>
      </c>
      <c r="EI22" s="73">
        <v>13.635</v>
      </c>
      <c r="EJ22" s="73">
        <v>0</v>
      </c>
      <c r="EK22" s="73">
        <v>0</v>
      </c>
      <c r="EL22" s="73">
        <v>0</v>
      </c>
      <c r="EM22" s="73">
        <v>0</v>
      </c>
      <c r="EN22" s="73">
        <v>0</v>
      </c>
      <c r="EO22" s="73">
        <v>0</v>
      </c>
      <c r="EP22" s="73">
        <v>0</v>
      </c>
      <c r="EQ22" s="73">
        <v>0</v>
      </c>
      <c r="ER22" s="73">
        <v>0</v>
      </c>
      <c r="ES22" s="73">
        <v>0</v>
      </c>
      <c r="ET22" s="73">
        <v>3.077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3.488</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170.661</v>
      </c>
      <c r="HL22" s="73">
        <v>3.077</v>
      </c>
      <c r="HM22" s="73">
        <v>0</v>
      </c>
      <c r="HN22" s="73">
        <v>0</v>
      </c>
      <c r="HO22" s="73">
        <v>0</v>
      </c>
      <c r="HP22" s="73">
        <v>0</v>
      </c>
      <c r="HQ22" s="73">
        <v>0</v>
      </c>
      <c r="HR22" s="73">
        <v>3.488</v>
      </c>
      <c r="HS22" s="73">
        <v>0</v>
      </c>
      <c r="HT22" s="73">
        <v>0</v>
      </c>
      <c r="HU22" s="73">
        <v>0</v>
      </c>
      <c r="HV22" s="73">
        <v>0</v>
      </c>
      <c r="HW22" s="73">
        <v>0</v>
      </c>
      <c r="HX22" s="73">
        <v>0</v>
      </c>
      <c r="HY22" s="73">
        <v>0</v>
      </c>
      <c r="HZ22" s="73">
        <v>0</v>
      </c>
      <c r="IA22" s="73">
        <v>0</v>
      </c>
      <c r="IB22" s="73">
        <v>0</v>
      </c>
      <c r="IC22" s="73">
        <v>0</v>
      </c>
      <c r="ID22" s="73">
        <v>0</v>
      </c>
      <c r="IE22" s="73">
        <v>0</v>
      </c>
      <c r="IF22" s="73">
        <v>170.661</v>
      </c>
      <c r="IG22" s="73">
        <v>3.077</v>
      </c>
      <c r="IH22" s="73">
        <v>0</v>
      </c>
      <c r="II22" s="73">
        <v>0</v>
      </c>
      <c r="IJ22" s="73">
        <v>0</v>
      </c>
      <c r="IK22" s="73">
        <v>0</v>
      </c>
      <c r="IL22" s="73">
        <v>0</v>
      </c>
      <c r="IM22" s="73">
        <v>3.488</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5</v>
      </c>
      <c r="JF22" s="71">
        <v>1</v>
      </c>
      <c r="JG22" s="71">
        <v>0</v>
      </c>
      <c r="JH22" s="71">
        <v>0</v>
      </c>
      <c r="JI22" s="71">
        <v>1</v>
      </c>
      <c r="JJ22" s="71">
        <v>2</v>
      </c>
      <c r="JK22" s="71">
        <v>0</v>
      </c>
      <c r="JL22" s="71">
        <v>0</v>
      </c>
      <c r="JM22" s="71">
        <v>0</v>
      </c>
      <c r="JN22" s="71">
        <v>0</v>
      </c>
      <c r="JO22" s="71">
        <v>1</v>
      </c>
      <c r="JP22" s="71">
        <v>0</v>
      </c>
      <c r="JQ22" s="71">
        <v>0</v>
      </c>
      <c r="JR22" s="71">
        <v>1</v>
      </c>
      <c r="JS22" s="71">
        <v>0</v>
      </c>
      <c r="JT22" s="71">
        <v>2</v>
      </c>
      <c r="JU22" s="71">
        <v>2</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1</v>
      </c>
      <c r="NH22" s="71">
        <v>0</v>
      </c>
      <c r="NI22" s="71">
        <v>0</v>
      </c>
      <c r="NJ22" s="71">
        <v>1</v>
      </c>
      <c r="NK22" s="71">
        <v>2</v>
      </c>
      <c r="NL22" s="71">
        <v>0</v>
      </c>
      <c r="NM22" s="71">
        <v>0</v>
      </c>
      <c r="NN22" s="71">
        <v>0</v>
      </c>
      <c r="NO22" s="71">
        <v>0</v>
      </c>
      <c r="NP22" s="71">
        <v>1</v>
      </c>
      <c r="NQ22" s="71">
        <v>0</v>
      </c>
      <c r="NR22" s="71">
        <v>0</v>
      </c>
      <c r="NS22" s="71">
        <v>1</v>
      </c>
      <c r="NT22" s="71">
        <v>0</v>
      </c>
      <c r="NU22" s="71">
        <v>2</v>
      </c>
      <c r="NV22" s="71">
        <v>2</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1</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15</v>
      </c>
      <c r="RT22" s="71">
        <v>1</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1868</v>
      </c>
      <c r="B23" s="70">
        <v>15</v>
      </c>
      <c r="C23" s="70">
        <v>15</v>
      </c>
      <c r="D23" s="70">
        <v>1</v>
      </c>
      <c r="E23" s="70">
        <v>2018</v>
      </c>
      <c r="F23" s="70" t="s">
        <v>183</v>
      </c>
      <c r="G23" s="1073" t="s">
        <v>1853</v>
      </c>
      <c r="H23" s="70" t="s">
        <v>1854</v>
      </c>
      <c r="I23" s="1066"/>
      <c r="J23" s="73">
        <v>0</v>
      </c>
      <c r="K23" s="73">
        <v>0</v>
      </c>
      <c r="L23" s="73">
        <v>0</v>
      </c>
      <c r="M23" s="73">
        <v>0</v>
      </c>
      <c r="N23" s="73">
        <v>0</v>
      </c>
      <c r="O23" s="73">
        <v>0</v>
      </c>
      <c r="P23" s="73">
        <v>0</v>
      </c>
      <c r="Q23" s="73">
        <v>0</v>
      </c>
      <c r="R23" s="73">
        <v>82.094999999999999</v>
      </c>
      <c r="S23" s="73">
        <v>6.5970000000000004</v>
      </c>
      <c r="T23" s="73">
        <v>0</v>
      </c>
      <c r="U23" s="73">
        <v>0</v>
      </c>
      <c r="V23" s="73">
        <v>3.1669999999999998</v>
      </c>
      <c r="W23" s="73">
        <v>26.957999999999998</v>
      </c>
      <c r="X23" s="73">
        <v>0</v>
      </c>
      <c r="Y23" s="73">
        <v>0</v>
      </c>
      <c r="Z23" s="73">
        <v>0</v>
      </c>
      <c r="AA23" s="73">
        <v>0</v>
      </c>
      <c r="AB23" s="73">
        <v>3.7480000000000002</v>
      </c>
      <c r="AC23" s="73">
        <v>0</v>
      </c>
      <c r="AD23" s="73">
        <v>0</v>
      </c>
      <c r="AE23" s="73">
        <v>3.6419999999999999</v>
      </c>
      <c r="AF23" s="73">
        <v>0</v>
      </c>
      <c r="AG23" s="73">
        <v>29.943999999999999</v>
      </c>
      <c r="AH23" s="73">
        <v>13.523</v>
      </c>
      <c r="AI23" s="73">
        <v>0</v>
      </c>
      <c r="AJ23" s="73">
        <v>0</v>
      </c>
      <c r="AK23" s="73">
        <v>0</v>
      </c>
      <c r="AL23" s="73">
        <v>0</v>
      </c>
      <c r="AM23" s="73">
        <v>0</v>
      </c>
      <c r="AN23" s="73">
        <v>0</v>
      </c>
      <c r="AO23" s="73">
        <v>0</v>
      </c>
      <c r="AP23" s="73">
        <v>0</v>
      </c>
      <c r="AQ23" s="73">
        <v>0</v>
      </c>
      <c r="AR23" s="73">
        <v>0</v>
      </c>
      <c r="AS23" s="73">
        <v>3.073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3.4350000000000001</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82.094999999999999</v>
      </c>
      <c r="DT23" s="73">
        <v>6.5970000000000004</v>
      </c>
      <c r="DU23" s="73">
        <v>0</v>
      </c>
      <c r="DV23" s="73">
        <v>0</v>
      </c>
      <c r="DW23" s="73">
        <v>3.1669999999999998</v>
      </c>
      <c r="DX23" s="73">
        <v>26.957999999999998</v>
      </c>
      <c r="DY23" s="73">
        <v>0</v>
      </c>
      <c r="DZ23" s="73">
        <v>0</v>
      </c>
      <c r="EA23" s="73">
        <v>0</v>
      </c>
      <c r="EB23" s="73">
        <v>0</v>
      </c>
      <c r="EC23" s="73">
        <v>3.7480000000000002</v>
      </c>
      <c r="ED23" s="73">
        <v>0</v>
      </c>
      <c r="EE23" s="73">
        <v>0</v>
      </c>
      <c r="EF23" s="73">
        <v>3.6419999999999999</v>
      </c>
      <c r="EG23" s="73">
        <v>0</v>
      </c>
      <c r="EH23" s="73">
        <v>29.943999999999999</v>
      </c>
      <c r="EI23" s="73">
        <v>13.523</v>
      </c>
      <c r="EJ23" s="73">
        <v>0</v>
      </c>
      <c r="EK23" s="73">
        <v>0</v>
      </c>
      <c r="EL23" s="73">
        <v>0</v>
      </c>
      <c r="EM23" s="73">
        <v>0</v>
      </c>
      <c r="EN23" s="73">
        <v>0</v>
      </c>
      <c r="EO23" s="73">
        <v>0</v>
      </c>
      <c r="EP23" s="73">
        <v>0</v>
      </c>
      <c r="EQ23" s="73">
        <v>0</v>
      </c>
      <c r="ER23" s="73">
        <v>0</v>
      </c>
      <c r="ES23" s="73">
        <v>0</v>
      </c>
      <c r="ET23" s="73">
        <v>3.073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3.4350000000000001</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169.67400000000001</v>
      </c>
      <c r="HL23" s="73">
        <v>3.073</v>
      </c>
      <c r="HM23" s="73">
        <v>0</v>
      </c>
      <c r="HN23" s="73">
        <v>0</v>
      </c>
      <c r="HO23" s="73">
        <v>0</v>
      </c>
      <c r="HP23" s="73">
        <v>0</v>
      </c>
      <c r="HQ23" s="73">
        <v>0</v>
      </c>
      <c r="HR23" s="73">
        <v>3.4350000000000001</v>
      </c>
      <c r="HS23" s="73">
        <v>0</v>
      </c>
      <c r="HT23" s="73">
        <v>0</v>
      </c>
      <c r="HU23" s="73">
        <v>0</v>
      </c>
      <c r="HV23" s="73">
        <v>0</v>
      </c>
      <c r="HW23" s="73">
        <v>0</v>
      </c>
      <c r="HX23" s="73">
        <v>0</v>
      </c>
      <c r="HY23" s="73">
        <v>0</v>
      </c>
      <c r="HZ23" s="73">
        <v>0</v>
      </c>
      <c r="IA23" s="73">
        <v>0</v>
      </c>
      <c r="IB23" s="73">
        <v>0</v>
      </c>
      <c r="IC23" s="73">
        <v>0</v>
      </c>
      <c r="ID23" s="73">
        <v>0</v>
      </c>
      <c r="IE23" s="73">
        <v>0</v>
      </c>
      <c r="IF23" s="73">
        <v>169.67400000000001</v>
      </c>
      <c r="IG23" s="73">
        <v>3.073</v>
      </c>
      <c r="IH23" s="73">
        <v>0</v>
      </c>
      <c r="II23" s="73">
        <v>0</v>
      </c>
      <c r="IJ23" s="73">
        <v>0</v>
      </c>
      <c r="IK23" s="73">
        <v>0</v>
      </c>
      <c r="IL23" s="73">
        <v>0</v>
      </c>
      <c r="IM23" s="73">
        <v>3.4350000000000001</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5</v>
      </c>
      <c r="JF23" s="71">
        <v>1</v>
      </c>
      <c r="JG23" s="71">
        <v>0</v>
      </c>
      <c r="JH23" s="71">
        <v>0</v>
      </c>
      <c r="JI23" s="71">
        <v>1</v>
      </c>
      <c r="JJ23" s="71">
        <v>2</v>
      </c>
      <c r="JK23" s="71">
        <v>0</v>
      </c>
      <c r="JL23" s="71">
        <v>0</v>
      </c>
      <c r="JM23" s="71">
        <v>0</v>
      </c>
      <c r="JN23" s="71">
        <v>0</v>
      </c>
      <c r="JO23" s="71">
        <v>1</v>
      </c>
      <c r="JP23" s="71">
        <v>0</v>
      </c>
      <c r="JQ23" s="71">
        <v>0</v>
      </c>
      <c r="JR23" s="71">
        <v>1</v>
      </c>
      <c r="JS23" s="71">
        <v>0</v>
      </c>
      <c r="JT23" s="71">
        <v>2</v>
      </c>
      <c r="JU23" s="71">
        <v>2</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1</v>
      </c>
      <c r="NH23" s="71">
        <v>0</v>
      </c>
      <c r="NI23" s="71">
        <v>0</v>
      </c>
      <c r="NJ23" s="71">
        <v>1</v>
      </c>
      <c r="NK23" s="71">
        <v>2</v>
      </c>
      <c r="NL23" s="71">
        <v>0</v>
      </c>
      <c r="NM23" s="71">
        <v>0</v>
      </c>
      <c r="NN23" s="71">
        <v>0</v>
      </c>
      <c r="NO23" s="71">
        <v>0</v>
      </c>
      <c r="NP23" s="71">
        <v>1</v>
      </c>
      <c r="NQ23" s="71">
        <v>0</v>
      </c>
      <c r="NR23" s="71">
        <v>0</v>
      </c>
      <c r="NS23" s="71">
        <v>1</v>
      </c>
      <c r="NT23" s="71">
        <v>0</v>
      </c>
      <c r="NU23" s="71">
        <v>2</v>
      </c>
      <c r="NV23" s="71">
        <v>2</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1</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15</v>
      </c>
      <c r="RT23" s="71">
        <v>1</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1869</v>
      </c>
      <c r="B24" s="70">
        <v>16</v>
      </c>
      <c r="C24" s="70">
        <v>16</v>
      </c>
      <c r="D24" s="70">
        <v>1</v>
      </c>
      <c r="E24" s="70">
        <v>2019</v>
      </c>
      <c r="F24" s="70" t="s">
        <v>158</v>
      </c>
      <c r="G24" s="1073" t="s">
        <v>1853</v>
      </c>
      <c r="H24" s="70" t="s">
        <v>1854</v>
      </c>
      <c r="I24" s="1066"/>
      <c r="J24" s="73">
        <v>0</v>
      </c>
      <c r="K24" s="73">
        <v>0</v>
      </c>
      <c r="L24" s="73">
        <v>0</v>
      </c>
      <c r="M24" s="73">
        <v>0</v>
      </c>
      <c r="N24" s="73">
        <v>0</v>
      </c>
      <c r="O24" s="73">
        <v>0</v>
      </c>
      <c r="P24" s="73">
        <v>0</v>
      </c>
      <c r="Q24" s="73">
        <v>0</v>
      </c>
      <c r="R24" s="73">
        <v>78.355000000000004</v>
      </c>
      <c r="S24" s="73">
        <v>6.2140000000000004</v>
      </c>
      <c r="T24" s="73">
        <v>0</v>
      </c>
      <c r="U24" s="73">
        <v>0</v>
      </c>
      <c r="V24" s="73">
        <v>3.2160000000000002</v>
      </c>
      <c r="W24" s="73">
        <v>26.172000000000001</v>
      </c>
      <c r="X24" s="73">
        <v>0</v>
      </c>
      <c r="Y24" s="73">
        <v>0</v>
      </c>
      <c r="Z24" s="73">
        <v>0</v>
      </c>
      <c r="AA24" s="73">
        <v>0</v>
      </c>
      <c r="AB24" s="73">
        <v>3.5819999999999999</v>
      </c>
      <c r="AC24" s="73">
        <v>0</v>
      </c>
      <c r="AD24" s="73">
        <v>0</v>
      </c>
      <c r="AE24" s="73">
        <v>3.887</v>
      </c>
      <c r="AF24" s="73">
        <v>0</v>
      </c>
      <c r="AG24" s="73">
        <v>26.225999999999999</v>
      </c>
      <c r="AH24" s="73">
        <v>11.865</v>
      </c>
      <c r="AI24" s="73">
        <v>0</v>
      </c>
      <c r="AJ24" s="73">
        <v>0</v>
      </c>
      <c r="AK24" s="73">
        <v>0</v>
      </c>
      <c r="AL24" s="73">
        <v>0</v>
      </c>
      <c r="AM24" s="73">
        <v>0</v>
      </c>
      <c r="AN24" s="73">
        <v>0</v>
      </c>
      <c r="AO24" s="73">
        <v>0</v>
      </c>
      <c r="AP24" s="73">
        <v>0</v>
      </c>
      <c r="AQ24" s="73">
        <v>0</v>
      </c>
      <c r="AR24" s="73">
        <v>0</v>
      </c>
      <c r="AS24" s="73">
        <v>3.0739999999999998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3.327</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78.355000000000004</v>
      </c>
      <c r="DT24" s="73">
        <v>6.2140000000000004</v>
      </c>
      <c r="DU24" s="73">
        <v>0</v>
      </c>
      <c r="DV24" s="73">
        <v>0</v>
      </c>
      <c r="DW24" s="73">
        <v>3.2160000000000002</v>
      </c>
      <c r="DX24" s="73">
        <v>26.172000000000001</v>
      </c>
      <c r="DY24" s="73">
        <v>0</v>
      </c>
      <c r="DZ24" s="73">
        <v>0</v>
      </c>
      <c r="EA24" s="73">
        <v>0</v>
      </c>
      <c r="EB24" s="73">
        <v>0</v>
      </c>
      <c r="EC24" s="73">
        <v>3.5819999999999999</v>
      </c>
      <c r="ED24" s="73">
        <v>0</v>
      </c>
      <c r="EE24" s="73">
        <v>0</v>
      </c>
      <c r="EF24" s="73">
        <v>3.887</v>
      </c>
      <c r="EG24" s="73">
        <v>0</v>
      </c>
      <c r="EH24" s="73">
        <v>26.225999999999999</v>
      </c>
      <c r="EI24" s="73">
        <v>11.865</v>
      </c>
      <c r="EJ24" s="73">
        <v>0</v>
      </c>
      <c r="EK24" s="73">
        <v>0</v>
      </c>
      <c r="EL24" s="73">
        <v>0</v>
      </c>
      <c r="EM24" s="73">
        <v>0</v>
      </c>
      <c r="EN24" s="73">
        <v>0</v>
      </c>
      <c r="EO24" s="73">
        <v>0</v>
      </c>
      <c r="EP24" s="73">
        <v>0</v>
      </c>
      <c r="EQ24" s="73">
        <v>0</v>
      </c>
      <c r="ER24" s="73">
        <v>0</v>
      </c>
      <c r="ES24" s="73">
        <v>0</v>
      </c>
      <c r="ET24" s="73">
        <v>3.0739999999999998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3.327</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159.517</v>
      </c>
      <c r="HL24" s="73">
        <v>3.0739999999999998</v>
      </c>
      <c r="HM24" s="73">
        <v>0</v>
      </c>
      <c r="HN24" s="73">
        <v>0</v>
      </c>
      <c r="HO24" s="73">
        <v>0</v>
      </c>
      <c r="HP24" s="73">
        <v>0</v>
      </c>
      <c r="HQ24" s="73">
        <v>0</v>
      </c>
      <c r="HR24" s="73">
        <v>3.327</v>
      </c>
      <c r="HS24" s="73">
        <v>0</v>
      </c>
      <c r="HT24" s="73">
        <v>0</v>
      </c>
      <c r="HU24" s="73">
        <v>0</v>
      </c>
      <c r="HV24" s="73">
        <v>0</v>
      </c>
      <c r="HW24" s="73">
        <v>0</v>
      </c>
      <c r="HX24" s="73">
        <v>0</v>
      </c>
      <c r="HY24" s="73">
        <v>0</v>
      </c>
      <c r="HZ24" s="73">
        <v>0</v>
      </c>
      <c r="IA24" s="73">
        <v>0</v>
      </c>
      <c r="IB24" s="73">
        <v>0</v>
      </c>
      <c r="IC24" s="73">
        <v>0</v>
      </c>
      <c r="ID24" s="73">
        <v>0</v>
      </c>
      <c r="IE24" s="73">
        <v>0</v>
      </c>
      <c r="IF24" s="73">
        <v>159.517</v>
      </c>
      <c r="IG24" s="73">
        <v>3.0739999999999998</v>
      </c>
      <c r="IH24" s="73">
        <v>0</v>
      </c>
      <c r="II24" s="73">
        <v>0</v>
      </c>
      <c r="IJ24" s="73">
        <v>0</v>
      </c>
      <c r="IK24" s="73">
        <v>0</v>
      </c>
      <c r="IL24" s="73">
        <v>0</v>
      </c>
      <c r="IM24" s="73">
        <v>3.327</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5</v>
      </c>
      <c r="JF24" s="71">
        <v>1</v>
      </c>
      <c r="JG24" s="71">
        <v>0</v>
      </c>
      <c r="JH24" s="71">
        <v>0</v>
      </c>
      <c r="JI24" s="71">
        <v>1</v>
      </c>
      <c r="JJ24" s="71">
        <v>2</v>
      </c>
      <c r="JK24" s="71">
        <v>0</v>
      </c>
      <c r="JL24" s="71">
        <v>0</v>
      </c>
      <c r="JM24" s="71">
        <v>0</v>
      </c>
      <c r="JN24" s="71">
        <v>0</v>
      </c>
      <c r="JO24" s="71">
        <v>1</v>
      </c>
      <c r="JP24" s="71">
        <v>0</v>
      </c>
      <c r="JQ24" s="71">
        <v>0</v>
      </c>
      <c r="JR24" s="71">
        <v>1</v>
      </c>
      <c r="JS24" s="71">
        <v>0</v>
      </c>
      <c r="JT24" s="71">
        <v>2</v>
      </c>
      <c r="JU24" s="71">
        <v>2</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0</v>
      </c>
      <c r="NI24" s="71">
        <v>0</v>
      </c>
      <c r="NJ24" s="71">
        <v>1</v>
      </c>
      <c r="NK24" s="71">
        <v>2</v>
      </c>
      <c r="NL24" s="71">
        <v>0</v>
      </c>
      <c r="NM24" s="71">
        <v>0</v>
      </c>
      <c r="NN24" s="71">
        <v>0</v>
      </c>
      <c r="NO24" s="71">
        <v>0</v>
      </c>
      <c r="NP24" s="71">
        <v>1</v>
      </c>
      <c r="NQ24" s="71">
        <v>0</v>
      </c>
      <c r="NR24" s="71">
        <v>0</v>
      </c>
      <c r="NS24" s="71">
        <v>1</v>
      </c>
      <c r="NT24" s="71">
        <v>0</v>
      </c>
      <c r="NU24" s="71">
        <v>2</v>
      </c>
      <c r="NV24" s="71">
        <v>2</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15</v>
      </c>
      <c r="QY24" s="71">
        <v>1</v>
      </c>
      <c r="QZ24" s="71">
        <v>0</v>
      </c>
      <c r="RA24" s="71">
        <v>0</v>
      </c>
      <c r="RB24" s="71">
        <v>0</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15</v>
      </c>
      <c r="RT24" s="71">
        <v>1</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1870</v>
      </c>
      <c r="B25" s="70">
        <v>17</v>
      </c>
      <c r="C25" s="70">
        <v>17</v>
      </c>
      <c r="D25" s="70">
        <v>1</v>
      </c>
      <c r="E25" s="70">
        <v>2020</v>
      </c>
      <c r="F25" s="70" t="s">
        <v>159</v>
      </c>
      <c r="G25" s="1073" t="s">
        <v>1853</v>
      </c>
      <c r="H25" s="70" t="s">
        <v>1854</v>
      </c>
      <c r="I25" s="1066"/>
      <c r="J25" s="73">
        <v>0</v>
      </c>
      <c r="K25" s="73">
        <v>0</v>
      </c>
      <c r="L25" s="73">
        <v>0</v>
      </c>
      <c r="M25" s="73">
        <v>0</v>
      </c>
      <c r="N25" s="73">
        <v>0</v>
      </c>
      <c r="O25" s="73">
        <v>0</v>
      </c>
      <c r="P25" s="73">
        <v>0</v>
      </c>
      <c r="Q25" s="73">
        <v>0</v>
      </c>
      <c r="R25" s="73">
        <v>82.725999999999999</v>
      </c>
      <c r="S25" s="73">
        <v>6.3</v>
      </c>
      <c r="T25" s="73">
        <v>0</v>
      </c>
      <c r="U25" s="73">
        <v>0</v>
      </c>
      <c r="V25" s="73">
        <v>2.8039999999999998</v>
      </c>
      <c r="W25" s="73">
        <v>28.771000000000001</v>
      </c>
      <c r="X25" s="73">
        <v>0</v>
      </c>
      <c r="Y25" s="73">
        <v>0</v>
      </c>
      <c r="Z25" s="73">
        <v>0</v>
      </c>
      <c r="AA25" s="73">
        <v>0</v>
      </c>
      <c r="AB25" s="73">
        <v>3.294</v>
      </c>
      <c r="AC25" s="73">
        <v>0</v>
      </c>
      <c r="AD25" s="73">
        <v>0</v>
      </c>
      <c r="AE25" s="73">
        <v>3.5529999999999999</v>
      </c>
      <c r="AF25" s="73">
        <v>0</v>
      </c>
      <c r="AG25" s="73">
        <v>22.57</v>
      </c>
      <c r="AH25" s="73">
        <v>13.944000000000001</v>
      </c>
      <c r="AI25" s="73">
        <v>0</v>
      </c>
      <c r="AJ25" s="73">
        <v>0</v>
      </c>
      <c r="AK25" s="73">
        <v>0</v>
      </c>
      <c r="AL25" s="73">
        <v>0</v>
      </c>
      <c r="AM25" s="73">
        <v>0</v>
      </c>
      <c r="AN25" s="73">
        <v>0</v>
      </c>
      <c r="AO25" s="73">
        <v>0</v>
      </c>
      <c r="AP25" s="73">
        <v>0</v>
      </c>
      <c r="AQ25" s="73">
        <v>0</v>
      </c>
      <c r="AR25" s="73">
        <v>0</v>
      </c>
      <c r="AS25" s="73">
        <v>3.05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3.359</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82.725999999999999</v>
      </c>
      <c r="DT25" s="73">
        <v>6.3</v>
      </c>
      <c r="DU25" s="73">
        <v>0</v>
      </c>
      <c r="DV25" s="73">
        <v>0</v>
      </c>
      <c r="DW25" s="73">
        <v>2.8039999999999998</v>
      </c>
      <c r="DX25" s="73">
        <v>28.771000000000001</v>
      </c>
      <c r="DY25" s="73">
        <v>0</v>
      </c>
      <c r="DZ25" s="73">
        <v>0</v>
      </c>
      <c r="EA25" s="73">
        <v>0</v>
      </c>
      <c r="EB25" s="73">
        <v>0</v>
      </c>
      <c r="EC25" s="73">
        <v>3.294</v>
      </c>
      <c r="ED25" s="73">
        <v>0</v>
      </c>
      <c r="EE25" s="73">
        <v>0</v>
      </c>
      <c r="EF25" s="73">
        <v>3.5529999999999999</v>
      </c>
      <c r="EG25" s="73">
        <v>0</v>
      </c>
      <c r="EH25" s="73">
        <v>22.57</v>
      </c>
      <c r="EI25" s="73">
        <v>13.944000000000001</v>
      </c>
      <c r="EJ25" s="73">
        <v>0</v>
      </c>
      <c r="EK25" s="73">
        <v>0</v>
      </c>
      <c r="EL25" s="73">
        <v>0</v>
      </c>
      <c r="EM25" s="73">
        <v>0</v>
      </c>
      <c r="EN25" s="73">
        <v>0</v>
      </c>
      <c r="EO25" s="73">
        <v>0</v>
      </c>
      <c r="EP25" s="73">
        <v>0</v>
      </c>
      <c r="EQ25" s="73">
        <v>0</v>
      </c>
      <c r="ER25" s="73">
        <v>0</v>
      </c>
      <c r="ES25" s="73">
        <v>0</v>
      </c>
      <c r="ET25" s="73">
        <v>3.05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3.359</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163.96199999999999</v>
      </c>
      <c r="HL25" s="73">
        <v>3.05</v>
      </c>
      <c r="HM25" s="73">
        <v>0</v>
      </c>
      <c r="HN25" s="73">
        <v>0</v>
      </c>
      <c r="HO25" s="73">
        <v>0</v>
      </c>
      <c r="HP25" s="73">
        <v>0</v>
      </c>
      <c r="HQ25" s="73">
        <v>0</v>
      </c>
      <c r="HR25" s="73">
        <v>3.359</v>
      </c>
      <c r="HS25" s="73">
        <v>0</v>
      </c>
      <c r="HT25" s="73">
        <v>0</v>
      </c>
      <c r="HU25" s="73">
        <v>0</v>
      </c>
      <c r="HV25" s="73">
        <v>0</v>
      </c>
      <c r="HW25" s="73">
        <v>0</v>
      </c>
      <c r="HX25" s="73">
        <v>0</v>
      </c>
      <c r="HY25" s="73">
        <v>0</v>
      </c>
      <c r="HZ25" s="73">
        <v>0</v>
      </c>
      <c r="IA25" s="73">
        <v>0</v>
      </c>
      <c r="IB25" s="73">
        <v>0</v>
      </c>
      <c r="IC25" s="73">
        <v>0</v>
      </c>
      <c r="ID25" s="73">
        <v>0</v>
      </c>
      <c r="IE25" s="73">
        <v>0</v>
      </c>
      <c r="IF25" s="73">
        <v>163.96199999999999</v>
      </c>
      <c r="IG25" s="73">
        <v>3.05</v>
      </c>
      <c r="IH25" s="73">
        <v>0</v>
      </c>
      <c r="II25" s="73">
        <v>0</v>
      </c>
      <c r="IJ25" s="73">
        <v>0</v>
      </c>
      <c r="IK25" s="73">
        <v>0</v>
      </c>
      <c r="IL25" s="73">
        <v>0</v>
      </c>
      <c r="IM25" s="73">
        <v>3.359</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5</v>
      </c>
      <c r="JF25" s="71">
        <v>1</v>
      </c>
      <c r="JG25" s="71">
        <v>0</v>
      </c>
      <c r="JH25" s="71">
        <v>0</v>
      </c>
      <c r="JI25" s="71">
        <v>1</v>
      </c>
      <c r="JJ25" s="71">
        <v>3</v>
      </c>
      <c r="JK25" s="71">
        <v>0</v>
      </c>
      <c r="JL25" s="71">
        <v>0</v>
      </c>
      <c r="JM25" s="71">
        <v>0</v>
      </c>
      <c r="JN25" s="71">
        <v>0</v>
      </c>
      <c r="JO25" s="71">
        <v>1</v>
      </c>
      <c r="JP25" s="71">
        <v>0</v>
      </c>
      <c r="JQ25" s="71">
        <v>0</v>
      </c>
      <c r="JR25" s="71">
        <v>1</v>
      </c>
      <c r="JS25" s="71">
        <v>0</v>
      </c>
      <c r="JT25" s="71">
        <v>1</v>
      </c>
      <c r="JU25" s="71">
        <v>2</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0</v>
      </c>
      <c r="NI25" s="71">
        <v>0</v>
      </c>
      <c r="NJ25" s="71">
        <v>1</v>
      </c>
      <c r="NK25" s="71">
        <v>3</v>
      </c>
      <c r="NL25" s="71">
        <v>0</v>
      </c>
      <c r="NM25" s="71">
        <v>0</v>
      </c>
      <c r="NN25" s="71">
        <v>0</v>
      </c>
      <c r="NO25" s="71">
        <v>0</v>
      </c>
      <c r="NP25" s="71">
        <v>1</v>
      </c>
      <c r="NQ25" s="71">
        <v>0</v>
      </c>
      <c r="NR25" s="71">
        <v>0</v>
      </c>
      <c r="NS25" s="71">
        <v>1</v>
      </c>
      <c r="NT25" s="71">
        <v>0</v>
      </c>
      <c r="NU25" s="71">
        <v>1</v>
      </c>
      <c r="NV25" s="71">
        <v>2</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15</v>
      </c>
      <c r="QY25" s="71">
        <v>1</v>
      </c>
      <c r="QZ25" s="71">
        <v>0</v>
      </c>
      <c r="RA25" s="71">
        <v>0</v>
      </c>
      <c r="RB25" s="71">
        <v>0</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15</v>
      </c>
      <c r="RT25" s="71">
        <v>1</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1871</v>
      </c>
      <c r="B26" s="70">
        <v>18</v>
      </c>
      <c r="C26" s="70">
        <v>18</v>
      </c>
      <c r="D26" s="70">
        <v>1</v>
      </c>
      <c r="E26" s="70">
        <v>2021</v>
      </c>
      <c r="F26" s="70" t="s">
        <v>160</v>
      </c>
      <c r="G26" s="1073" t="s">
        <v>1853</v>
      </c>
      <c r="H26" s="70" t="s">
        <v>1854</v>
      </c>
      <c r="I26" s="1066"/>
      <c r="J26" s="73">
        <v>0</v>
      </c>
      <c r="K26" s="73">
        <v>0</v>
      </c>
      <c r="L26" s="73">
        <v>0</v>
      </c>
      <c r="M26" s="73">
        <v>0</v>
      </c>
      <c r="N26" s="73">
        <v>0</v>
      </c>
      <c r="O26" s="73">
        <v>0</v>
      </c>
      <c r="P26" s="73">
        <v>0</v>
      </c>
      <c r="Q26" s="73">
        <v>0</v>
      </c>
      <c r="R26" s="73">
        <v>87.74</v>
      </c>
      <c r="S26" s="73">
        <v>6.06</v>
      </c>
      <c r="T26" s="73">
        <v>0</v>
      </c>
      <c r="U26" s="73">
        <v>0</v>
      </c>
      <c r="V26" s="73">
        <v>3.0950000000000002</v>
      </c>
      <c r="W26" s="73">
        <v>27.838999999999999</v>
      </c>
      <c r="X26" s="73">
        <v>0</v>
      </c>
      <c r="Y26" s="73">
        <v>0</v>
      </c>
      <c r="Z26" s="73">
        <v>0</v>
      </c>
      <c r="AA26" s="73">
        <v>0</v>
      </c>
      <c r="AB26" s="73">
        <v>2.907</v>
      </c>
      <c r="AC26" s="73">
        <v>0</v>
      </c>
      <c r="AD26" s="73">
        <v>0</v>
      </c>
      <c r="AE26" s="73">
        <v>3.9809999999999999</v>
      </c>
      <c r="AF26" s="73">
        <v>0</v>
      </c>
      <c r="AG26" s="73">
        <v>24.417999999999999</v>
      </c>
      <c r="AH26" s="73">
        <v>16.565999999999999</v>
      </c>
      <c r="AI26" s="73">
        <v>0</v>
      </c>
      <c r="AJ26" s="73">
        <v>0</v>
      </c>
      <c r="AK26" s="73">
        <v>0</v>
      </c>
      <c r="AL26" s="73">
        <v>0</v>
      </c>
      <c r="AM26" s="73">
        <v>0</v>
      </c>
      <c r="AN26" s="73">
        <v>0</v>
      </c>
      <c r="AO26" s="73">
        <v>0</v>
      </c>
      <c r="AP26" s="73">
        <v>0</v>
      </c>
      <c r="AQ26" s="73">
        <v>0</v>
      </c>
      <c r="AR26" s="73">
        <v>0</v>
      </c>
      <c r="AS26" s="73">
        <v>2.8660000000000001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2.6789999999999998</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87.74</v>
      </c>
      <c r="DT26" s="73">
        <v>6.06</v>
      </c>
      <c r="DU26" s="73">
        <v>0</v>
      </c>
      <c r="DV26" s="73">
        <v>0</v>
      </c>
      <c r="DW26" s="73">
        <v>3.0950000000000002</v>
      </c>
      <c r="DX26" s="73">
        <v>27.838999999999999</v>
      </c>
      <c r="DY26" s="73">
        <v>0</v>
      </c>
      <c r="DZ26" s="73">
        <v>0</v>
      </c>
      <c r="EA26" s="73">
        <v>0</v>
      </c>
      <c r="EB26" s="73">
        <v>0</v>
      </c>
      <c r="EC26" s="73">
        <v>2.907</v>
      </c>
      <c r="ED26" s="73">
        <v>0</v>
      </c>
      <c r="EE26" s="73">
        <v>0</v>
      </c>
      <c r="EF26" s="73">
        <v>3.9809999999999999</v>
      </c>
      <c r="EG26" s="73">
        <v>0</v>
      </c>
      <c r="EH26" s="73">
        <v>24.417999999999999</v>
      </c>
      <c r="EI26" s="73">
        <v>16.565999999999999</v>
      </c>
      <c r="EJ26" s="73">
        <v>0</v>
      </c>
      <c r="EK26" s="73">
        <v>0</v>
      </c>
      <c r="EL26" s="73">
        <v>0</v>
      </c>
      <c r="EM26" s="73">
        <v>0</v>
      </c>
      <c r="EN26" s="73">
        <v>0</v>
      </c>
      <c r="EO26" s="73">
        <v>0</v>
      </c>
      <c r="EP26" s="73">
        <v>0</v>
      </c>
      <c r="EQ26" s="73">
        <v>0</v>
      </c>
      <c r="ER26" s="73">
        <v>0</v>
      </c>
      <c r="ES26" s="73">
        <v>0</v>
      </c>
      <c r="ET26" s="73">
        <v>2.8660000000000001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2.6789999999999998</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172.60599999999999</v>
      </c>
      <c r="HL26" s="73">
        <v>2.8660000000000001</v>
      </c>
      <c r="HM26" s="73">
        <v>0</v>
      </c>
      <c r="HN26" s="73">
        <v>0</v>
      </c>
      <c r="HO26" s="73">
        <v>0</v>
      </c>
      <c r="HP26" s="73">
        <v>0</v>
      </c>
      <c r="HQ26" s="73">
        <v>0</v>
      </c>
      <c r="HR26" s="73">
        <v>2.6789999999999998</v>
      </c>
      <c r="HS26" s="73">
        <v>0</v>
      </c>
      <c r="HT26" s="73">
        <v>0</v>
      </c>
      <c r="HU26" s="73">
        <v>0</v>
      </c>
      <c r="HV26" s="73">
        <v>0</v>
      </c>
      <c r="HW26" s="73">
        <v>0</v>
      </c>
      <c r="HX26" s="73">
        <v>0</v>
      </c>
      <c r="HY26" s="73">
        <v>0</v>
      </c>
      <c r="HZ26" s="73">
        <v>0</v>
      </c>
      <c r="IA26" s="73">
        <v>0</v>
      </c>
      <c r="IB26" s="73">
        <v>0</v>
      </c>
      <c r="IC26" s="73">
        <v>0</v>
      </c>
      <c r="ID26" s="73">
        <v>0</v>
      </c>
      <c r="IE26" s="73">
        <v>0</v>
      </c>
      <c r="IF26" s="73">
        <v>172.60599999999999</v>
      </c>
      <c r="IG26" s="73">
        <v>2.8660000000000001</v>
      </c>
      <c r="IH26" s="73">
        <v>0</v>
      </c>
      <c r="II26" s="73">
        <v>0</v>
      </c>
      <c r="IJ26" s="73">
        <v>0</v>
      </c>
      <c r="IK26" s="73">
        <v>0</v>
      </c>
      <c r="IL26" s="73">
        <v>0</v>
      </c>
      <c r="IM26" s="73">
        <v>2.6789999999999998</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1</v>
      </c>
      <c r="JG26" s="71">
        <v>0</v>
      </c>
      <c r="JH26" s="71">
        <v>0</v>
      </c>
      <c r="JI26" s="71">
        <v>1</v>
      </c>
      <c r="JJ26" s="71">
        <v>3</v>
      </c>
      <c r="JK26" s="71">
        <v>0</v>
      </c>
      <c r="JL26" s="71">
        <v>0</v>
      </c>
      <c r="JM26" s="71">
        <v>0</v>
      </c>
      <c r="JN26" s="71">
        <v>0</v>
      </c>
      <c r="JO26" s="71">
        <v>1</v>
      </c>
      <c r="JP26" s="71">
        <v>0</v>
      </c>
      <c r="JQ26" s="71">
        <v>0</v>
      </c>
      <c r="JR26" s="71">
        <v>1</v>
      </c>
      <c r="JS26" s="71">
        <v>0</v>
      </c>
      <c r="JT26" s="71">
        <v>1</v>
      </c>
      <c r="JU26" s="71">
        <v>2</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0</v>
      </c>
      <c r="NI26" s="71">
        <v>0</v>
      </c>
      <c r="NJ26" s="71">
        <v>1</v>
      </c>
      <c r="NK26" s="71">
        <v>3</v>
      </c>
      <c r="NL26" s="71">
        <v>0</v>
      </c>
      <c r="NM26" s="71">
        <v>0</v>
      </c>
      <c r="NN26" s="71">
        <v>0</v>
      </c>
      <c r="NO26" s="71">
        <v>0</v>
      </c>
      <c r="NP26" s="71">
        <v>1</v>
      </c>
      <c r="NQ26" s="71">
        <v>0</v>
      </c>
      <c r="NR26" s="71">
        <v>0</v>
      </c>
      <c r="NS26" s="71">
        <v>1</v>
      </c>
      <c r="NT26" s="71">
        <v>0</v>
      </c>
      <c r="NU26" s="71">
        <v>1</v>
      </c>
      <c r="NV26" s="71">
        <v>2</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1</v>
      </c>
      <c r="QZ26" s="71">
        <v>0</v>
      </c>
      <c r="RA26" s="71">
        <v>0</v>
      </c>
      <c r="RB26" s="71">
        <v>0</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15</v>
      </c>
      <c r="RT26" s="71">
        <v>1</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1872</v>
      </c>
      <c r="B27" s="70">
        <v>19</v>
      </c>
      <c r="C27" s="70">
        <v>19</v>
      </c>
      <c r="D27" s="70">
        <v>1</v>
      </c>
      <c r="E27" s="70">
        <v>2022</v>
      </c>
      <c r="F27" s="70" t="s">
        <v>161</v>
      </c>
      <c r="G27" s="1073" t="s">
        <v>1853</v>
      </c>
      <c r="H27" s="70" t="s">
        <v>1854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1873</v>
      </c>
      <c r="B28" s="70">
        <v>20</v>
      </c>
      <c r="C28" s="70">
        <v>20</v>
      </c>
      <c r="D28" s="70">
        <v>1</v>
      </c>
      <c r="E28" s="70">
        <v>2023</v>
      </c>
      <c r="F28" s="70" t="s">
        <v>1539</v>
      </c>
      <c r="G28" s="1073" t="s">
        <v>1853</v>
      </c>
      <c r="H28" s="70" t="s">
        <v>1854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1874</v>
      </c>
      <c r="B29" s="70">
        <v>21</v>
      </c>
      <c r="C29" s="70">
        <v>21</v>
      </c>
      <c r="D29" s="70">
        <v>1</v>
      </c>
      <c r="E29" s="70">
        <v>2024</v>
      </c>
      <c r="F29" s="70" t="s">
        <v>1554</v>
      </c>
      <c r="G29" s="1073" t="s">
        <v>1853</v>
      </c>
      <c r="H29" s="70" t="s">
        <v>1854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1853</v>
      </c>
      <c r="H30" s="70" t="s">
        <v>1854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1853</v>
      </c>
      <c r="H31" s="70" t="s">
        <v>1854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1853</v>
      </c>
      <c r="H32" s="70" t="s">
        <v>1854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1853</v>
      </c>
      <c r="H33" s="70" t="s">
        <v>1854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1853</v>
      </c>
      <c r="H34" s="70" t="s">
        <v>1854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1853</v>
      </c>
      <c r="H35" s="70" t="s">
        <v>1854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1874</v>
      </c>
      <c r="B29" s="70">
        <v>21</v>
      </c>
      <c r="C29" s="70">
        <v>18</v>
      </c>
      <c r="D29" s="70">
        <v>21</v>
      </c>
      <c r="E29" s="70">
        <v>2024</v>
      </c>
      <c r="F29" s="70" t="s">
        <v>1554</v>
      </c>
      <c r="G29" s="1073" t="s">
        <v>1853</v>
      </c>
      <c r="H29" s="70" t="s">
        <v>1854</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1751</v>
      </c>
      <c r="B35" s="70">
        <v>27</v>
      </c>
      <c r="C35" s="70">
        <v>18</v>
      </c>
      <c r="D35" s="70">
        <v>27</v>
      </c>
      <c r="E35" s="70">
        <v>2024</v>
      </c>
      <c r="F35" s="70" t="s">
        <v>1554</v>
      </c>
      <c r="G35" s="1073" t="s">
        <v>1748</v>
      </c>
      <c r="H35" s="70" t="s">
        <v>1749</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1744</v>
      </c>
      <c r="H40" s="70" t="s">
        <v>1745</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1755</v>
      </c>
      <c r="B42" s="70">
        <v>34</v>
      </c>
      <c r="C42" s="70">
        <v>18</v>
      </c>
      <c r="D42" s="70">
        <v>34</v>
      </c>
      <c r="E42" s="70">
        <v>2024</v>
      </c>
      <c r="F42" s="70" t="s">
        <v>1554</v>
      </c>
      <c r="G42" s="1073" t="s">
        <v>1752</v>
      </c>
      <c r="H42" s="70" t="s">
        <v>1753</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1759</v>
      </c>
      <c r="B52" s="70">
        <v>44</v>
      </c>
      <c r="C52" s="70">
        <v>18</v>
      </c>
      <c r="D52" s="70">
        <v>44</v>
      </c>
      <c r="E52" s="70">
        <v>2024</v>
      </c>
      <c r="F52" s="70" t="s">
        <v>1554</v>
      </c>
      <c r="G52" s="1073" t="s">
        <v>1756</v>
      </c>
      <c r="H52" s="70" t="s">
        <v>1757</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1872</v>
      </c>
      <c r="B209" s="70">
        <v>201</v>
      </c>
      <c r="C209" s="70">
        <v>16</v>
      </c>
      <c r="D209" s="70">
        <v>21</v>
      </c>
      <c r="E209" s="70">
        <v>2022</v>
      </c>
      <c r="F209" s="70" t="s">
        <v>161</v>
      </c>
      <c r="G209" s="1073" t="s">
        <v>1853</v>
      </c>
      <c r="H209" s="70" t="s">
        <v>1854</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1750</v>
      </c>
      <c r="B215" s="70">
        <v>207</v>
      </c>
      <c r="C215" s="70">
        <v>16</v>
      </c>
      <c r="D215" s="70">
        <v>27</v>
      </c>
      <c r="E215" s="70">
        <v>2022</v>
      </c>
      <c r="F215" s="70" t="s">
        <v>161</v>
      </c>
      <c r="G215" s="1073" t="s">
        <v>1748</v>
      </c>
      <c r="H215" s="70" t="s">
        <v>1749</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1746</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1754</v>
      </c>
      <c r="B222" s="70">
        <v>214</v>
      </c>
      <c r="C222" s="70">
        <v>16</v>
      </c>
      <c r="D222" s="70">
        <v>34</v>
      </c>
      <c r="E222" s="70">
        <v>2022</v>
      </c>
      <c r="F222" s="70" t="s">
        <v>161</v>
      </c>
      <c r="G222" s="1073" t="s">
        <v>1752</v>
      </c>
      <c r="H222" s="70" t="s">
        <v>1753</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1758</v>
      </c>
      <c r="B232" s="70">
        <v>224</v>
      </c>
      <c r="C232" s="70">
        <v>16</v>
      </c>
      <c r="D232" s="70">
        <v>44</v>
      </c>
      <c r="E232" s="70">
        <v>2022</v>
      </c>
      <c r="F232" s="70" t="s">
        <v>161</v>
      </c>
      <c r="G232" s="1073" t="s">
        <v>1756</v>
      </c>
      <c r="H232" s="70" t="s">
        <v>1757</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1853</v>
      </c>
      <c r="H6" s="77" t="s">
        <v>1854</v>
      </c>
      <c r="I6" s="77" t="s">
        <v>2460</v>
      </c>
      <c r="J6" s="77" t="s">
        <v>2461</v>
      </c>
      <c r="K6" s="1080">
        <v>16</v>
      </c>
      <c r="L6" s="1081">
        <v>11</v>
      </c>
      <c r="M6" s="1044"/>
      <c r="N6" s="988">
        <v>1</v>
      </c>
      <c r="O6" s="77" t="s">
        <v>1761</v>
      </c>
      <c r="P6" s="77" t="s">
        <v>1762</v>
      </c>
      <c r="Q6" s="77" t="s">
        <v>1501</v>
      </c>
      <c r="R6" s="16"/>
      <c r="S6" s="77">
        <v>1</v>
      </c>
      <c r="T6" s="77" t="s">
        <v>1853</v>
      </c>
      <c r="U6" s="77" t="s">
        <v>1854</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1728</v>
      </c>
      <c r="AE9" s="77" t="s">
        <v>1729</v>
      </c>
      <c r="AF9" s="77" t="s">
        <v>1501</v>
      </c>
    </row>
    <row r="10" spans="1:32" ht="12">
      <c r="A10" s="16"/>
      <c r="B10" s="16"/>
      <c r="C10" s="16"/>
      <c r="D10" s="16"/>
      <c r="F10" s="75" t="s">
        <v>1501</v>
      </c>
      <c r="G10" s="76" t="s">
        <v>1853</v>
      </c>
      <c r="H10" s="77" t="s">
        <v>1854</v>
      </c>
      <c r="I10" s="77" t="s">
        <v>2460</v>
      </c>
      <c r="J10" s="77" t="s">
        <v>2461</v>
      </c>
      <c r="K10" s="1079">
        <v>16</v>
      </c>
      <c r="L10" s="1045">
        <v>11</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1664</v>
      </c>
      <c r="AE11" s="77" t="s">
        <v>1665</v>
      </c>
      <c r="AF11" s="77" t="s">
        <v>1501</v>
      </c>
    </row>
    <row r="12" spans="1:32" ht="12">
      <c r="A12" s="16"/>
      <c r="B12" s="16"/>
      <c r="C12" s="16"/>
      <c r="D12" s="16"/>
      <c r="F12" s="75" t="s">
        <v>1505</v>
      </c>
      <c r="G12" s="76" t="s">
        <v>1853</v>
      </c>
      <c r="H12" s="77"/>
      <c r="I12" s="77" t="s">
        <v>1853</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1853</v>
      </c>
      <c r="AE26" s="77" t="s">
        <v>1854</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1741</v>
      </c>
      <c r="P30" s="77" t="s">
        <v>1742</v>
      </c>
      <c r="Q30" s="77" t="s">
        <v>1501</v>
      </c>
      <c r="R30" s="16"/>
      <c r="S30" s="16"/>
      <c r="T30" s="16"/>
      <c r="U30" s="16"/>
      <c r="V30" s="16"/>
      <c r="W30" s="16"/>
      <c r="X30" s="77">
        <v>25</v>
      </c>
      <c r="Y30" s="692" t="s">
        <v>1741</v>
      </c>
      <c r="Z30" s="77" t="s">
        <v>1742</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1748</v>
      </c>
      <c r="AE32" s="77" t="s">
        <v>1749</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1752</v>
      </c>
      <c r="AE39" s="77" t="s">
        <v>1753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1756</v>
      </c>
      <c r="AE49" s="77" t="s">
        <v>1757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常総市</v>
      </c>
      <c r="K4" s="70" t="str">
        <f>HLOOKUP(K3,比較地域マスタ!$E$5:$L$6,2,0)</f>
        <v>08211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常総市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1301.1590927074858</v>
      </c>
      <c r="BB5" s="29"/>
      <c r="BC5" s="17"/>
      <c r="BD5" s="1005">
        <f>SUM(BC6:BC8)</f>
        <v>970.62165119744645</v>
      </c>
      <c r="BE5" s="29"/>
      <c r="BF5" s="17"/>
      <c r="BG5" s="1005">
        <f>AK35</f>
        <v>753.62197100394496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1283.2798478103421</v>
      </c>
      <c r="BA6" s="17"/>
      <c r="BB6" s="29"/>
      <c r="BC6" s="1005">
        <f>O32</f>
        <v>953.5056416122984</v>
      </c>
      <c r="BD6" s="17"/>
      <c r="BE6" s="29"/>
      <c r="BF6" s="1005">
        <f>AK36</f>
        <v>738.86186189609123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6.1132409307124682</v>
      </c>
      <c r="BA7" s="17"/>
      <c r="BB7" s="29"/>
      <c r="BC7" s="1005">
        <f>O33</f>
        <v>5.3546436540317313</v>
      </c>
      <c r="BD7" s="17"/>
      <c r="BE7" s="29"/>
      <c r="BF7" s="1005">
        <f t="shared" ref="BF7:BF8" si="0">AK37</f>
        <v>4.135740624791743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11.76600396643134</v>
      </c>
      <c r="BA8" s="17"/>
      <c r="BB8" s="29"/>
      <c r="BC8" s="1005">
        <f>O34</f>
        <v>11.76136593111625</v>
      </c>
      <c r="BD8" s="17"/>
      <c r="BE8" s="29"/>
      <c r="BF8" s="1005">
        <f t="shared" si="0"/>
        <v>10.624368483061945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1632.0402795194711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83.874725829770995</v>
      </c>
      <c r="BA9" s="1005">
        <f>AZ9</f>
        <v>83.874725829770995</v>
      </c>
      <c r="BB9" s="29"/>
      <c r="BC9" s="1005">
        <f>O35</f>
        <v>104.2977303379316</v>
      </c>
      <c r="BD9" s="1005">
        <f>BC9</f>
        <v>104.2977303379316</v>
      </c>
      <c r="BE9" s="29"/>
      <c r="BF9" s="1005">
        <f>AK39</f>
        <v>68.835338701197344</v>
      </c>
      <c r="BG9" s="1005">
        <f>AK39</f>
        <v>68.835338701197344</v>
      </c>
      <c r="BH9" s="29"/>
    </row>
    <row r="10" spans="1:62" ht="17.100000000000001" customHeight="1" thickBot="1">
      <c r="B10" s="323"/>
      <c r="C10" s="324"/>
      <c r="D10" s="326"/>
      <c r="E10" s="326"/>
      <c r="F10" s="326"/>
      <c r="G10" s="325"/>
      <c r="H10" s="325"/>
      <c r="I10" s="326"/>
      <c r="J10" s="327"/>
      <c r="K10" s="334"/>
      <c r="L10" s="246" t="s">
        <v>114</v>
      </c>
      <c r="M10" s="246"/>
      <c r="N10" s="563"/>
      <c r="O10" s="906">
        <f>SUM(O11:O13)</f>
        <v>1301.1590927074858</v>
      </c>
      <c r="P10" s="453">
        <f t="shared" ref="P10:P22" si="1">O10/$O$9</f>
        <v>0.79725917860960627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73.788135326395363</v>
      </c>
      <c r="BA10" s="1005">
        <f>AZ10</f>
        <v>73.788135326395363</v>
      </c>
      <c r="BB10" s="29"/>
      <c r="BC10" s="1005">
        <f>O36</f>
        <v>93.156656491480746</v>
      </c>
      <c r="BD10" s="1005">
        <f>BC10</f>
        <v>93.156656491480746</v>
      </c>
      <c r="BE10" s="29"/>
      <c r="BF10" s="1005">
        <f>AK40</f>
        <v>86.062444095840149</v>
      </c>
      <c r="BG10" s="1005">
        <f>AK40</f>
        <v>86.062444095840149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1283.2798478103421</v>
      </c>
      <c r="P11" s="454">
        <f t="shared" si="1"/>
        <v>0.78630402932713395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168.74833879697681</v>
      </c>
      <c r="BB11" s="29"/>
      <c r="BC11" s="1005"/>
      <c r="BD11" s="1005">
        <f>SUM(BC12:BC14)</f>
        <v>158.56706712811851</v>
      </c>
      <c r="BE11" s="29"/>
      <c r="BF11" s="17"/>
      <c r="BG11" s="1005">
        <f>AK41</f>
        <v>136.11474068520386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6.1132409307124682</v>
      </c>
      <c r="P12" s="454">
        <f t="shared" si="1"/>
        <v>3.7457659638844313E-3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164.93935146382415</v>
      </c>
      <c r="BA12" s="17"/>
      <c r="BB12" s="29"/>
      <c r="BC12" s="1005">
        <f>O38</f>
        <v>153.47595479280304</v>
      </c>
      <c r="BD12" s="17"/>
      <c r="BE12" s="29"/>
      <c r="BF12" s="1005">
        <f>AK42</f>
        <v>132.49059544078273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11.76600396643134</v>
      </c>
      <c r="P13" s="454">
        <f t="shared" si="1"/>
        <v>7.2093833185879804E-3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3.80898733315265</v>
      </c>
      <c r="BA13" s="17"/>
      <c r="BB13" s="29"/>
      <c r="BC13" s="1005">
        <f>O41</f>
        <v>5.0911123353154597</v>
      </c>
      <c r="BD13" s="17"/>
      <c r="BE13" s="29"/>
      <c r="BF13" s="1005">
        <f>AK45</f>
        <v>3.6241452444211215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83.874725829770995</v>
      </c>
      <c r="P14" s="453">
        <f t="shared" si="1"/>
        <v>5.1392558677820499E-2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73.788135326395363</v>
      </c>
      <c r="P15" s="453">
        <f t="shared" si="1"/>
        <v>4.5212202328805962E-2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4.4699868588421454</v>
      </c>
      <c r="BA15" s="1005">
        <f>AZ15</f>
        <v>4.4699868588421454</v>
      </c>
      <c r="BB15" s="29"/>
      <c r="BC15" s="1005">
        <f>O43</f>
        <v>8.4864132561758083</v>
      </c>
      <c r="BD15" s="1005">
        <f>BC15</f>
        <v>8.4864132561758083</v>
      </c>
      <c r="BE15" s="29"/>
      <c r="BF15" s="1005">
        <f>AK47</f>
        <v>4.8830963319779332</v>
      </c>
      <c r="BG15" s="1005">
        <f>AK47</f>
        <v>4.8830963319779332</v>
      </c>
      <c r="BH15" s="29"/>
    </row>
    <row r="16" spans="1:62" ht="17.100000000000001" customHeight="1" thickBot="1">
      <c r="B16" s="323"/>
      <c r="C16" s="324"/>
      <c r="D16" s="326"/>
      <c r="E16" s="326"/>
      <c r="F16" s="326"/>
      <c r="G16" s="325"/>
      <c r="H16" s="325"/>
      <c r="I16" s="326"/>
      <c r="J16" s="327"/>
      <c r="K16" s="335"/>
      <c r="L16" s="246" t="s">
        <v>128</v>
      </c>
      <c r="M16" s="344"/>
      <c r="N16" s="345"/>
      <c r="O16" s="906">
        <f>SUM(O18:O21)</f>
        <v>168.74833879697681</v>
      </c>
      <c r="P16" s="453">
        <f t="shared" si="1"/>
        <v>0.10339716544659187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164.93935146382415</v>
      </c>
      <c r="P17" s="454">
        <f t="shared" si="1"/>
        <v>0.10106328473240132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87.995771127392544</v>
      </c>
      <c r="P18" s="454">
        <f t="shared" si="1"/>
        <v>5.3917646660841929E-2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76.943580336431609</v>
      </c>
      <c r="P19" s="454">
        <f t="shared" si="1"/>
        <v>4.7145638071559394E-2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3.80898733315265</v>
      </c>
      <c r="P20" s="454">
        <f t="shared" si="1"/>
        <v>2.3338807141905513E-3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4.4699868588421454</v>
      </c>
      <c r="P22" s="612">
        <f t="shared" si="1"/>
        <v>2.7388949371753642E-3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787.89203013096039</v>
      </c>
      <c r="AZ22" s="1005">
        <f t="shared" si="3"/>
        <v>823.64260448389166</v>
      </c>
      <c r="BA22" s="1005">
        <f t="shared" si="3"/>
        <v>862.42531675977034</v>
      </c>
      <c r="BB22" s="1005">
        <f t="shared" si="3"/>
        <v>902.66098542555028</v>
      </c>
      <c r="BC22" s="1005">
        <f t="shared" si="3"/>
        <v>970.62165119744645</v>
      </c>
      <c r="BD22" s="1005">
        <f t="shared" si="3"/>
        <v>928.12726151132165</v>
      </c>
      <c r="BE22" s="1005">
        <f t="shared" si="3"/>
        <v>783.99599796805001</v>
      </c>
      <c r="BF22" s="1005">
        <f t="shared" si="3"/>
        <v>946.17574070108094</v>
      </c>
      <c r="BG22" s="1005">
        <f t="shared" si="3"/>
        <v>880.84930937500974</v>
      </c>
      <c r="BH22" s="1005">
        <f t="shared" si="3"/>
        <v>891.63452667853733</v>
      </c>
      <c r="BI22" s="1005">
        <f t="shared" si="3"/>
        <v>848.48244107260098</v>
      </c>
      <c r="BJ22" s="1005">
        <f t="shared" si="3"/>
        <v>673.48826006202933</v>
      </c>
      <c r="BK22" s="1005">
        <f t="shared" si="3"/>
        <v>837.63761413184307</v>
      </c>
      <c r="BL22" s="1005">
        <f t="shared" si="3"/>
        <v>753.62197100394496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83.926026886500978</v>
      </c>
      <c r="AZ23" s="1005">
        <f t="shared" ref="AZ23:BL23" si="4">Y39</f>
        <v>80.291708451633852</v>
      </c>
      <c r="BA23" s="1005">
        <f t="shared" si="4"/>
        <v>97.750645866231707</v>
      </c>
      <c r="BB23" s="1005">
        <f t="shared" si="4"/>
        <v>106.8626969284775</v>
      </c>
      <c r="BC23" s="1005">
        <f t="shared" si="4"/>
        <v>104.2977303379316</v>
      </c>
      <c r="BD23" s="1005">
        <f t="shared" si="4"/>
        <v>107.3606507118164</v>
      </c>
      <c r="BE23" s="1005">
        <f t="shared" si="4"/>
        <v>119.45903702970941</v>
      </c>
      <c r="BF23" s="1005">
        <f t="shared" si="4"/>
        <v>87.381201592061728</v>
      </c>
      <c r="BG23" s="1005">
        <f t="shared" si="4"/>
        <v>79.470287239072377</v>
      </c>
      <c r="BH23" s="1005">
        <f t="shared" si="4"/>
        <v>84.340018561353375</v>
      </c>
      <c r="BI23" s="1005">
        <f t="shared" si="4"/>
        <v>82.442170997257648</v>
      </c>
      <c r="BJ23" s="1005">
        <f t="shared" si="4"/>
        <v>67.328013784555395</v>
      </c>
      <c r="BK23" s="1005">
        <f t="shared" si="4"/>
        <v>71.611896123975072</v>
      </c>
      <c r="BL23" s="1005">
        <f t="shared" si="4"/>
        <v>68.835338701197344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64.818423656716689</v>
      </c>
      <c r="AZ24" s="1005">
        <f t="shared" ref="AZ24:BL24" si="5">Y40</f>
        <v>73.002491262846675</v>
      </c>
      <c r="BA24" s="1005">
        <f t="shared" si="5"/>
        <v>78.635743923579227</v>
      </c>
      <c r="BB24" s="1005">
        <f t="shared" si="5"/>
        <v>94.12357439017461</v>
      </c>
      <c r="BC24" s="1005">
        <f t="shared" si="5"/>
        <v>93.156656491480746</v>
      </c>
      <c r="BD24" s="1005">
        <f t="shared" si="5"/>
        <v>91.320529187940025</v>
      </c>
      <c r="BE24" s="1005">
        <f t="shared" si="5"/>
        <v>86.078507110207667</v>
      </c>
      <c r="BF24" s="1005">
        <f t="shared" si="5"/>
        <v>76.917394886893632</v>
      </c>
      <c r="BG24" s="1005">
        <f t="shared" si="5"/>
        <v>84.690134532739876</v>
      </c>
      <c r="BH24" s="1005">
        <f t="shared" si="5"/>
        <v>81.297395911755615</v>
      </c>
      <c r="BI24" s="1005">
        <f t="shared" si="5"/>
        <v>78.259450843778538</v>
      </c>
      <c r="BJ24" s="1005">
        <f t="shared" si="5"/>
        <v>75.947045831587815</v>
      </c>
      <c r="BK24" s="1005">
        <f t="shared" si="5"/>
        <v>81.054301672879959</v>
      </c>
      <c r="BL24" s="1005">
        <f t="shared" si="5"/>
        <v>86.062444095840149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161.97444725243588</v>
      </c>
      <c r="AZ25" s="1005">
        <f t="shared" ref="AZ25:BL25" si="6">Y41</f>
        <v>162.93835679303513</v>
      </c>
      <c r="BA25" s="1005">
        <f t="shared" si="6"/>
        <v>159.4052251930386</v>
      </c>
      <c r="BB25" s="1005">
        <f t="shared" si="6"/>
        <v>160.99116658825523</v>
      </c>
      <c r="BC25" s="1005">
        <f t="shared" si="6"/>
        <v>158.56706712811851</v>
      </c>
      <c r="BD25" s="1005">
        <f t="shared" si="6"/>
        <v>154.52933084371938</v>
      </c>
      <c r="BE25" s="1005">
        <f t="shared" si="6"/>
        <v>152.94584897076129</v>
      </c>
      <c r="BF25" s="1005">
        <f t="shared" si="6"/>
        <v>150.86842195070329</v>
      </c>
      <c r="BG25" s="1005">
        <f t="shared" si="6"/>
        <v>149.6628182167444</v>
      </c>
      <c r="BH25" s="1005">
        <f t="shared" si="6"/>
        <v>147.90090033985342</v>
      </c>
      <c r="BI25" s="1005">
        <f t="shared" si="6"/>
        <v>146.21722685235898</v>
      </c>
      <c r="BJ25" s="1005">
        <f t="shared" si="6"/>
        <v>133.79957537442573</v>
      </c>
      <c r="BK25" s="1005">
        <f t="shared" si="6"/>
        <v>134.33718339380104</v>
      </c>
      <c r="BL25" s="1005">
        <f t="shared" si="6"/>
        <v>136.11474068520386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7.2068949369086459</v>
      </c>
      <c r="AZ26" s="1005">
        <f t="shared" si="7"/>
        <v>6.9340418357165214</v>
      </c>
      <c r="BA26" s="1005">
        <f t="shared" si="7"/>
        <v>8.1856696327782608</v>
      </c>
      <c r="BB26" s="1005">
        <f t="shared" si="7"/>
        <v>7.9188134554765739</v>
      </c>
      <c r="BC26" s="1005">
        <f t="shared" si="7"/>
        <v>8.4864132561758083</v>
      </c>
      <c r="BD26" s="1005">
        <f t="shared" si="7"/>
        <v>8.8241365266409808</v>
      </c>
      <c r="BE26" s="1005">
        <f t="shared" si="7"/>
        <v>7.6615303401099029</v>
      </c>
      <c r="BF26" s="1005">
        <f t="shared" si="7"/>
        <v>7.6062261301871619</v>
      </c>
      <c r="BG26" s="1005">
        <f t="shared" si="7"/>
        <v>5.6873662301243222</v>
      </c>
      <c r="BH26" s="1005">
        <f t="shared" si="7"/>
        <v>5.0756099341372263</v>
      </c>
      <c r="BI26" s="1005">
        <f t="shared" si="7"/>
        <v>7.3874217567940015</v>
      </c>
      <c r="BJ26" s="1005">
        <f t="shared" si="7"/>
        <v>5.9465964933740452</v>
      </c>
      <c r="BK26" s="1005">
        <f t="shared" si="7"/>
        <v>5.7820520206578028</v>
      </c>
      <c r="BL26" s="1005">
        <f t="shared" si="7"/>
        <v>4.8830963319779332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1105.8178228635225</v>
      </c>
      <c r="AZ27" s="1005">
        <f t="shared" si="8"/>
        <v>1146.8092028271237</v>
      </c>
      <c r="BA27" s="1005">
        <f t="shared" si="8"/>
        <v>1206.402601375398</v>
      </c>
      <c r="BB27" s="1005">
        <f t="shared" si="8"/>
        <v>1272.5572367879342</v>
      </c>
      <c r="BC27" s="1005">
        <f t="shared" si="8"/>
        <v>1335.1295184111532</v>
      </c>
      <c r="BD27" s="1005">
        <f t="shared" si="8"/>
        <v>1290.1619087814386</v>
      </c>
      <c r="BE27" s="1005">
        <f t="shared" si="8"/>
        <v>1150.1409214188384</v>
      </c>
      <c r="BF27" s="1005">
        <f t="shared" si="8"/>
        <v>1268.9489852609267</v>
      </c>
      <c r="BG27" s="1005">
        <f t="shared" si="8"/>
        <v>1200.3599155936909</v>
      </c>
      <c r="BH27" s="1005">
        <f t="shared" si="8"/>
        <v>1210.2484514256371</v>
      </c>
      <c r="BI27" s="1005">
        <f t="shared" si="8"/>
        <v>1162.7887115227902</v>
      </c>
      <c r="BJ27" s="1005">
        <f t="shared" si="8"/>
        <v>956.50949154597242</v>
      </c>
      <c r="BK27" s="1005">
        <f t="shared" si="8"/>
        <v>1130.4230473431569</v>
      </c>
      <c r="BL27" s="1005">
        <f t="shared" si="8"/>
        <v>1049.5175908181641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1335.1295184111532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970.62165119744645</v>
      </c>
      <c r="P31" s="453">
        <f t="shared" ref="P31:P43" si="9">O31/$O$30</f>
        <v>0.72698688615057905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953.5056416122984</v>
      </c>
      <c r="P32" s="454">
        <f t="shared" si="9"/>
        <v>0.71416714892724464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5.3546436540317313</v>
      </c>
      <c r="P33" s="454">
        <f t="shared" si="9"/>
        <v>4.0105799326524728E-3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11.76136593111625</v>
      </c>
      <c r="P34" s="454">
        <f t="shared" si="9"/>
        <v>8.8091572906819193E-3</v>
      </c>
      <c r="Q34" s="328"/>
      <c r="R34" s="13"/>
      <c r="S34" s="323"/>
      <c r="T34" s="563" t="s">
        <v>112</v>
      </c>
      <c r="U34" s="332"/>
      <c r="V34" s="332"/>
      <c r="W34" s="332"/>
      <c r="X34" s="893">
        <f>X35+X39+X40+X41+X47</f>
        <v>1105.8178228635225</v>
      </c>
      <c r="Y34" s="894">
        <f t="shared" ref="Y34:AK34" si="10">Y35+Y39+Y40+Y41+Y47</f>
        <v>1146.8092028271237</v>
      </c>
      <c r="Z34" s="894">
        <f t="shared" si="10"/>
        <v>1206.402601375398</v>
      </c>
      <c r="AA34" s="894">
        <f t="shared" si="10"/>
        <v>1272.5572367879342</v>
      </c>
      <c r="AB34" s="894">
        <f t="shared" si="10"/>
        <v>1335.1295184111532</v>
      </c>
      <c r="AC34" s="894">
        <f t="shared" si="10"/>
        <v>1290.1619087814386</v>
      </c>
      <c r="AD34" s="894">
        <f t="shared" si="10"/>
        <v>1150.1409214188384</v>
      </c>
      <c r="AE34" s="894">
        <f t="shared" si="10"/>
        <v>1268.9489852609267</v>
      </c>
      <c r="AF34" s="894">
        <f t="shared" si="10"/>
        <v>1200.3599155936909</v>
      </c>
      <c r="AG34" s="894">
        <f t="shared" si="10"/>
        <v>1210.2484514256371</v>
      </c>
      <c r="AH34" s="894">
        <f t="shared" si="10"/>
        <v>1162.7887115227902</v>
      </c>
      <c r="AI34" s="894">
        <f t="shared" si="10"/>
        <v>956.50949154597242</v>
      </c>
      <c r="AJ34" s="894">
        <f t="shared" si="10"/>
        <v>1130.4230473431569</v>
      </c>
      <c r="AK34" s="895">
        <f t="shared" si="10"/>
        <v>1049.5175908181641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104.2977303379316</v>
      </c>
      <c r="P35" s="453">
        <f t="shared" si="9"/>
        <v>7.8118061880655024E-2</v>
      </c>
      <c r="Q35" s="328"/>
      <c r="R35" s="13"/>
      <c r="S35" s="323"/>
      <c r="T35" s="334"/>
      <c r="U35" s="246" t="s">
        <v>114</v>
      </c>
      <c r="V35" s="344"/>
      <c r="W35" s="344"/>
      <c r="X35" s="896">
        <f>SUM(X36:X38)</f>
        <v>787.89203013096039</v>
      </c>
      <c r="Y35" s="897">
        <f t="shared" ref="Y35:AK35" si="11">SUM(Y36:Y38)</f>
        <v>823.64260448389166</v>
      </c>
      <c r="Z35" s="897">
        <f t="shared" si="11"/>
        <v>862.42531675977034</v>
      </c>
      <c r="AA35" s="897">
        <f t="shared" si="11"/>
        <v>902.66098542555028</v>
      </c>
      <c r="AB35" s="897">
        <f t="shared" si="11"/>
        <v>970.62165119744645</v>
      </c>
      <c r="AC35" s="897">
        <f t="shared" si="11"/>
        <v>928.12726151132165</v>
      </c>
      <c r="AD35" s="897">
        <f t="shared" si="11"/>
        <v>783.99599796805001</v>
      </c>
      <c r="AE35" s="897">
        <f t="shared" si="11"/>
        <v>946.17574070108094</v>
      </c>
      <c r="AF35" s="897">
        <f t="shared" si="11"/>
        <v>880.84930937500974</v>
      </c>
      <c r="AG35" s="897">
        <f t="shared" si="11"/>
        <v>891.63452667853733</v>
      </c>
      <c r="AH35" s="897">
        <f t="shared" si="11"/>
        <v>848.48244107260098</v>
      </c>
      <c r="AI35" s="897">
        <f t="shared" si="11"/>
        <v>673.48826006202933</v>
      </c>
      <c r="AJ35" s="897">
        <f t="shared" si="11"/>
        <v>837.63761413184307</v>
      </c>
      <c r="AK35" s="898">
        <f t="shared" si="11"/>
        <v>753.62197100394496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93.156656491480746</v>
      </c>
      <c r="P36" s="453">
        <f t="shared" si="9"/>
        <v>6.9773497781953131E-2</v>
      </c>
      <c r="Q36" s="328"/>
      <c r="R36" s="13"/>
      <c r="S36" s="356" t="s">
        <v>184</v>
      </c>
      <c r="T36" s="335"/>
      <c r="U36" s="346"/>
      <c r="V36" s="336" t="s">
        <v>184</v>
      </c>
      <c r="W36" s="357"/>
      <c r="X36" s="899">
        <f>VLOOKUP(年度マスタ!$K$4&amp;"_"&amp;X$33,データシート1!$A:$BT,MATCH("aa_"&amp;$S36,データシート1!$A$1:$BT$1,0),0)</f>
        <v>771.81601875631725</v>
      </c>
      <c r="Y36" s="900">
        <f>VLOOKUP(年度マスタ!$K$4&amp;"_"&amp;Y$33,データシート1!$A:$BT,MATCH("aa_"&amp;$S36,データシート1!$A$1:$BT$1,0),0)</f>
        <v>807.74810429761055</v>
      </c>
      <c r="Z36" s="900">
        <f>VLOOKUP(年度マスタ!$K$4&amp;"_"&amp;Z$33,データシート1!$A:$BT,MATCH("aa_"&amp;$S36,データシート1!$A$1:$BT$1,0),0)</f>
        <v>843.85459153111083</v>
      </c>
      <c r="AA36" s="900">
        <f>VLOOKUP(年度マスタ!$K$4&amp;"_"&amp;AA$33,データシート1!$A:$BT,MATCH("aa_"&amp;$S36,データシート1!$A$1:$BT$1,0),0)</f>
        <v>884.39817762149949</v>
      </c>
      <c r="AB36" s="900">
        <f>VLOOKUP(年度マスタ!$K$4&amp;"_"&amp;AB$33,データシート1!$A:$BT,MATCH("aa_"&amp;$S36,データシート1!$A$1:$BT$1,0),0)</f>
        <v>953.5056416122984</v>
      </c>
      <c r="AC36" s="900">
        <f>VLOOKUP(年度マスタ!$K$4&amp;"_"&amp;AC$33,データシート1!$A:$BT,MATCH("aa_"&amp;$S36,データシート1!$A$1:$BT$1,0),0)</f>
        <v>911.17084447741547</v>
      </c>
      <c r="AD36" s="900">
        <f>VLOOKUP(年度マスタ!$K$4&amp;"_"&amp;AD$33,データシート1!$A:$BT,MATCH("aa_"&amp;$S36,データシート1!$A$1:$BT$1,0),0)</f>
        <v>767.20096094903397</v>
      </c>
      <c r="AE36" s="900">
        <f>VLOOKUP(年度マスタ!$K$4&amp;"_"&amp;AE$33,データシート1!$A:$BT,MATCH("aa_"&amp;$S36,データシート1!$A$1:$BT$1,0),0)</f>
        <v>929.84005784574583</v>
      </c>
      <c r="AF36" s="900">
        <f>VLOOKUP(年度マスタ!$K$4&amp;"_"&amp;AF$33,データシート1!$A:$BT,MATCH("aa_"&amp;$S36,データシート1!$A$1:$BT$1,0),0)</f>
        <v>864.58309164660102</v>
      </c>
      <c r="AG36" s="900">
        <f>VLOOKUP(年度マスタ!$K$4&amp;"_"&amp;AG$33,データシート1!$A:$BT,MATCH("aa_"&amp;$S36,データシート1!$A$1:$BT$1,0),0)</f>
        <v>876.34962569189531</v>
      </c>
      <c r="AH36" s="900">
        <f>VLOOKUP(年度マスタ!$K$4&amp;"_"&amp;AH$33,データシート1!$A:$BT,MATCH("aa_"&amp;$S36,データシート1!$A$1:$BT$1,0),0)</f>
        <v>833.51021243828052</v>
      </c>
      <c r="AI36" s="900">
        <f>VLOOKUP(年度マスタ!$K$4&amp;"_"&amp;AI$33,データシート1!$A:$BT,MATCH("aa_"&amp;$S36,データシート1!$A$1:$BT$1,0),0)</f>
        <v>655.21765866021417</v>
      </c>
      <c r="AJ36" s="900">
        <f>VLOOKUP(年度マスタ!$K$4&amp;"_"&amp;AJ$33,データシート1!$A:$BT,MATCH("aa_"&amp;$S36,データシート1!$A$1:$BT$1,0),0)</f>
        <v>821.47801938492694</v>
      </c>
      <c r="AK36" s="901">
        <f>VLOOKUP(年度マスタ!$K$4&amp;"_"&amp;AK$33,データシート1!$A:$BT,MATCH("aa_"&amp;$S36,データシート1!$A$1:$BT$1,0),0)</f>
        <v>738.86186189609123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158.56706712811851</v>
      </c>
      <c r="P37" s="453">
        <f t="shared" si="9"/>
        <v>0.11876530699195265</v>
      </c>
      <c r="Q37" s="328"/>
      <c r="R37" s="13"/>
      <c r="S37" s="356" t="s">
        <v>187</v>
      </c>
      <c r="T37" s="335"/>
      <c r="U37" s="346"/>
      <c r="V37" s="336" t="s">
        <v>194</v>
      </c>
      <c r="W37" s="357"/>
      <c r="X37" s="899">
        <f>VLOOKUP(年度マスタ!$K$4&amp;"_"&amp;X$33,データシート1!$A:$BT,MATCH("aa_"&amp;$S37,データシート1!$A$1:$BT$1,0),0)</f>
        <v>4.1217404301546514</v>
      </c>
      <c r="Y37" s="900">
        <f>VLOOKUP(年度マスタ!$K$4&amp;"_"&amp;Y$33,データシート1!$A:$BT,MATCH("aa_"&amp;$S37,データシート1!$A$1:$BT$1,0),0)</f>
        <v>4.4136109823460368</v>
      </c>
      <c r="Z37" s="900">
        <f>VLOOKUP(年度マスタ!$K$4&amp;"_"&amp;Z$33,データシート1!$A:$BT,MATCH("aa_"&amp;$S37,データシート1!$A$1:$BT$1,0),0)</f>
        <v>6.3380879065482434</v>
      </c>
      <c r="AA37" s="900">
        <f>VLOOKUP(年度マスタ!$K$4&amp;"_"&amp;AA$33,データシート1!$A:$BT,MATCH("aa_"&amp;$S37,データシート1!$A$1:$BT$1,0),0)</f>
        <v>6.0056914194725213</v>
      </c>
      <c r="AB37" s="900">
        <f>VLOOKUP(年度マスタ!$K$4&amp;"_"&amp;AB$33,データシート1!$A:$BT,MATCH("aa_"&amp;$S37,データシート1!$A$1:$BT$1,0),0)</f>
        <v>5.3546436540317313</v>
      </c>
      <c r="AC37" s="900">
        <f>VLOOKUP(年度マスタ!$K$4&amp;"_"&amp;AC$33,データシート1!$A:$BT,MATCH("aa_"&amp;$S37,データシート1!$A$1:$BT$1,0),0)</f>
        <v>5.5744714754107214</v>
      </c>
      <c r="AD37" s="900">
        <f>VLOOKUP(年度マスタ!$K$4&amp;"_"&amp;AD$33,データシート1!$A:$BT,MATCH("aa_"&amp;$S37,データシート1!$A$1:$BT$1,0),0)</f>
        <v>5.3337221216429143</v>
      </c>
      <c r="AE37" s="900">
        <f>VLOOKUP(年度マスタ!$K$4&amp;"_"&amp;AE$33,データシート1!$A:$BT,MATCH("aa_"&amp;$S37,データシート1!$A$1:$BT$1,0),0)</f>
        <v>4.955034997305753</v>
      </c>
      <c r="AF37" s="900">
        <f>VLOOKUP(年度マスタ!$K$4&amp;"_"&amp;AF$33,データシート1!$A:$BT,MATCH("aa_"&amp;$S37,データシート1!$A$1:$BT$1,0),0)</f>
        <v>4.9334474734714426</v>
      </c>
      <c r="AG37" s="900">
        <f>VLOOKUP(年度マスタ!$K$4&amp;"_"&amp;AG$33,データシート1!$A:$BT,MATCH("aa_"&amp;$S37,データシート1!$A$1:$BT$1,0),0)</f>
        <v>4.655073506441072</v>
      </c>
      <c r="AH37" s="900">
        <f>VLOOKUP(年度マスタ!$K$4&amp;"_"&amp;AH$33,データシート1!$A:$BT,MATCH("aa_"&amp;$S37,データシート1!$A$1:$BT$1,0),0)</f>
        <v>4.2509426388019698</v>
      </c>
      <c r="AI37" s="900">
        <f>VLOOKUP(年度マスタ!$K$4&amp;"_"&amp;AI$33,データシート1!$A:$BT,MATCH("aa_"&amp;$S37,データシート1!$A$1:$BT$1,0),0)</f>
        <v>4.3287227622516129</v>
      </c>
      <c r="AJ37" s="900">
        <f>VLOOKUP(年度マスタ!$K$4&amp;"_"&amp;AJ$33,データシート1!$A:$BT,MATCH("aa_"&amp;$S37,データシート1!$A$1:$BT$1,0),0)</f>
        <v>4.609740961551573</v>
      </c>
      <c r="AK37" s="901">
        <f>VLOOKUP(年度マスタ!$K$4&amp;"_"&amp;AK$33,データシート1!$A:$BT,MATCH("aa_"&amp;$S37,データシート1!$A$1:$BT$1,0),0)</f>
        <v>4.135740624791743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153.47595479280304</v>
      </c>
      <c r="P38" s="454">
        <f t="shared" si="9"/>
        <v>0.11495210964659394</v>
      </c>
      <c r="Q38" s="328"/>
      <c r="R38" s="13"/>
      <c r="S38" s="356" t="s">
        <v>188</v>
      </c>
      <c r="T38" s="335"/>
      <c r="U38" s="348"/>
      <c r="V38" s="358" t="s">
        <v>197</v>
      </c>
      <c r="W38" s="358"/>
      <c r="X38" s="899">
        <f>VLOOKUP(年度マスタ!$K$4&amp;"_"&amp;X$33,データシート1!$A:$BT,MATCH("aa_"&amp;$S38,データシート1!$A$1:$BT$1,0),0)</f>
        <v>11.95427094448848</v>
      </c>
      <c r="Y38" s="900">
        <f>VLOOKUP(年度マスタ!$K$4&amp;"_"&amp;Y$33,データシート1!$A:$BT,MATCH("aa_"&amp;$S38,データシート1!$A$1:$BT$1,0),0)</f>
        <v>11.480889203935011</v>
      </c>
      <c r="Z38" s="900">
        <f>VLOOKUP(年度マスタ!$K$4&amp;"_"&amp;Z$33,データシート1!$A:$BT,MATCH("aa_"&amp;$S38,データシート1!$A$1:$BT$1,0),0)</f>
        <v>12.232637322111239</v>
      </c>
      <c r="AA38" s="900">
        <f>VLOOKUP(年度マスタ!$K$4&amp;"_"&amp;AA$33,データシート1!$A:$BT,MATCH("aa_"&amp;$S38,データシート1!$A$1:$BT$1,0),0)</f>
        <v>12.25711638457822</v>
      </c>
      <c r="AB38" s="900">
        <f>VLOOKUP(年度マスタ!$K$4&amp;"_"&amp;AB$33,データシート1!$A:$BT,MATCH("aa_"&amp;$S38,データシート1!$A$1:$BT$1,0),0)</f>
        <v>11.76136593111625</v>
      </c>
      <c r="AC38" s="900">
        <f>VLOOKUP(年度マスタ!$K$4&amp;"_"&amp;AC$33,データシート1!$A:$BT,MATCH("aa_"&amp;$S38,データシート1!$A$1:$BT$1,0),0)</f>
        <v>11.381945558495429</v>
      </c>
      <c r="AD38" s="900">
        <f>VLOOKUP(年度マスタ!$K$4&amp;"_"&amp;AD$33,データシート1!$A:$BT,MATCH("aa_"&amp;$S38,データシート1!$A$1:$BT$1,0),0)</f>
        <v>11.46131489737312</v>
      </c>
      <c r="AE38" s="900">
        <f>VLOOKUP(年度マスタ!$K$4&amp;"_"&amp;AE$33,データシート1!$A:$BT,MATCH("aa_"&amp;$S38,データシート1!$A$1:$BT$1,0),0)</f>
        <v>11.380647858029361</v>
      </c>
      <c r="AF38" s="900">
        <f>VLOOKUP(年度マスタ!$K$4&amp;"_"&amp;AF$33,データシート1!$A:$BT,MATCH("aa_"&amp;$S38,データシート1!$A$1:$BT$1,0),0)</f>
        <v>11.332770254937307</v>
      </c>
      <c r="AG38" s="900">
        <f>VLOOKUP(年度マスタ!$K$4&amp;"_"&amp;AG$33,データシート1!$A:$BT,MATCH("aa_"&amp;$S38,データシート1!$A$1:$BT$1,0),0)</f>
        <v>10.629827480200873</v>
      </c>
      <c r="AH38" s="900">
        <f>VLOOKUP(年度マスタ!$K$4&amp;"_"&amp;AH$33,データシート1!$A:$BT,MATCH("aa_"&amp;$S38,データシート1!$A$1:$BT$1,0),0)</f>
        <v>10.72128599551853</v>
      </c>
      <c r="AI38" s="900">
        <f>VLOOKUP(年度マスタ!$K$4&amp;"_"&amp;AI$33,データシート1!$A:$BT,MATCH("aa_"&amp;$S38,データシート1!$A$1:$BT$1,0),0)</f>
        <v>13.941878639563596</v>
      </c>
      <c r="AJ38" s="900">
        <f>VLOOKUP(年度マスタ!$K$4&amp;"_"&amp;AJ$33,データシート1!$A:$BT,MATCH("aa_"&amp;$S38,データシート1!$A$1:$BT$1,0),0)</f>
        <v>11.549853785364558</v>
      </c>
      <c r="AK38" s="901">
        <f>VLOOKUP(年度マスタ!$K$4&amp;"_"&amp;AK$33,データシート1!$A:$BT,MATCH("aa_"&amp;$S38,データシート1!$A$1:$BT$1,0),0)</f>
        <v>10.624368483061945</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82.481842763364284</v>
      </c>
      <c r="P39" s="454">
        <f t="shared" si="9"/>
        <v>6.1778158317943803E-2</v>
      </c>
      <c r="Q39" s="328"/>
      <c r="R39" s="13"/>
      <c r="S39" s="356" t="s">
        <v>189</v>
      </c>
      <c r="T39" s="335"/>
      <c r="U39" s="343" t="s">
        <v>199</v>
      </c>
      <c r="V39" s="344"/>
      <c r="W39" s="344"/>
      <c r="X39" s="896">
        <f>VLOOKUP(年度マスタ!$K$4&amp;"_"&amp;X$33,データシート1!$A:$BT,MATCH("aa_"&amp;$S39,データシート1!$A$1:$BT$1,0),0)</f>
        <v>83.926026886500978</v>
      </c>
      <c r="Y39" s="897">
        <f>VLOOKUP(年度マスタ!$K$4&amp;"_"&amp;Y$33,データシート1!$A:$BT,MATCH("aa_"&amp;$S39,データシート1!$A$1:$BT$1,0),0)</f>
        <v>80.291708451633852</v>
      </c>
      <c r="Z39" s="897">
        <f>VLOOKUP(年度マスタ!$K$4&amp;"_"&amp;Z$33,データシート1!$A:$BT,MATCH("aa_"&amp;$S39,データシート1!$A$1:$BT$1,0),0)</f>
        <v>97.750645866231707</v>
      </c>
      <c r="AA39" s="897">
        <f>VLOOKUP(年度マスタ!$K$4&amp;"_"&amp;AA$33,データシート1!$A:$BT,MATCH("aa_"&amp;$S39,データシート1!$A$1:$BT$1,0),0)</f>
        <v>106.8626969284775</v>
      </c>
      <c r="AB39" s="897">
        <f>VLOOKUP(年度マスタ!$K$4&amp;"_"&amp;AB$33,データシート1!$A:$BT,MATCH("aa_"&amp;$S39,データシート1!$A$1:$BT$1,0),0)</f>
        <v>104.2977303379316</v>
      </c>
      <c r="AC39" s="897">
        <f>VLOOKUP(年度マスタ!$K$4&amp;"_"&amp;AC$33,データシート1!$A:$BT,MATCH("aa_"&amp;$S39,データシート1!$A$1:$BT$1,0),0)</f>
        <v>107.3606507118164</v>
      </c>
      <c r="AD39" s="897">
        <f>VLOOKUP(年度マスタ!$K$4&amp;"_"&amp;AD$33,データシート1!$A:$BT,MATCH("aa_"&amp;$S39,データシート1!$A$1:$BT$1,0),0)</f>
        <v>119.45903702970941</v>
      </c>
      <c r="AE39" s="897">
        <f>VLOOKUP(年度マスタ!$K$4&amp;"_"&amp;AE$33,データシート1!$A:$BT,MATCH("aa_"&amp;$S39,データシート1!$A$1:$BT$1,0),0)</f>
        <v>87.381201592061728</v>
      </c>
      <c r="AF39" s="897">
        <f>VLOOKUP(年度マスタ!$K$4&amp;"_"&amp;AF$33,データシート1!$A:$BT,MATCH("aa_"&amp;$S39,データシート1!$A$1:$BT$1,0),0)</f>
        <v>79.470287239072377</v>
      </c>
      <c r="AG39" s="897">
        <f>VLOOKUP(年度マスタ!$K$4&amp;"_"&amp;AG$33,データシート1!$A:$BT,MATCH("aa_"&amp;$S39,データシート1!$A$1:$BT$1,0),0)</f>
        <v>84.340018561353375</v>
      </c>
      <c r="AH39" s="897">
        <f>VLOOKUP(年度マスタ!$K$4&amp;"_"&amp;AH$33,データシート1!$A:$BT,MATCH("aa_"&amp;$S39,データシート1!$A$1:$BT$1,0),0)</f>
        <v>82.442170997257648</v>
      </c>
      <c r="AI39" s="897">
        <f>VLOOKUP(年度マスタ!$K$4&amp;"_"&amp;AI$33,データシート1!$A:$BT,MATCH("aa_"&amp;$S39,データシート1!$A$1:$BT$1,0),0)</f>
        <v>67.328013784555395</v>
      </c>
      <c r="AJ39" s="897">
        <f>VLOOKUP(年度マスタ!$K$4&amp;"_"&amp;AJ$33,データシート1!$A:$BT,MATCH("aa_"&amp;$S39,データシート1!$A$1:$BT$1,0),0)</f>
        <v>71.611896123975072</v>
      </c>
      <c r="AK39" s="898">
        <f>VLOOKUP(年度マスタ!$K$4&amp;"_"&amp;AK$33,データシート1!$A:$BT,MATCH("aa_"&amp;$S39,データシート1!$A$1:$BT$1,0),0)</f>
        <v>68.835338701197344</v>
      </c>
      <c r="AL39" s="330"/>
      <c r="AW39" s="17" t="str">
        <f>年度マスタ!K4</f>
        <v>08211</v>
      </c>
      <c r="AX39" s="17" t="s">
        <v>200</v>
      </c>
      <c r="AY39" s="17">
        <f>VLOOKUP($AW39&amp;"_"&amp;$AY$34,データシート1!$A:$BT,MATCH($AY$31&amp;"_"&amp;AY$36,データシート1!$A$1:$BT$1,0),0)</f>
        <v>738.86186189609123</v>
      </c>
      <c r="AZ39" s="17">
        <f>VLOOKUP($AW39&amp;"_"&amp;$AY$34,データシート1!$A:$BT,MATCH($AY$31&amp;"_"&amp;AZ$36,データシート1!$A$1:$BT$1,0),0)</f>
        <v>4.135740624791743</v>
      </c>
      <c r="BA39" s="17">
        <f>VLOOKUP($AW39&amp;"_"&amp;$AY$34,データシート1!$A:$BT,MATCH($AY$31&amp;"_"&amp;BA$36,データシート1!$A$1:$BT$1,0),0)</f>
        <v>10.624368483061945</v>
      </c>
      <c r="BB39" s="17">
        <f>VLOOKUP($AW39&amp;"_"&amp;$AY$34,データシート1!$A:$BT,MATCH($AY$31&amp;"_"&amp;BB$36,データシート1!$A$1:$BT$1,0),0)</f>
        <v>68.835338701197344</v>
      </c>
      <c r="BC39" s="17">
        <f>VLOOKUP($AW39&amp;"_"&amp;$AY$34,データシート1!$A:$BT,MATCH($AY$31&amp;"_"&amp;BC$36,データシート1!$A$1:$BT$1,0),0)</f>
        <v>86.062444095840149</v>
      </c>
      <c r="BD39" s="17">
        <f>VLOOKUP($AW39&amp;"_"&amp;$AY$34,データシート1!$A:$BT,MATCH($AY$31&amp;"_"&amp;BD$36,データシート1!$A$1:$BT$1,0),0)</f>
        <v>66.817537718125223</v>
      </c>
      <c r="BE39" s="17">
        <f>VLOOKUP($AW39&amp;"_"&amp;$AY$34,データシート1!$A:$BT,MATCH($AY$31&amp;"_"&amp;BE$36,データシート1!$A$1:$BT$1,0),0)</f>
        <v>65.673057722657504</v>
      </c>
      <c r="BF39" s="17">
        <f>VLOOKUP($AW39&amp;"_"&amp;$AY$34,データシート1!$A:$BT,MATCH($AY$31&amp;"_"&amp;BF$36,データシート1!$A$1:$BT$1,0),0)</f>
        <v>3.6241452444211215</v>
      </c>
      <c r="BG39" s="17">
        <f>VLOOKUP($AW39&amp;"_"&amp;$AY$34,データシート1!$A:$BT,MATCH($AY$31&amp;"_"&amp;BG$36,データシート1!$A$1:$BT$1,0),0)</f>
        <v>0</v>
      </c>
      <c r="BH39" s="17">
        <f>VLOOKUP($AW39&amp;"_"&amp;$AY$34,データシート1!$A:$BT,MATCH($AY$31&amp;"_"&amp;BH$36,データシート1!$A$1:$BT$1,0),0)</f>
        <v>4.8830963319779332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70.994112029438753</v>
      </c>
      <c r="P40" s="454">
        <f t="shared" si="9"/>
        <v>5.3173951328650132E-2</v>
      </c>
      <c r="Q40" s="328"/>
      <c r="R40" s="13"/>
      <c r="S40" s="356" t="s">
        <v>165</v>
      </c>
      <c r="T40" s="335"/>
      <c r="U40" s="343" t="s">
        <v>165</v>
      </c>
      <c r="V40" s="344"/>
      <c r="W40" s="344"/>
      <c r="X40" s="896">
        <f>VLOOKUP(年度マスタ!$K$4&amp;"_"&amp;X$33,データシート1!$A:$BT,MATCH("aa_"&amp;$S40,データシート1!$A$1:$BT$1,0),0)</f>
        <v>64.818423656716689</v>
      </c>
      <c r="Y40" s="897">
        <f>VLOOKUP(年度マスタ!$K$4&amp;"_"&amp;Y$33,データシート1!$A:$BT,MATCH("aa_"&amp;$S40,データシート1!$A$1:$BT$1,0),0)</f>
        <v>73.002491262846675</v>
      </c>
      <c r="Z40" s="897">
        <f>VLOOKUP(年度マスタ!$K$4&amp;"_"&amp;Z$33,データシート1!$A:$BT,MATCH("aa_"&amp;$S40,データシート1!$A$1:$BT$1,0),0)</f>
        <v>78.635743923579227</v>
      </c>
      <c r="AA40" s="897">
        <f>VLOOKUP(年度マスタ!$K$4&amp;"_"&amp;AA$33,データシート1!$A:$BT,MATCH("aa_"&amp;$S40,データシート1!$A$1:$BT$1,0),0)</f>
        <v>94.12357439017461</v>
      </c>
      <c r="AB40" s="897">
        <f>VLOOKUP(年度マスタ!$K$4&amp;"_"&amp;AB$33,データシート1!$A:$BT,MATCH("aa_"&amp;$S40,データシート1!$A$1:$BT$1,0),0)</f>
        <v>93.156656491480746</v>
      </c>
      <c r="AC40" s="897">
        <f>VLOOKUP(年度マスタ!$K$4&amp;"_"&amp;AC$33,データシート1!$A:$BT,MATCH("aa_"&amp;$S40,データシート1!$A$1:$BT$1,0),0)</f>
        <v>91.320529187940025</v>
      </c>
      <c r="AD40" s="897">
        <f>VLOOKUP(年度マスタ!$K$4&amp;"_"&amp;AD$33,データシート1!$A:$BT,MATCH("aa_"&amp;$S40,データシート1!$A$1:$BT$1,0),0)</f>
        <v>86.078507110207667</v>
      </c>
      <c r="AE40" s="897">
        <f>VLOOKUP(年度マスタ!$K$4&amp;"_"&amp;AE$33,データシート1!$A:$BT,MATCH("aa_"&amp;$S40,データシート1!$A$1:$BT$1,0),0)</f>
        <v>76.917394886893632</v>
      </c>
      <c r="AF40" s="897">
        <f>VLOOKUP(年度マスタ!$K$4&amp;"_"&amp;AF$33,データシート1!$A:$BT,MATCH("aa_"&amp;$S40,データシート1!$A$1:$BT$1,0),0)</f>
        <v>84.690134532739876</v>
      </c>
      <c r="AG40" s="897">
        <f>VLOOKUP(年度マスタ!$K$4&amp;"_"&amp;AG$33,データシート1!$A:$BT,MATCH("aa_"&amp;$S40,データシート1!$A$1:$BT$1,0),0)</f>
        <v>81.297395911755615</v>
      </c>
      <c r="AH40" s="897">
        <f>VLOOKUP(年度マスタ!$K$4&amp;"_"&amp;AH$33,データシート1!$A:$BT,MATCH("aa_"&amp;$S40,データシート1!$A$1:$BT$1,0),0)</f>
        <v>78.259450843778538</v>
      </c>
      <c r="AI40" s="897">
        <f>VLOOKUP(年度マスタ!$K$4&amp;"_"&amp;AI$33,データシート1!$A:$BT,MATCH("aa_"&amp;$S40,データシート1!$A$1:$BT$1,0),0)</f>
        <v>75.947045831587815</v>
      </c>
      <c r="AJ40" s="897">
        <f>VLOOKUP(年度マスタ!$K$4&amp;"_"&amp;AJ$33,データシート1!$A:$BT,MATCH("aa_"&amp;$S40,データシート1!$A$1:$BT$1,0),0)</f>
        <v>81.054301672879959</v>
      </c>
      <c r="AK40" s="898">
        <f>VLOOKUP(年度マスタ!$K$4&amp;"_"&amp;AK$33,データシート1!$A:$BT,MATCH("aa_"&amp;$S40,データシート1!$A$1:$BT$1,0),0)</f>
        <v>86.062444095840149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5.0911123353154597</v>
      </c>
      <c r="P41" s="454">
        <f t="shared" si="9"/>
        <v>3.8131973453587082E-3</v>
      </c>
      <c r="Q41" s="328"/>
      <c r="R41" s="13"/>
      <c r="S41" s="356" t="s">
        <v>201</v>
      </c>
      <c r="T41" s="335"/>
      <c r="U41" s="246" t="s">
        <v>128</v>
      </c>
      <c r="V41" s="344"/>
      <c r="W41" s="344"/>
      <c r="X41" s="896">
        <f>X42+X45+X46</f>
        <v>161.97444725243588</v>
      </c>
      <c r="Y41" s="897">
        <f t="shared" ref="Y41:AH41" si="12">Y42+Y45+Y46</f>
        <v>162.93835679303513</v>
      </c>
      <c r="Z41" s="897">
        <f t="shared" si="12"/>
        <v>159.4052251930386</v>
      </c>
      <c r="AA41" s="897">
        <f t="shared" si="12"/>
        <v>160.99116658825523</v>
      </c>
      <c r="AB41" s="897">
        <f t="shared" si="12"/>
        <v>158.56706712811851</v>
      </c>
      <c r="AC41" s="897">
        <f t="shared" si="12"/>
        <v>154.52933084371938</v>
      </c>
      <c r="AD41" s="897">
        <f t="shared" si="12"/>
        <v>152.94584897076129</v>
      </c>
      <c r="AE41" s="897">
        <f t="shared" si="12"/>
        <v>150.86842195070329</v>
      </c>
      <c r="AF41" s="897">
        <f t="shared" si="12"/>
        <v>149.6628182167444</v>
      </c>
      <c r="AG41" s="897">
        <f t="shared" si="12"/>
        <v>147.90090033985342</v>
      </c>
      <c r="AH41" s="897">
        <f t="shared" si="12"/>
        <v>146.21722685235898</v>
      </c>
      <c r="AI41" s="897">
        <f>AI42+AI45+AI46</f>
        <v>133.79957537442573</v>
      </c>
      <c r="AJ41" s="897">
        <f>AJ42+AJ45+AJ46</f>
        <v>134.33718339380104</v>
      </c>
      <c r="AK41" s="898">
        <f>AK42+AK45+AK46</f>
        <v>136.11474068520386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158.26113871455425</v>
      </c>
      <c r="Y42" s="900">
        <f t="shared" ref="Y42:AK42" si="13">SUM(Y43:Y44)</f>
        <v>159.08201808141609</v>
      </c>
      <c r="Z42" s="900">
        <f t="shared" si="13"/>
        <v>154.98989625387864</v>
      </c>
      <c r="AA42" s="900">
        <f t="shared" si="13"/>
        <v>155.94017792426075</v>
      </c>
      <c r="AB42" s="900">
        <f t="shared" si="13"/>
        <v>153.47595479280304</v>
      </c>
      <c r="AC42" s="900">
        <f t="shared" si="13"/>
        <v>149.67773855028179</v>
      </c>
      <c r="AD42" s="900">
        <f t="shared" si="13"/>
        <v>148.26242268519138</v>
      </c>
      <c r="AE42" s="900">
        <f t="shared" si="13"/>
        <v>146.33490524306723</v>
      </c>
      <c r="AF42" s="900">
        <f t="shared" si="13"/>
        <v>145.28898375765738</v>
      </c>
      <c r="AG42" s="900">
        <f t="shared" si="13"/>
        <v>143.86937229020572</v>
      </c>
      <c r="AH42" s="900">
        <f t="shared" si="13"/>
        <v>142.32664435098957</v>
      </c>
      <c r="AI42" s="900">
        <f t="shared" si="13"/>
        <v>130.11040291135532</v>
      </c>
      <c r="AJ42" s="900">
        <f t="shared" si="13"/>
        <v>130.71385467003836</v>
      </c>
      <c r="AK42" s="901">
        <f t="shared" si="13"/>
        <v>132.49059544078273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8.4864132561758083</v>
      </c>
      <c r="P43" s="612">
        <f t="shared" si="9"/>
        <v>6.3562471948601E-3</v>
      </c>
      <c r="Q43" s="328"/>
      <c r="R43" s="13"/>
      <c r="S43" s="356" t="s">
        <v>190</v>
      </c>
      <c r="T43" s="359"/>
      <c r="U43" s="346"/>
      <c r="V43" s="360"/>
      <c r="W43" s="347" t="s">
        <v>190</v>
      </c>
      <c r="X43" s="899">
        <f>VLOOKUP(年度マスタ!$K$4&amp;"_"&amp;X$33,データシート1!$A:$BT,MATCH("aa_"&amp;$S43,データシート1!$A$1:$BT$1,0),0)</f>
        <v>85.552740756356357</v>
      </c>
      <c r="Y43" s="900">
        <f>VLOOKUP(年度マスタ!$K$4&amp;"_"&amp;Y$33,データシート1!$A:$BT,MATCH("aa_"&amp;$S43,データシート1!$A$1:$BT$1,0),0)</f>
        <v>85.63746769612473</v>
      </c>
      <c r="Z43" s="900">
        <f>VLOOKUP(年度マスタ!$K$4&amp;"_"&amp;Z$33,データシート1!$A:$BT,MATCH("aa_"&amp;$S43,データシート1!$A$1:$BT$1,0),0)</f>
        <v>84.558497266174996</v>
      </c>
      <c r="AA43" s="900">
        <f>VLOOKUP(年度マスタ!$K$4&amp;"_"&amp;AA$33,データシート1!$A:$BT,MATCH("aa_"&amp;$S43,データシート1!$A$1:$BT$1,0),0)</f>
        <v>85.013503561385349</v>
      </c>
      <c r="AB43" s="900">
        <f>VLOOKUP(年度マスタ!$K$4&amp;"_"&amp;AB$33,データシート1!$A:$BT,MATCH("aa_"&amp;$S43,データシート1!$A$1:$BT$1,0),0)</f>
        <v>82.481842763364284</v>
      </c>
      <c r="AC43" s="900">
        <f>VLOOKUP(年度マスタ!$K$4&amp;"_"&amp;AC$33,データシート1!$A:$BT,MATCH("aa_"&amp;$S43,データシート1!$A$1:$BT$1,0),0)</f>
        <v>78.927212114527336</v>
      </c>
      <c r="AD43" s="900">
        <f>VLOOKUP(年度マスタ!$K$4&amp;"_"&amp;AD$33,データシート1!$A:$BT,MATCH("aa_"&amp;$S43,データシート1!$A$1:$BT$1,0),0)</f>
        <v>78.415830773742186</v>
      </c>
      <c r="AE43" s="900">
        <f>VLOOKUP(年度マスタ!$K$4&amp;"_"&amp;AE$33,データシート1!$A:$BT,MATCH("aa_"&amp;$S43,データシート1!$A$1:$BT$1,0),0)</f>
        <v>78.089296957250369</v>
      </c>
      <c r="AF43" s="900">
        <f>VLOOKUP(年度マスタ!$K$4&amp;"_"&amp;AF$33,データシート1!$A:$BT,MATCH("aa_"&amp;$S43,データシート1!$A$1:$BT$1,0),0)</f>
        <v>77.432235537714774</v>
      </c>
      <c r="AG43" s="900">
        <f>VLOOKUP(年度マスタ!$K$4&amp;"_"&amp;AG$33,データシート1!$A:$BT,MATCH("aa_"&amp;$S43,データシート1!$A$1:$BT$1,0),0)</f>
        <v>76.415632793712703</v>
      </c>
      <c r="AH43" s="900">
        <f>VLOOKUP(年度マスタ!$K$4&amp;"_"&amp;AH$33,データシート1!$A:$BT,MATCH("aa_"&amp;$S43,データシート1!$A$1:$BT$1,0),0)</f>
        <v>74.691684632363504</v>
      </c>
      <c r="AI43" s="900">
        <f>VLOOKUP(年度マスタ!$K$4&amp;"_"&amp;AI$33,データシート1!$A:$BT,MATCH("aa_"&amp;$S43,データシート1!$A$1:$BT$1,0),0)</f>
        <v>65.503450539140715</v>
      </c>
      <c r="AJ43" s="900">
        <f>VLOOKUP(年度マスタ!$K$4&amp;"_"&amp;AJ$33,データシート1!$A:$BT,MATCH("aa_"&amp;$S43,データシート1!$A$1:$BT$1,0),0)</f>
        <v>63.663273789547084</v>
      </c>
      <c r="AK43" s="901">
        <f>VLOOKUP(年度マスタ!$K$4&amp;"_"&amp;AK$33,データシート1!$A:$BT,MATCH("aa_"&amp;$S43,データシート1!$A$1:$BT$1,0),0)</f>
        <v>66.817537718125223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72.708397958197878</v>
      </c>
      <c r="Y44" s="900">
        <f>VLOOKUP(年度マスタ!$K$4&amp;"_"&amp;Y$33,データシート1!$A:$BT,MATCH("aa_"&amp;$S44,データシート1!$A$1:$BT$1,0),0)</f>
        <v>73.444550385291379</v>
      </c>
      <c r="Z44" s="900">
        <f>VLOOKUP(年度マスタ!$K$4&amp;"_"&amp;Z$33,データシート1!$A:$BT,MATCH("aa_"&amp;$S44,データシート1!$A$1:$BT$1,0),0)</f>
        <v>70.431398987703645</v>
      </c>
      <c r="AA44" s="900">
        <f>VLOOKUP(年度マスタ!$K$4&amp;"_"&amp;AA$33,データシート1!$A:$BT,MATCH("aa_"&amp;$S44,データシート1!$A$1:$BT$1,0),0)</f>
        <v>70.926674362875417</v>
      </c>
      <c r="AB44" s="900">
        <f>VLOOKUP(年度マスタ!$K$4&amp;"_"&amp;AB$33,データシート1!$A:$BT,MATCH("aa_"&amp;$S44,データシート1!$A$1:$BT$1,0),0)</f>
        <v>70.994112029438753</v>
      </c>
      <c r="AC44" s="900">
        <f>VLOOKUP(年度マスタ!$K$4&amp;"_"&amp;AC$33,データシート1!$A:$BT,MATCH("aa_"&amp;$S44,データシート1!$A$1:$BT$1,0),0)</f>
        <v>70.750526435754466</v>
      </c>
      <c r="AD44" s="900">
        <f>VLOOKUP(年度マスタ!$K$4&amp;"_"&amp;AD$33,データシート1!$A:$BT,MATCH("aa_"&amp;$S44,データシート1!$A$1:$BT$1,0),0)</f>
        <v>69.846591911449181</v>
      </c>
      <c r="AE44" s="900">
        <f>VLOOKUP(年度マスタ!$K$4&amp;"_"&amp;AE$33,データシート1!$A:$BT,MATCH("aa_"&amp;$S44,データシート1!$A$1:$BT$1,0),0)</f>
        <v>68.245608285816857</v>
      </c>
      <c r="AF44" s="900">
        <f>VLOOKUP(年度マスタ!$K$4&amp;"_"&amp;AF$33,データシート1!$A:$BT,MATCH("aa_"&amp;$S44,データシート1!$A$1:$BT$1,0),0)</f>
        <v>67.856748219942602</v>
      </c>
      <c r="AG44" s="900">
        <f>VLOOKUP(年度マスタ!$K$4&amp;"_"&amp;AG$33,データシート1!$A:$BT,MATCH("aa_"&amp;$S44,データシート1!$A$1:$BT$1,0),0)</f>
        <v>67.453739496493</v>
      </c>
      <c r="AH44" s="900">
        <f>VLOOKUP(年度マスタ!$K$4&amp;"_"&amp;AH$33,データシート1!$A:$BT,MATCH("aa_"&amp;$S44,データシート1!$A$1:$BT$1,0),0)</f>
        <v>67.634959718626078</v>
      </c>
      <c r="AI44" s="900">
        <f>VLOOKUP(年度マスタ!$K$4&amp;"_"&amp;AI$33,データシート1!$A:$BT,MATCH("aa_"&amp;$S44,データシート1!$A$1:$BT$1,0),0)</f>
        <v>64.606952372214593</v>
      </c>
      <c r="AJ44" s="900">
        <f>VLOOKUP(年度マスタ!$K$4&amp;"_"&amp;AJ$33,データシート1!$A:$BT,MATCH("aa_"&amp;$S44,データシート1!$A$1:$BT$1,0),0)</f>
        <v>67.050580880491268</v>
      </c>
      <c r="AK44" s="901">
        <f>VLOOKUP(年度マスタ!$K$4&amp;"_"&amp;AK$33,データシート1!$A:$BT,MATCH("aa_"&amp;$S44,データシート1!$A$1:$BT$1,0),0)</f>
        <v>65.673057722657504</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3.7133085378816402</v>
      </c>
      <c r="Y45" s="900">
        <f>VLOOKUP(年度マスタ!$K$4&amp;"_"&amp;Y$33,データシート1!$A:$BT,MATCH("aa_"&amp;$S45,データシート1!$A$1:$BT$1,0),0)</f>
        <v>3.8563387116190402</v>
      </c>
      <c r="Z45" s="900">
        <f>VLOOKUP(年度マスタ!$K$4&amp;"_"&amp;Z$33,データシート1!$A:$BT,MATCH("aa_"&amp;$S45,データシート1!$A$1:$BT$1,0),0)</f>
        <v>4.4153289391599504</v>
      </c>
      <c r="AA45" s="900">
        <f>VLOOKUP(年度マスタ!$K$4&amp;"_"&amp;AA$33,データシート1!$A:$BT,MATCH("aa_"&amp;$S45,データシート1!$A$1:$BT$1,0),0)</f>
        <v>5.0509886639944597</v>
      </c>
      <c r="AB45" s="900">
        <f>VLOOKUP(年度マスタ!$K$4&amp;"_"&amp;AB$33,データシート1!$A:$BT,MATCH("aa_"&amp;$S45,データシート1!$A$1:$BT$1,0),0)</f>
        <v>5.0911123353154597</v>
      </c>
      <c r="AC45" s="900">
        <f>VLOOKUP(年度マスタ!$K$4&amp;"_"&amp;AC$33,データシート1!$A:$BT,MATCH("aa_"&amp;$S45,データシート1!$A$1:$BT$1,0),0)</f>
        <v>4.8515922934375997</v>
      </c>
      <c r="AD45" s="900">
        <f>VLOOKUP(年度マスタ!$K$4&amp;"_"&amp;AD$33,データシート1!$A:$BT,MATCH("aa_"&amp;$S45,データシート1!$A$1:$BT$1,0),0)</f>
        <v>4.6834262855699098</v>
      </c>
      <c r="AE45" s="900">
        <f>VLOOKUP(年度マスタ!$K$4&amp;"_"&amp;AE$33,データシート1!$A:$BT,MATCH("aa_"&amp;$S45,データシート1!$A$1:$BT$1,0),0)</f>
        <v>4.5335167076360809</v>
      </c>
      <c r="AF45" s="900">
        <f>VLOOKUP(年度マスタ!$K$4&amp;"_"&amp;AF$33,データシート1!$A:$BT,MATCH("aa_"&amp;$S45,データシート1!$A$1:$BT$1,0),0)</f>
        <v>4.3738344590870097</v>
      </c>
      <c r="AG45" s="900">
        <f>VLOOKUP(年度マスタ!$K$4&amp;"_"&amp;AG$33,データシート1!$A:$BT,MATCH("aa_"&amp;$S45,データシート1!$A$1:$BT$1,0),0)</f>
        <v>4.0315280496477097</v>
      </c>
      <c r="AH45" s="900">
        <f>VLOOKUP(年度マスタ!$K$4&amp;"_"&amp;AH$33,データシート1!$A:$BT,MATCH("aa_"&amp;$S45,データシート1!$A$1:$BT$1,0),0)</f>
        <v>3.8905825013694102</v>
      </c>
      <c r="AI45" s="900">
        <f>VLOOKUP(年度マスタ!$K$4&amp;"_"&amp;AI$33,データシート1!$A:$BT,MATCH("aa_"&amp;$S45,データシート1!$A$1:$BT$1,0),0)</f>
        <v>3.6891724630704101</v>
      </c>
      <c r="AJ45" s="900">
        <f>VLOOKUP(年度マスタ!$K$4&amp;"_"&amp;AJ$33,データシート1!$A:$BT,MATCH("aa_"&amp;$S45,データシート1!$A$1:$BT$1,0),0)</f>
        <v>3.6233287237626901</v>
      </c>
      <c r="AK45" s="901">
        <f>VLOOKUP(年度マスタ!$K$4&amp;"_"&amp;AK$33,データシート1!$A:$BT,MATCH("aa_"&amp;$S45,データシート1!$A$1:$BT$1,0),0)</f>
        <v>3.6241452444211215</v>
      </c>
      <c r="AL45" s="330"/>
      <c r="AW45" s="17" t="str">
        <f>AW48</f>
        <v>常総市</v>
      </c>
      <c r="AX45" s="1010">
        <f t="shared" ref="AX45:BB45" si="15">AX48/$BC48</f>
        <v>0.71806511638975945</v>
      </c>
      <c r="AY45" s="1010">
        <f t="shared" si="15"/>
        <v>6.558759882007878E-2</v>
      </c>
      <c r="AZ45" s="1010">
        <f t="shared" si="15"/>
        <v>8.2001907208386224E-2</v>
      </c>
      <c r="BA45" s="1010">
        <f t="shared" si="15"/>
        <v>0.12969267202000298</v>
      </c>
      <c r="BB45" s="1010">
        <f t="shared" si="15"/>
        <v>4.6527055617726779E-3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7.2068949369086459</v>
      </c>
      <c r="Y47" s="903">
        <f>VLOOKUP(年度マスタ!$K$4&amp;"_"&amp;Y$33,データシート1!$A:$BT,MATCH("aa_"&amp;$S47,データシート1!$A$1:$BT$1,0),0)</f>
        <v>6.9340418357165214</v>
      </c>
      <c r="Z47" s="903">
        <f>VLOOKUP(年度マスタ!$K$4&amp;"_"&amp;Z$33,データシート1!$A:$BT,MATCH("aa_"&amp;$S47,データシート1!$A$1:$BT$1,0),0)</f>
        <v>8.1856696327782608</v>
      </c>
      <c r="AA47" s="903">
        <f>VLOOKUP(年度マスタ!$K$4&amp;"_"&amp;AA$33,データシート1!$A:$BT,MATCH("aa_"&amp;$S47,データシート1!$A$1:$BT$1,0),0)</f>
        <v>7.9188134554765739</v>
      </c>
      <c r="AB47" s="903">
        <f>VLOOKUP(年度マスタ!$K$4&amp;"_"&amp;AB$33,データシート1!$A:$BT,MATCH("aa_"&amp;$S47,データシート1!$A$1:$BT$1,0),0)</f>
        <v>8.4864132561758083</v>
      </c>
      <c r="AC47" s="903">
        <f>VLOOKUP(年度マスタ!$K$4&amp;"_"&amp;AC$33,データシート1!$A:$BT,MATCH("aa_"&amp;$S47,データシート1!$A$1:$BT$1,0),0)</f>
        <v>8.8241365266409808</v>
      </c>
      <c r="AD47" s="903">
        <f>VLOOKUP(年度マスタ!$K$4&amp;"_"&amp;AD$33,データシート1!$A:$BT,MATCH("aa_"&amp;$S47,データシート1!$A$1:$BT$1,0),0)</f>
        <v>7.6615303401099029</v>
      </c>
      <c r="AE47" s="903">
        <f>VLOOKUP(年度マスタ!$K$4&amp;"_"&amp;AE$33,データシート1!$A:$BT,MATCH("aa_"&amp;$S47,データシート1!$A$1:$BT$1,0),0)</f>
        <v>7.6062261301871619</v>
      </c>
      <c r="AF47" s="903">
        <f>VLOOKUP(年度マスタ!$K$4&amp;"_"&amp;AF$33,データシート1!$A:$BT,MATCH("aa_"&amp;$S47,データシート1!$A$1:$BT$1,0),0)</f>
        <v>5.6873662301243222</v>
      </c>
      <c r="AG47" s="903">
        <f>VLOOKUP(年度マスタ!$K$4&amp;"_"&amp;AG$33,データシート1!$A:$BT,MATCH("aa_"&amp;$S47,データシート1!$A$1:$BT$1,0),0)</f>
        <v>5.0756099341372263</v>
      </c>
      <c r="AH47" s="903">
        <f>VLOOKUP(年度マスタ!$K$4&amp;"_"&amp;AH$33,データシート1!$A:$BT,MATCH("aa_"&amp;$S47,データシート1!$A$1:$BT$1,0),0)</f>
        <v>7.3874217567940015</v>
      </c>
      <c r="AI47" s="903">
        <f>VLOOKUP(年度マスタ!$K$4&amp;"_"&amp;AI$33,データシート1!$A:$BT,MATCH("aa_"&amp;$S47,データシート1!$A$1:$BT$1,0),0)</f>
        <v>5.9465964933740452</v>
      </c>
      <c r="AJ47" s="903">
        <f>VLOOKUP(年度マスタ!$K$4&amp;"_"&amp;AJ$33,データシート1!$A:$BT,MATCH("aa_"&amp;$S47,データシート1!$A$1:$BT$1,0),0)</f>
        <v>5.7820520206578028</v>
      </c>
      <c r="AK47" s="904">
        <f>VLOOKUP(年度マスタ!$K$4&amp;"_"&amp;AK$33,データシート1!$A:$BT,MATCH("aa_"&amp;$S47,データシート1!$A$1:$BT$1,0),0)</f>
        <v>4.8830963319779332</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常総市</v>
      </c>
      <c r="AX48" s="1011">
        <f>SUM(AY39:BA39)</f>
        <v>753.62197100394496</v>
      </c>
      <c r="AY48" s="1011">
        <f>BB39</f>
        <v>68.835338701197344</v>
      </c>
      <c r="AZ48" s="1011">
        <f>BC39</f>
        <v>86.062444095840149</v>
      </c>
      <c r="BA48" s="1011">
        <f>SUM(BD39:BG39)</f>
        <v>136.11474068520386</v>
      </c>
      <c r="BB48" s="1011">
        <f>BH39</f>
        <v>4.8830963319779332</v>
      </c>
      <c r="BC48" s="1011">
        <f>SUM(AX48:BB48)</f>
        <v>1049.5175908181641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1049.5175908181641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753.62197100394496</v>
      </c>
      <c r="P52" s="453">
        <f t="shared" ref="P52:P64" si="18">O52/$O$51</f>
        <v>0.71806511638975945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738.86186189609123</v>
      </c>
      <c r="P53" s="454">
        <f t="shared" si="18"/>
        <v>0.70400140822804369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4.135740624791743</v>
      </c>
      <c r="P54" s="454">
        <f t="shared" si="18"/>
        <v>3.9406110588081486E-3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10.624368483061945</v>
      </c>
      <c r="P55" s="454">
        <f t="shared" si="18"/>
        <v>1.0123097102907623E-2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68.835338701197344</v>
      </c>
      <c r="P56" s="453">
        <f t="shared" si="18"/>
        <v>6.558759882007878E-2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86.062444095840149</v>
      </c>
      <c r="P57" s="453">
        <f t="shared" si="18"/>
        <v>8.2001907208386224E-2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136.11474068520386</v>
      </c>
      <c r="P58" s="453">
        <f t="shared" si="18"/>
        <v>0.12969267202000298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132.49059544078273</v>
      </c>
      <c r="P59" s="454">
        <f t="shared" si="18"/>
        <v>0.12623951861302113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66.817537718125223</v>
      </c>
      <c r="P60" s="454">
        <f t="shared" si="18"/>
        <v>6.3665000284594375E-2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65.673057722657504</v>
      </c>
      <c r="P61" s="454">
        <f t="shared" si="18"/>
        <v>6.2574518328426754E-2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3.6241452444211215</v>
      </c>
      <c r="P62" s="454">
        <f t="shared" si="18"/>
        <v>3.4531534069818454E-3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4.8830963319779332</v>
      </c>
      <c r="P64" s="612">
        <f t="shared" si="18"/>
        <v>4.6527055617726779E-3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常総市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3466.0068999999999</v>
      </c>
      <c r="AI7" s="78">
        <f>VLOOKUP(年度マスタ!$K$4&amp;"_"&amp;$AG7,データシート1!$A:$BT,MATCH("ab_"&amp;AI$2,データシート1!$A$1:$BT$1,0),0)</f>
        <v>2553</v>
      </c>
      <c r="AJ7" s="78">
        <f>VLOOKUP(年度マスタ!$K$4&amp;"_"&amp;$AG7,データシート1!$A:$BT,MATCH("ab_"&amp;AJ$2,データシート1!$A$1:$BT$1,0),0)</f>
        <v>244</v>
      </c>
      <c r="AK7" s="78">
        <f>VLOOKUP(年度マスタ!$K$4&amp;"_"&amp;$AG7,データシート1!$A:$BT,MATCH("ab_"&amp;AK$2,データシート1!$A$1:$BT$1,0),0)</f>
        <v>17921</v>
      </c>
      <c r="AL7" s="78">
        <f>VLOOKUP(年度マスタ!$K$4&amp;"_"&amp;$AG7,データシート1!$A:$BT,MATCH("ab_"&amp;AL$2,データシート1!$A$1:$BT$1,0),0)</f>
        <v>20485</v>
      </c>
      <c r="AM7" s="78">
        <f>VLOOKUP(年度マスタ!$K$4&amp;"_"&amp;$AG7,データシート1!$A:$BT,MATCH("ab_"&amp;AM$2,データシート1!$A$1:$BT$1,0),0)</f>
        <v>43249</v>
      </c>
      <c r="AN7" s="78">
        <f>VLOOKUP(年度マスタ!$K$4&amp;"_"&amp;$AG7,データシート1!$A:$BT,MATCH("ab_"&amp;AN$2,データシート1!$A$1:$BT$1,0),0)</f>
        <v>14634</v>
      </c>
      <c r="AO7" s="78">
        <f>VLOOKUP(年度マスタ!$K$4&amp;"_"&amp;$AG7,データシート1!$A:$BT,MATCH("ab_"&amp;AO$2,データシート1!$A$1:$BT$1,0),0)</f>
        <v>63696</v>
      </c>
      <c r="AP7" s="78">
        <f>VLOOKUP(年度マスタ!$K$4&amp;"_"&amp;$AG7,データシート1!$A:$BT,MATCH("ab_"&amp;AP$2,データシート1!$A$1:$BT$1,0),0)</f>
        <v>0</v>
      </c>
      <c r="AQ7" s="954">
        <f>VLOOKUP(年度マスタ!$K$4&amp;"_"&amp;$AG7,データシート1!$A:$BT,MATCH("ab_"&amp;AQ$2,データシート1!$A$1:$BT$1,0),0)</f>
        <v>7.2068949369086459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3961.9996999999998</v>
      </c>
      <c r="AI8" s="78">
        <f>VLOOKUP(年度マスタ!$K$4&amp;"_"&amp;$AG8,データシート1!$A:$BT,MATCH("ab_"&amp;AI$2,データシート1!$A$1:$BT$1,0),0)</f>
        <v>2553</v>
      </c>
      <c r="AJ8" s="78">
        <f>VLOOKUP(年度マスタ!$K$4&amp;"_"&amp;$AG8,データシート1!$A:$BT,MATCH("ab_"&amp;AJ$2,データシート1!$A$1:$BT$1,0),0)</f>
        <v>244</v>
      </c>
      <c r="AK8" s="78">
        <f>VLOOKUP(年度マスタ!$K$4&amp;"_"&amp;$AG8,データシート1!$A:$BT,MATCH("ab_"&amp;AK$2,データシート1!$A$1:$BT$1,0),0)</f>
        <v>17921</v>
      </c>
      <c r="AL8" s="78">
        <f>VLOOKUP(年度マスタ!$K$4&amp;"_"&amp;$AG8,データシート1!$A:$BT,MATCH("ab_"&amp;AL$2,データシート1!$A$1:$BT$1,0),0)</f>
        <v>20737</v>
      </c>
      <c r="AM8" s="78">
        <f>VLOOKUP(年度マスタ!$K$4&amp;"_"&amp;$AG8,データシート1!$A:$BT,MATCH("ab_"&amp;AM$2,データシート1!$A$1:$BT$1,0),0)</f>
        <v>43493</v>
      </c>
      <c r="AN8" s="78">
        <f>VLOOKUP(年度マスタ!$K$4&amp;"_"&amp;$AG8,データシート1!$A:$BT,MATCH("ab_"&amp;AN$2,データシート1!$A$1:$BT$1,0),0)</f>
        <v>14413</v>
      </c>
      <c r="AO8" s="78">
        <f>VLOOKUP(年度マスタ!$K$4&amp;"_"&amp;$AG8,データシート1!$A:$BT,MATCH("ab_"&amp;AO$2,データシート1!$A$1:$BT$1,0),0)</f>
        <v>63386</v>
      </c>
      <c r="AP8" s="78">
        <f>VLOOKUP(年度マスタ!$K$4&amp;"_"&amp;$AG8,データシート1!$A:$BT,MATCH("ab_"&amp;AP$2,データシート1!$A$1:$BT$1,0),0)</f>
        <v>0</v>
      </c>
      <c r="AQ8" s="954">
        <f>VLOOKUP(年度マスタ!$K$4&amp;"_"&amp;$AG8,データシート1!$A:$BT,MATCH("ab_"&amp;AQ$2,データシート1!$A$1:$BT$1,0),0)</f>
        <v>6.9340418357165214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3839.1934999999999</v>
      </c>
      <c r="AI9" s="78">
        <f>VLOOKUP(年度マスタ!$K$4&amp;"_"&amp;$AG9,データシート1!$A:$BT,MATCH("ab_"&amp;AI$2,データシート1!$A$1:$BT$1,0),0)</f>
        <v>2553</v>
      </c>
      <c r="AJ9" s="78">
        <f>VLOOKUP(年度マスタ!$K$4&amp;"_"&amp;$AG9,データシート1!$A:$BT,MATCH("ab_"&amp;AJ$2,データシート1!$A$1:$BT$1,0),0)</f>
        <v>244</v>
      </c>
      <c r="AK9" s="78">
        <f>VLOOKUP(年度マスタ!$K$4&amp;"_"&amp;$AG9,データシート1!$A:$BT,MATCH("ab_"&amp;AK$2,データシート1!$A$1:$BT$1,0),0)</f>
        <v>17921</v>
      </c>
      <c r="AL9" s="78">
        <f>VLOOKUP(年度マスタ!$K$4&amp;"_"&amp;$AG9,データシート1!$A:$BT,MATCH("ab_"&amp;AL$2,データシート1!$A$1:$BT$1,0),0)</f>
        <v>20895</v>
      </c>
      <c r="AM9" s="78">
        <f>VLOOKUP(年度マスタ!$K$4&amp;"_"&amp;$AG9,データシート1!$A:$BT,MATCH("ab_"&amp;AM$2,データシート1!$A$1:$BT$1,0),0)</f>
        <v>43878</v>
      </c>
      <c r="AN9" s="78">
        <f>VLOOKUP(年度マスタ!$K$4&amp;"_"&amp;$AG9,データシート1!$A:$BT,MATCH("ab_"&amp;AN$2,データシート1!$A$1:$BT$1,0),0)</f>
        <v>14233</v>
      </c>
      <c r="AO9" s="78">
        <f>VLOOKUP(年度マスタ!$K$4&amp;"_"&amp;$AG9,データシート1!$A:$BT,MATCH("ab_"&amp;AO$2,データシート1!$A$1:$BT$1,0),0)</f>
        <v>62917</v>
      </c>
      <c r="AP9" s="78">
        <f>VLOOKUP(年度マスタ!$K$4&amp;"_"&amp;$AG9,データシート1!$A:$BT,MATCH("ab_"&amp;AP$2,データシート1!$A$1:$BT$1,0),0)</f>
        <v>0</v>
      </c>
      <c r="AQ9" s="954">
        <f>VLOOKUP(年度マスタ!$K$4&amp;"_"&amp;$AG9,データシート1!$A:$BT,MATCH("ab_"&amp;AQ$2,データシート1!$A$1:$BT$1,0),0)</f>
        <v>8.1856696327782608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3946.9072000000001</v>
      </c>
      <c r="AI10" s="78">
        <f>VLOOKUP(年度マスタ!$K$4&amp;"_"&amp;$AG10,データシート1!$A:$BT,MATCH("ab_"&amp;AI$2,データシート1!$A$1:$BT$1,0),0)</f>
        <v>2553</v>
      </c>
      <c r="AJ10" s="78">
        <f>VLOOKUP(年度マスタ!$K$4&amp;"_"&amp;$AG10,データシート1!$A:$BT,MATCH("ab_"&amp;AJ$2,データシート1!$A$1:$BT$1,0),0)</f>
        <v>244</v>
      </c>
      <c r="AK10" s="78">
        <f>VLOOKUP(年度マスタ!$K$4&amp;"_"&amp;$AG10,データシート1!$A:$BT,MATCH("ab_"&amp;AK$2,データシート1!$A$1:$BT$1,0),0)</f>
        <v>17921</v>
      </c>
      <c r="AL10" s="78">
        <f>VLOOKUP(年度マスタ!$K$4&amp;"_"&amp;$AG10,データシート1!$A:$BT,MATCH("ab_"&amp;AL$2,データシート1!$A$1:$BT$1,0),0)</f>
        <v>22903</v>
      </c>
      <c r="AM10" s="78">
        <f>VLOOKUP(年度マスタ!$K$4&amp;"_"&amp;$AG10,データシート1!$A:$BT,MATCH("ab_"&amp;AM$2,データシート1!$A$1:$BT$1,0),0)</f>
        <v>44464</v>
      </c>
      <c r="AN10" s="78">
        <f>VLOOKUP(年度マスタ!$K$4&amp;"_"&amp;$AG10,データシート1!$A:$BT,MATCH("ab_"&amp;AN$2,データシート1!$A$1:$BT$1,0),0)</f>
        <v>14252</v>
      </c>
      <c r="AO10" s="78">
        <f>VLOOKUP(年度マスタ!$K$4&amp;"_"&amp;$AG10,データシート1!$A:$BT,MATCH("ab_"&amp;AO$2,データシート1!$A$1:$BT$1,0),0)</f>
        <v>66246</v>
      </c>
      <c r="AP10" s="78">
        <f>VLOOKUP(年度マスタ!$K$4&amp;"_"&amp;$AG10,データシート1!$A:$BT,MATCH("ab_"&amp;AP$2,データシート1!$A$1:$BT$1,0),0)</f>
        <v>0</v>
      </c>
      <c r="AQ10" s="954">
        <f>VLOOKUP(年度マスタ!$K$4&amp;"_"&amp;$AG10,データシート1!$A:$BT,MATCH("ab_"&amp;AQ$2,データシート1!$A$1:$BT$1,0),0)</f>
        <v>7.9188134554765739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3987.52</v>
      </c>
      <c r="AI11" s="78">
        <f>VLOOKUP(年度マスタ!$K$4&amp;"_"&amp;$AG11,データシート1!$A:$BT,MATCH("ab_"&amp;AI$2,データシート1!$A$1:$BT$1,0),0)</f>
        <v>2553</v>
      </c>
      <c r="AJ11" s="78">
        <f>VLOOKUP(年度マスタ!$K$4&amp;"_"&amp;$AG11,データシート1!$A:$BT,MATCH("ab_"&amp;AJ$2,データシート1!$A$1:$BT$1,0),0)</f>
        <v>244</v>
      </c>
      <c r="AK11" s="78">
        <f>VLOOKUP(年度マスタ!$K$4&amp;"_"&amp;$AG11,データシート1!$A:$BT,MATCH("ab_"&amp;AK$2,データシート1!$A$1:$BT$1,0),0)</f>
        <v>17921</v>
      </c>
      <c r="AL11" s="78">
        <f>VLOOKUP(年度マスタ!$K$4&amp;"_"&amp;$AG11,データシート1!$A:$BT,MATCH("ab_"&amp;AL$2,データシート1!$A$1:$BT$1,0),0)</f>
        <v>22934</v>
      </c>
      <c r="AM11" s="78">
        <f>VLOOKUP(年度マスタ!$K$4&amp;"_"&amp;$AG11,データシート1!$A:$BT,MATCH("ab_"&amp;AM$2,データシート1!$A$1:$BT$1,0),0)</f>
        <v>45066</v>
      </c>
      <c r="AN11" s="78">
        <f>VLOOKUP(年度マスタ!$K$4&amp;"_"&amp;$AG11,データシート1!$A:$BT,MATCH("ab_"&amp;AN$2,データシート1!$A$1:$BT$1,0),0)</f>
        <v>14212</v>
      </c>
      <c r="AO11" s="78">
        <f>VLOOKUP(年度マスタ!$K$4&amp;"_"&amp;$AG11,データシート1!$A:$BT,MATCH("ab_"&amp;AO$2,データシート1!$A$1:$BT$1,0),0)</f>
        <v>65815</v>
      </c>
      <c r="AP11" s="78">
        <f>VLOOKUP(年度マスタ!$K$4&amp;"_"&amp;$AG11,データシート1!$A:$BT,MATCH("ab_"&amp;AP$2,データシート1!$A$1:$BT$1,0),0)</f>
        <v>0</v>
      </c>
      <c r="AQ11" s="954">
        <f>VLOOKUP(年度マスタ!$K$4&amp;"_"&amp;$AG11,データシート1!$A:$BT,MATCH("ab_"&amp;AQ$2,データシート1!$A$1:$BT$1,0),0)</f>
        <v>8.4864132561758083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4235.5640999999996</v>
      </c>
      <c r="AI12" s="78">
        <f>VLOOKUP(年度マスタ!$K$4&amp;"_"&amp;$AG12,データシート1!$A:$BT,MATCH("ab_"&amp;AI$2,データシート1!$A$1:$BT$1,0),0)</f>
        <v>2301</v>
      </c>
      <c r="AJ12" s="78">
        <f>VLOOKUP(年度マスタ!$K$4&amp;"_"&amp;$AG12,データシート1!$A:$BT,MATCH("ab_"&amp;AJ$2,データシート1!$A$1:$BT$1,0),0)</f>
        <v>200</v>
      </c>
      <c r="AK12" s="78">
        <f>VLOOKUP(年度マスタ!$K$4&amp;"_"&amp;$AG12,データシート1!$A:$BT,MATCH("ab_"&amp;AK$2,データシート1!$A$1:$BT$1,0),0)</f>
        <v>19044</v>
      </c>
      <c r="AL12" s="78">
        <f>VLOOKUP(年度マスタ!$K$4&amp;"_"&amp;$AG12,データシート1!$A:$BT,MATCH("ab_"&amp;AL$2,データシート1!$A$1:$BT$1,0),0)</f>
        <v>23153</v>
      </c>
      <c r="AM12" s="78">
        <f>VLOOKUP(年度マスタ!$K$4&amp;"_"&amp;$AG12,データシート1!$A:$BT,MATCH("ab_"&amp;AM$2,データシート1!$A$1:$BT$1,0),0)</f>
        <v>45419</v>
      </c>
      <c r="AN12" s="78">
        <f>VLOOKUP(年度マスタ!$K$4&amp;"_"&amp;$AG12,データシート1!$A:$BT,MATCH("ab_"&amp;AN$2,データシート1!$A$1:$BT$1,0),0)</f>
        <v>14090</v>
      </c>
      <c r="AO12" s="78">
        <f>VLOOKUP(年度マスタ!$K$4&amp;"_"&amp;$AG12,データシート1!$A:$BT,MATCH("ab_"&amp;AO$2,データシート1!$A$1:$BT$1,0),0)</f>
        <v>65370</v>
      </c>
      <c r="AP12" s="78">
        <f>VLOOKUP(年度マスタ!$K$4&amp;"_"&amp;$AG12,データシート1!$A:$BT,MATCH("ab_"&amp;AP$2,データシート1!$A$1:$BT$1,0),0)</f>
        <v>0</v>
      </c>
      <c r="AQ12" s="954">
        <f>VLOOKUP(年度マスタ!$K$4&amp;"_"&amp;$AG12,データシート1!$A:$BT,MATCH("ab_"&amp;AQ$2,データシート1!$A$1:$BT$1,0),0)</f>
        <v>8.8241365266409808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3984.5990000000002</v>
      </c>
      <c r="AI13" s="78">
        <f>VLOOKUP(年度マスタ!$K$4&amp;"_"&amp;$AG13,データシート1!$A:$BT,MATCH("ab_"&amp;AI$2,データシート1!$A$1:$BT$1,0),0)</f>
        <v>2301</v>
      </c>
      <c r="AJ13" s="78">
        <f>VLOOKUP(年度マスタ!$K$4&amp;"_"&amp;$AG13,データシート1!$A:$BT,MATCH("ab_"&amp;AJ$2,データシート1!$A$1:$BT$1,0),0)</f>
        <v>200</v>
      </c>
      <c r="AK13" s="78">
        <f>VLOOKUP(年度マスタ!$K$4&amp;"_"&amp;$AG13,データシート1!$A:$BT,MATCH("ab_"&amp;AK$2,データシート1!$A$1:$BT$1,0),0)</f>
        <v>19044</v>
      </c>
      <c r="AL13" s="78">
        <f>VLOOKUP(年度マスタ!$K$4&amp;"_"&amp;$AG13,データシート1!$A:$BT,MATCH("ab_"&amp;AL$2,データシート1!$A$1:$BT$1,0),0)</f>
        <v>23139</v>
      </c>
      <c r="AM13" s="78">
        <f>VLOOKUP(年度マスタ!$K$4&amp;"_"&amp;$AG13,データシート1!$A:$BT,MATCH("ab_"&amp;AM$2,データシート1!$A$1:$BT$1,0),0)</f>
        <v>45559</v>
      </c>
      <c r="AN13" s="78">
        <f>VLOOKUP(年度マスタ!$K$4&amp;"_"&amp;$AG13,データシート1!$A:$BT,MATCH("ab_"&amp;AN$2,データシート1!$A$1:$BT$1,0),0)</f>
        <v>13899</v>
      </c>
      <c r="AO13" s="78">
        <f>VLOOKUP(年度マスタ!$K$4&amp;"_"&amp;$AG13,データシート1!$A:$BT,MATCH("ab_"&amp;AO$2,データシート1!$A$1:$BT$1,0),0)</f>
        <v>64462</v>
      </c>
      <c r="AP13" s="78">
        <f>VLOOKUP(年度マスタ!$K$4&amp;"_"&amp;$AG13,データシート1!$A:$BT,MATCH("ab_"&amp;AP$2,データシート1!$A$1:$BT$1,0),0)</f>
        <v>0</v>
      </c>
      <c r="AQ13" s="954">
        <f>VLOOKUP(年度マスタ!$K$4&amp;"_"&amp;$AG13,データシート1!$A:$BT,MATCH("ab_"&amp;AQ$2,データシート1!$A$1:$BT$1,0),0)</f>
        <v>7.6615303401099029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4351.7951000000003</v>
      </c>
      <c r="AI14" s="78">
        <f>VLOOKUP(年度マスタ!$K$4&amp;"_"&amp;$AG14,データシート1!$A:$BT,MATCH("ab_"&amp;AI$2,データシート1!$A$1:$BT$1,0),0)</f>
        <v>2301</v>
      </c>
      <c r="AJ14" s="78">
        <f>VLOOKUP(年度マスタ!$K$4&amp;"_"&amp;$AG14,データシート1!$A:$BT,MATCH("ab_"&amp;AJ$2,データシート1!$A$1:$BT$1,0),0)</f>
        <v>200</v>
      </c>
      <c r="AK14" s="78">
        <f>VLOOKUP(年度マスタ!$K$4&amp;"_"&amp;$AG14,データシート1!$A:$BT,MATCH("ab_"&amp;AK$2,データシート1!$A$1:$BT$1,0),0)</f>
        <v>19044</v>
      </c>
      <c r="AL14" s="78">
        <f>VLOOKUP(年度マスタ!$K$4&amp;"_"&amp;$AG14,データシート1!$A:$BT,MATCH("ab_"&amp;AL$2,データシート1!$A$1:$BT$1,0),0)</f>
        <v>23484</v>
      </c>
      <c r="AM14" s="78">
        <f>VLOOKUP(年度マスタ!$K$4&amp;"_"&amp;$AG14,データシート1!$A:$BT,MATCH("ab_"&amp;AM$2,データシート1!$A$1:$BT$1,0),0)</f>
        <v>45927</v>
      </c>
      <c r="AN14" s="78">
        <f>VLOOKUP(年度マスタ!$K$4&amp;"_"&amp;$AG14,データシート1!$A:$BT,MATCH("ab_"&amp;AN$2,データシート1!$A$1:$BT$1,0),0)</f>
        <v>14046</v>
      </c>
      <c r="AO14" s="78">
        <f>VLOOKUP(年度マスタ!$K$4&amp;"_"&amp;$AG14,データシート1!$A:$BT,MATCH("ab_"&amp;AO$2,データシート1!$A$1:$BT$1,0),0)</f>
        <v>64185</v>
      </c>
      <c r="AP14" s="78">
        <f>VLOOKUP(年度マスタ!$K$4&amp;"_"&amp;$AG14,データシート1!$A:$BT,MATCH("ab_"&amp;AP$2,データシート1!$A$1:$BT$1,0),0)</f>
        <v>0</v>
      </c>
      <c r="AQ14" s="954">
        <f>VLOOKUP(年度マスタ!$K$4&amp;"_"&amp;$AG14,データシート1!$A:$BT,MATCH("ab_"&amp;AQ$2,データシート1!$A$1:$BT$1,0),0)</f>
        <v>7.6062261301871619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4774.0661</v>
      </c>
      <c r="AI15" s="78">
        <f>VLOOKUP(年度マスタ!$K$4&amp;"_"&amp;$AG15,データシート1!$A:$BT,MATCH("ab_"&amp;AI$2,データシート1!$A$1:$BT$1,0),0)</f>
        <v>2301</v>
      </c>
      <c r="AJ15" s="78">
        <f>VLOOKUP(年度マスタ!$K$4&amp;"_"&amp;$AG15,データシート1!$A:$BT,MATCH("ab_"&amp;AJ$2,データシート1!$A$1:$BT$1,0),0)</f>
        <v>200</v>
      </c>
      <c r="AK15" s="78">
        <f>VLOOKUP(年度マスタ!$K$4&amp;"_"&amp;$AG15,データシート1!$A:$BT,MATCH("ab_"&amp;AK$2,データシート1!$A$1:$BT$1,0),0)</f>
        <v>19044</v>
      </c>
      <c r="AL15" s="78">
        <f>VLOOKUP(年度マスタ!$K$4&amp;"_"&amp;$AG15,データシート1!$A:$BT,MATCH("ab_"&amp;AL$2,データシート1!$A$1:$BT$1,0),0)</f>
        <v>23994</v>
      </c>
      <c r="AM15" s="78">
        <f>VLOOKUP(年度マスタ!$K$4&amp;"_"&amp;$AG15,データシート1!$A:$BT,MATCH("ab_"&amp;AM$2,データシート1!$A$1:$BT$1,0),0)</f>
        <v>46296</v>
      </c>
      <c r="AN15" s="78">
        <f>VLOOKUP(年度マスタ!$K$4&amp;"_"&amp;$AG15,データシート1!$A:$BT,MATCH("ab_"&amp;AN$2,データシート1!$A$1:$BT$1,0),0)</f>
        <v>14055</v>
      </c>
      <c r="AO15" s="78">
        <f>VLOOKUP(年度マスタ!$K$4&amp;"_"&amp;$AG15,データシート1!$A:$BT,MATCH("ab_"&amp;AO$2,データシート1!$A$1:$BT$1,0),0)</f>
        <v>64036</v>
      </c>
      <c r="AP15" s="78">
        <f>VLOOKUP(年度マスタ!$K$4&amp;"_"&amp;$AG15,データシート1!$A:$BT,MATCH("ab_"&amp;AP$2,データシート1!$A$1:$BT$1,0),0)</f>
        <v>0</v>
      </c>
      <c r="AQ15" s="954">
        <f>VLOOKUP(年度マスタ!$K$4&amp;"_"&amp;$AG15,データシート1!$A:$BT,MATCH("ab_"&amp;AQ$2,データシート1!$A$1:$BT$1,0),0)</f>
        <v>5.6873662301243222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4821.9657999999999</v>
      </c>
      <c r="AI16" s="78">
        <f>VLOOKUP(年度マスタ!$K$4&amp;"_"&amp;$AG16,データシート1!$A:$BT,MATCH("ab_"&amp;AI$2,データシート1!$A$1:$BT$1,0),0)</f>
        <v>2301</v>
      </c>
      <c r="AJ16" s="78">
        <f>VLOOKUP(年度マスタ!$K$4&amp;"_"&amp;$AG16,データシート1!$A:$BT,MATCH("ab_"&amp;AJ$2,データシート1!$A$1:$BT$1,0),0)</f>
        <v>200</v>
      </c>
      <c r="AK16" s="78">
        <f>VLOOKUP(年度マスタ!$K$4&amp;"_"&amp;$AG16,データシート1!$A:$BT,MATCH("ab_"&amp;AK$2,データシート1!$A$1:$BT$1,0),0)</f>
        <v>19044</v>
      </c>
      <c r="AL16" s="78">
        <f>VLOOKUP(年度マスタ!$K$4&amp;"_"&amp;$AG16,データシート1!$A:$BT,MATCH("ab_"&amp;AL$2,データシート1!$A$1:$BT$1,0),0)</f>
        <v>24252</v>
      </c>
      <c r="AM16" s="78">
        <f>VLOOKUP(年度マスタ!$K$4&amp;"_"&amp;$AG16,データシート1!$A:$BT,MATCH("ab_"&amp;AM$2,データシート1!$A$1:$BT$1,0),0)</f>
        <v>46563</v>
      </c>
      <c r="AN16" s="78">
        <f>VLOOKUP(年度マスタ!$K$4&amp;"_"&amp;$AG16,データシート1!$A:$BT,MATCH("ab_"&amp;AN$2,データシート1!$A$1:$BT$1,0),0)</f>
        <v>14112</v>
      </c>
      <c r="AO16" s="78">
        <f>VLOOKUP(年度マスタ!$K$4&amp;"_"&amp;$AG16,データシート1!$A:$BT,MATCH("ab_"&amp;AO$2,データシート1!$A$1:$BT$1,0),0)</f>
        <v>63608</v>
      </c>
      <c r="AP16" s="78">
        <f>VLOOKUP(年度マスタ!$K$4&amp;"_"&amp;$AG16,データシート1!$A:$BT,MATCH("ab_"&amp;AP$2,データシート1!$A$1:$BT$1,0),0)</f>
        <v>0</v>
      </c>
      <c r="AQ16" s="954">
        <f>VLOOKUP(年度マスタ!$K$4&amp;"_"&amp;$AG16,データシート1!$A:$BT,MATCH("ab_"&amp;AQ$2,データシート1!$A$1:$BT$1,0),0)</f>
        <v>5.0756099341372263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4600.1388999999999</v>
      </c>
      <c r="AI17" s="151">
        <f>VLOOKUP(年度マスタ!$K$4&amp;"_"&amp;$AG17,データシート1!$A:$BT,MATCH("ab_"&amp;AI$2,データシート1!$A$1:$BT$1,0),0)</f>
        <v>2301</v>
      </c>
      <c r="AJ17" s="151">
        <f>VLOOKUP(年度マスタ!$K$4&amp;"_"&amp;$AG17,データシート1!$A:$BT,MATCH("ab_"&amp;AJ$2,データシート1!$A$1:$BT$1,0),0)</f>
        <v>200</v>
      </c>
      <c r="AK17" s="151">
        <f>VLOOKUP(年度マスタ!$K$4&amp;"_"&amp;$AG17,データシート1!$A:$BT,MATCH("ab_"&amp;AK$2,データシート1!$A$1:$BT$1,0),0)</f>
        <v>19044</v>
      </c>
      <c r="AL17" s="151">
        <f>VLOOKUP(年度マスタ!$K$4&amp;"_"&amp;$AG17,データシート1!$A:$BT,MATCH("ab_"&amp;AL$2,データシート1!$A$1:$BT$1,0),0)</f>
        <v>24484</v>
      </c>
      <c r="AM17" s="151">
        <f>VLOOKUP(年度マスタ!$K$4&amp;"_"&amp;$AG17,データシート1!$A:$BT,MATCH("ab_"&amp;AM$2,データシート1!$A$1:$BT$1,0),0)</f>
        <v>46762</v>
      </c>
      <c r="AN17" s="151">
        <f>VLOOKUP(年度マスタ!$K$4&amp;"_"&amp;$AG17,データシート1!$A:$BT,MATCH("ab_"&amp;AN$2,データシート1!$A$1:$BT$1,0),0)</f>
        <v>14044</v>
      </c>
      <c r="AO17" s="151">
        <f>VLOOKUP(年度マスタ!$K$4&amp;"_"&amp;$AG17,データシート1!$A:$BT,MATCH("ab_"&amp;AO$2,データシート1!$A$1:$BT$1,0),0)</f>
        <v>63046</v>
      </c>
      <c r="AP17" s="151">
        <f>VLOOKUP(年度マスタ!$K$4&amp;"_"&amp;$AG17,データシート1!$A:$BT,MATCH("ab_"&amp;AP$2,データシート1!$A$1:$BT$1,0),0)</f>
        <v>0</v>
      </c>
      <c r="AQ17" s="955">
        <f>VLOOKUP(年度マスタ!$K$4&amp;"_"&amp;$AG17,データシート1!$A:$BT,MATCH("ab_"&amp;AQ$2,データシート1!$A$1:$BT$1,0),0)</f>
        <v>7.3874217567940006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4381.4467999999997</v>
      </c>
      <c r="AI18" s="78">
        <f>VLOOKUP(年度マスタ!$K$4&amp;"_"&amp;$AG18,データシート1!$A:$BT,MATCH("ab_"&amp;AI$2,データシート1!$A$1:$BT$1,0),0)</f>
        <v>1994</v>
      </c>
      <c r="AJ18" s="78">
        <f>VLOOKUP(年度マスタ!$K$4&amp;"_"&amp;$AG18,データシート1!$A:$BT,MATCH("ab_"&amp;AJ$2,データシート1!$A$1:$BT$1,0),0)</f>
        <v>282</v>
      </c>
      <c r="AK18" s="78">
        <f>VLOOKUP(年度マスタ!$K$4&amp;"_"&amp;$AG18,データシート1!$A:$BT,MATCH("ab_"&amp;AK$2,データシート1!$A$1:$BT$1,0),0)</f>
        <v>17297</v>
      </c>
      <c r="AL18" s="78">
        <f>VLOOKUP(年度マスタ!$K$4&amp;"_"&amp;$AG18,データシート1!$A:$BT,MATCH("ab_"&amp;AL$2,データシート1!$A$1:$BT$1,0),0)</f>
        <v>24902</v>
      </c>
      <c r="AM18" s="78">
        <f>VLOOKUP(年度マスタ!$K$4&amp;"_"&amp;$AG18,データシート1!$A:$BT,MATCH("ab_"&amp;AM$2,データシート1!$A$1:$BT$1,0),0)</f>
        <v>46807</v>
      </c>
      <c r="AN18" s="78">
        <f>VLOOKUP(年度マスタ!$K$4&amp;"_"&amp;$AG18,データシート1!$A:$BT,MATCH("ab_"&amp;AN$2,データシート1!$A$1:$BT$1,0),0)</f>
        <v>14259</v>
      </c>
      <c r="AO18" s="78">
        <f>VLOOKUP(年度マスタ!$K$4&amp;"_"&amp;$AG18,データシート1!$A:$BT,MATCH("ab_"&amp;AO$2,データシート1!$A$1:$BT$1,0),0)</f>
        <v>62570</v>
      </c>
      <c r="AP18" s="78">
        <f>VLOOKUP(年度マスタ!$K$4&amp;"_"&amp;$AG18,データシート1!$A:$BT,MATCH("ab_"&amp;AP$2,データシート1!$A$1:$BT$1,0),0)</f>
        <v>0</v>
      </c>
      <c r="AQ18" s="954">
        <f>VLOOKUP(年度マスタ!$K$4&amp;"_"&amp;$AG18,データシート1!$A:$BT,MATCH("ab_"&amp;AQ$2,データシート1!$A$1:$BT$1,0),0)</f>
        <v>5.9465964933740452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4970.2026999999998</v>
      </c>
      <c r="AI19" s="78">
        <f>VLOOKUP(年度マスタ!$K$4&amp;"_"&amp;$AG19,データシート1!$A:$BT,MATCH("ab_"&amp;AI$2,データシート1!$A$1:$BT$1,0),0)</f>
        <v>1994</v>
      </c>
      <c r="AJ19" s="78">
        <f>VLOOKUP(年度マスタ!$K$4&amp;"_"&amp;$AG19,データシート1!$A:$BT,MATCH("ab_"&amp;AJ$2,データシート1!$A$1:$BT$1,0),0)</f>
        <v>282</v>
      </c>
      <c r="AK19" s="78">
        <f>VLOOKUP(年度マスタ!$K$4&amp;"_"&amp;$AG19,データシート1!$A:$BT,MATCH("ab_"&amp;AK$2,データシート1!$A$1:$BT$1,0),0)</f>
        <v>17297</v>
      </c>
      <c r="AL19" s="78">
        <f>VLOOKUP(年度マスタ!$K$4&amp;"_"&amp;$AG19,データシート1!$A:$BT,MATCH("ab_"&amp;AL$2,データシート1!$A$1:$BT$1,0),0)</f>
        <v>25190</v>
      </c>
      <c r="AM19" s="78">
        <f>VLOOKUP(年度マスタ!$K$4&amp;"_"&amp;$AG19,データシート1!$A:$BT,MATCH("ab_"&amp;AM$2,データシート1!$A$1:$BT$1,0),0)</f>
        <v>46841</v>
      </c>
      <c r="AN19" s="78">
        <f>VLOOKUP(年度マスタ!$K$4&amp;"_"&amp;$AG19,データシート1!$A:$BT,MATCH("ab_"&amp;AN$2,データシート1!$A$1:$BT$1,0),0)</f>
        <v>14430</v>
      </c>
      <c r="AO19" s="78">
        <f>VLOOKUP(年度マスタ!$K$4&amp;"_"&amp;$AG19,データシート1!$A:$BT,MATCH("ab_"&amp;AO$2,データシート1!$A$1:$BT$1,0),0)</f>
        <v>62057</v>
      </c>
      <c r="AP19" s="78">
        <f>VLOOKUP(年度マスタ!$K$4&amp;"_"&amp;$AG19,データシート1!$A:$BT,MATCH("ab_"&amp;AP$2,データシート1!$A$1:$BT$1,0),0)</f>
        <v>0</v>
      </c>
      <c r="AQ19" s="954">
        <f>VLOOKUP(年度マスタ!$K$4&amp;"_"&amp;$AG19,データシート1!$A:$BT,MATCH("ab_"&amp;AQ$2,データシート1!$A$1:$BT$1,0),0)</f>
        <v>5.7820520206578028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5157.8945999999996</v>
      </c>
      <c r="AI20" s="78">
        <f>VLOOKUP(年度マスタ!$K$4&amp;"_"&amp;$AG20,データシート1!$A:$BT,MATCH("ab_"&amp;AI$2,データシート1!$A$1:$BT$1,0),0)</f>
        <v>1994</v>
      </c>
      <c r="AJ20" s="78">
        <f>VLOOKUP(年度マスタ!$K$4&amp;"_"&amp;$AG20,データシート1!$A:$BT,MATCH("ab_"&amp;AJ$2,データシート1!$A$1:$BT$1,0),0)</f>
        <v>282</v>
      </c>
      <c r="AK20" s="78">
        <f>VLOOKUP(年度マスタ!$K$4&amp;"_"&amp;$AG20,データシート1!$A:$BT,MATCH("ab_"&amp;AK$2,データシート1!$A$1:$BT$1,0),0)</f>
        <v>17297</v>
      </c>
      <c r="AL20" s="78">
        <f>VLOOKUP(年度マスタ!$K$4&amp;"_"&amp;$AG20,データシート1!$A:$BT,MATCH("ab_"&amp;AL$2,データシート1!$A$1:$BT$1,0),0)</f>
        <v>25592</v>
      </c>
      <c r="AM20" s="78">
        <f>VLOOKUP(年度マスタ!$K$4&amp;"_"&amp;$AG20,データシート1!$A:$BT,MATCH("ab_"&amp;AM$2,データシート1!$A$1:$BT$1,0),0)</f>
        <v>46709</v>
      </c>
      <c r="AN20" s="78">
        <f>VLOOKUP(年度マスタ!$K$4&amp;"_"&amp;$AG20,データシート1!$A:$BT,MATCH("ab_"&amp;AN$2,データシート1!$A$1:$BT$1,0),0)</f>
        <v>14349</v>
      </c>
      <c r="AO20" s="78">
        <f>VLOOKUP(年度マスタ!$K$4&amp;"_"&amp;$AG20,データシート1!$A:$BT,MATCH("ab_"&amp;AO$2,データシート1!$A$1:$BT$1,0),0)</f>
        <v>61562</v>
      </c>
      <c r="AP20" s="78">
        <f>VLOOKUP(年度マスタ!$K$4&amp;"_"&amp;$AG20,データシート1!$A:$BT,MATCH("ab_"&amp;AP$2,データシート1!$A$1:$BT$1,0),0)</f>
        <v>0</v>
      </c>
      <c r="AQ20" s="954">
        <f>VLOOKUP(年度マスタ!$K$4&amp;"_"&amp;$AG20,データシート1!$A:$BT,MATCH("ab_"&amp;AQ$2,データシート1!$A$1:$BT$1,0),0)</f>
        <v>4.8830963319779332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常総市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172.60599999999999</v>
      </c>
      <c r="BE13" s="70" t="str">
        <f>年度マスタ!K4</f>
        <v>08211</v>
      </c>
      <c r="BF13" s="70" t="str">
        <f>年度マスタ!K4</f>
        <v>08211</v>
      </c>
      <c r="BG13" s="70" t="str">
        <f>年度マスタ!K4</f>
        <v>08211</v>
      </c>
      <c r="BH13" s="278" t="s">
        <v>195</v>
      </c>
      <c r="BI13" s="278" t="s">
        <v>195</v>
      </c>
      <c r="BJ13" s="278" t="s">
        <v>195</v>
      </c>
      <c r="BK13" s="278" t="str">
        <f>年度マスタ!K4</f>
        <v>08211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172.60599999999999</v>
      </c>
      <c r="AY14" s="70"/>
      <c r="BE14" s="70" t="str">
        <f>AP2</f>
        <v>常総市</v>
      </c>
      <c r="BF14" s="70" t="str">
        <f>AP2</f>
        <v>常総市</v>
      </c>
      <c r="BG14" s="70" t="str">
        <f>AP2</f>
        <v>常総市</v>
      </c>
      <c r="BH14" s="70" t="s">
        <v>205</v>
      </c>
      <c r="BI14" s="70" t="s">
        <v>205</v>
      </c>
      <c r="BJ14" s="70" t="s">
        <v>205</v>
      </c>
      <c r="BK14" s="70" t="str">
        <f>AP2</f>
        <v>常総市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27.838999999999999</v>
      </c>
      <c r="BG16" s="952">
        <f>BF16/BE16</f>
        <v>9.2796666666666656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0.15647886726537952</v>
      </c>
    </row>
    <row r="17" spans="2:63" ht="15.95" customHeight="1">
      <c r="B17" s="272"/>
      <c r="D17" s="13"/>
      <c r="E17" s="166"/>
      <c r="F17" s="166"/>
      <c r="G17" s="13"/>
      <c r="O17" s="280"/>
      <c r="P17" s="280"/>
      <c r="Z17" s="273"/>
      <c r="AB17" s="272"/>
      <c r="AQ17" s="273"/>
      <c r="AV17" s="276"/>
      <c r="AW17" s="277" t="s">
        <v>113</v>
      </c>
      <c r="AX17" s="165">
        <f>P26</f>
        <v>5.5449999999999999</v>
      </c>
      <c r="AY17" s="165">
        <f>AX17</f>
        <v>5.5449999999999999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3.9809999999999999</v>
      </c>
      <c r="BG20" s="952">
        <f t="shared" si="2"/>
        <v>3.9809999999999999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1.0996331962448851E-2</v>
      </c>
    </row>
    <row r="21" spans="2:63" ht="15.95" customHeight="1" thickTop="1" thickBot="1">
      <c r="B21" s="283"/>
      <c r="C21" s="407" t="s">
        <v>204</v>
      </c>
      <c r="D21" s="522"/>
      <c r="E21" s="522"/>
      <c r="F21" s="877">
        <f>SUM(F22,F26,F27,F28)</f>
        <v>187.89399999999998</v>
      </c>
      <c r="G21" s="877">
        <f t="shared" ref="G21:O21" si="5">SUM(G22,G26,G27,G28)</f>
        <v>215.79499999999999</v>
      </c>
      <c r="H21" s="877">
        <f t="shared" si="5"/>
        <v>224.28500000000003</v>
      </c>
      <c r="I21" s="877">
        <f t="shared" si="5"/>
        <v>230.017</v>
      </c>
      <c r="J21" s="877">
        <f t="shared" si="5"/>
        <v>169.77199999999999</v>
      </c>
      <c r="K21" s="877">
        <f t="shared" si="5"/>
        <v>172.07599999999999</v>
      </c>
      <c r="L21" s="877">
        <f t="shared" si="5"/>
        <v>177.226</v>
      </c>
      <c r="M21" s="877">
        <f t="shared" si="5"/>
        <v>176.18200000000002</v>
      </c>
      <c r="N21" s="877">
        <f t="shared" si="5"/>
        <v>165.91800000000001</v>
      </c>
      <c r="O21" s="877">
        <f t="shared" si="5"/>
        <v>170.37099999999998</v>
      </c>
      <c r="P21" s="878">
        <f>SUM(P22,P26,P27,P28)</f>
        <v>178.15099999999998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87.74</v>
      </c>
      <c r="BG21" s="952">
        <f t="shared" si="2"/>
        <v>17.547999999999998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2.0297961138956482</v>
      </c>
    </row>
    <row r="22" spans="2:63" ht="15.95" customHeight="1" thickBot="1">
      <c r="B22" s="285"/>
      <c r="C22" s="522"/>
      <c r="D22" s="408" t="s">
        <v>114</v>
      </c>
      <c r="E22" s="409"/>
      <c r="F22" s="879">
        <f>SUM(F23:F25)</f>
        <v>184.86699999999999</v>
      </c>
      <c r="G22" s="879">
        <f t="shared" ref="G22:P22" si="6">SUM(G23:G25)</f>
        <v>212.44499999999999</v>
      </c>
      <c r="H22" s="879">
        <f t="shared" si="6"/>
        <v>220.49700000000001</v>
      </c>
      <c r="I22" s="879">
        <f t="shared" si="6"/>
        <v>226.43299999999999</v>
      </c>
      <c r="J22" s="879">
        <f t="shared" si="6"/>
        <v>166.322</v>
      </c>
      <c r="K22" s="879">
        <f t="shared" si="6"/>
        <v>165.48699999999999</v>
      </c>
      <c r="L22" s="879">
        <f t="shared" si="6"/>
        <v>170.661</v>
      </c>
      <c r="M22" s="879">
        <f t="shared" si="6"/>
        <v>169.67400000000001</v>
      </c>
      <c r="N22" s="879">
        <f t="shared" si="6"/>
        <v>159.517</v>
      </c>
      <c r="O22" s="879">
        <f t="shared" si="6"/>
        <v>163.96199999999999</v>
      </c>
      <c r="P22" s="880">
        <f t="shared" si="6"/>
        <v>172.60599999999999</v>
      </c>
      <c r="Z22" s="273"/>
      <c r="AB22" s="272"/>
      <c r="AC22" s="521" t="s">
        <v>286</v>
      </c>
      <c r="AP22" s="16" t="s">
        <v>287</v>
      </c>
      <c r="AQ22" s="273"/>
      <c r="AV22" s="70" t="str">
        <f>AW22</f>
        <v>エネルギー起源CO2</v>
      </c>
      <c r="AW22" s="70" t="str">
        <f>D56</f>
        <v>エネルギー起源CO2</v>
      </c>
      <c r="AX22" s="165">
        <f>P56</f>
        <v>166.36</v>
      </c>
      <c r="AY22" s="165">
        <f>AX22</f>
        <v>166.36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6.06</v>
      </c>
      <c r="BG22" s="952">
        <f t="shared" si="2"/>
        <v>6.06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0.57304072620633772</v>
      </c>
    </row>
    <row r="23" spans="2:63" ht="15.95" customHeight="1" thickBot="1">
      <c r="B23" s="285"/>
      <c r="C23" s="522"/>
      <c r="D23" s="410"/>
      <c r="E23" s="409" t="s">
        <v>184</v>
      </c>
      <c r="F23" s="881">
        <f>IFERROR(VLOOKUP(年度マスタ!$K$4&amp;"_"&amp;F$20,データシート1!$A:$BU,MATCH("ba_"&amp;$E23,データシート1!$A$1:$BU$1,0),0),0)</f>
        <v>184.86699999999999</v>
      </c>
      <c r="G23" s="881">
        <f>IFERROR(VLOOKUP(年度マスタ!$K$4&amp;"_"&amp;G$20,データシート1!$A:$BU,MATCH("ba_"&amp;$E23,データシート1!$A$1:$BU$1,0),0),0)</f>
        <v>212.44499999999999</v>
      </c>
      <c r="H23" s="881">
        <f>IFERROR(VLOOKUP(年度マスタ!$K$4&amp;"_"&amp;H$20,データシート1!$A:$BU,MATCH("ba_"&amp;$E23,データシート1!$A$1:$BU$1,0),0),0)</f>
        <v>220.49700000000001</v>
      </c>
      <c r="I23" s="881">
        <f>IFERROR(VLOOKUP(年度マスタ!$K$4&amp;"_"&amp;I$20,データシート1!$A:$BU,MATCH("ba_"&amp;$E23,データシート1!$A$1:$BU$1,0),0),0)</f>
        <v>226.43299999999999</v>
      </c>
      <c r="J23" s="881">
        <f>IFERROR(VLOOKUP(年度マスタ!$K$4&amp;"_"&amp;J$20,データシート1!$A:$BU,MATCH("ba_"&amp;$E23,データシート1!$A$1:$BU$1,0),0),0)</f>
        <v>166.322</v>
      </c>
      <c r="K23" s="881">
        <f>IFERROR(VLOOKUP(年度マスタ!$K$4&amp;"_"&amp;K$20,データシート1!$A:$BU,MATCH("ba_"&amp;$E23,データシート1!$A$1:$BU$1,0),0),0)</f>
        <v>165.48699999999999</v>
      </c>
      <c r="L23" s="881">
        <f>IFERROR(VLOOKUP(年度マスタ!$K$4&amp;"_"&amp;L$20,データシート1!$A:$BU,MATCH("ba_"&amp;$E23,データシート1!$A$1:$BU$1,0),0),0)</f>
        <v>170.661</v>
      </c>
      <c r="M23" s="881">
        <f>IFERROR(VLOOKUP(年度マスタ!$K$4&amp;"_"&amp;M$20,データシート1!$A:$BU,MATCH("ba_"&amp;$E23,データシート1!$A$1:$BU$1,0),0),0)</f>
        <v>169.67400000000001</v>
      </c>
      <c r="N23" s="881">
        <f>IFERROR(VLOOKUP(年度マスタ!$K$4&amp;"_"&amp;N$20,データシート1!$A:$BU,MATCH("ba_"&amp;$E23,データシート1!$A$1:$BU$1,0),0),0)</f>
        <v>159.517</v>
      </c>
      <c r="O23" s="881">
        <f>IFERROR(VLOOKUP(年度マスタ!$K$4&amp;"_"&amp;O$20,データシート1!$A:$BU,MATCH("ba_"&amp;$E23,データシート1!$A$1:$BU$1,0),0),0)</f>
        <v>163.96199999999999</v>
      </c>
      <c r="P23" s="882">
        <f>IFERROR(VLOOKUP(年度マスタ!$K$4&amp;"_"&amp;P$20,データシート1!$A:$BU,MATCH("ba_"&amp;$E23,データシート1!$A$1:$BU$1,0),0),0)</f>
        <v>172.60599999999999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960.17596262600205</v>
      </c>
      <c r="AG24" s="877">
        <f t="shared" ref="AG24:AP24" si="11">AG25+AG29</f>
        <v>1009.5236823540278</v>
      </c>
      <c r="AH24" s="877">
        <f t="shared" si="11"/>
        <v>1074.9193815353781</v>
      </c>
      <c r="AI24" s="877">
        <f t="shared" si="11"/>
        <v>1035.487912223138</v>
      </c>
      <c r="AJ24" s="877">
        <f t="shared" si="11"/>
        <v>903.45503499775941</v>
      </c>
      <c r="AK24" s="877">
        <f t="shared" si="11"/>
        <v>1033.5569422931426</v>
      </c>
      <c r="AL24" s="877">
        <f t="shared" si="11"/>
        <v>960.31959661408212</v>
      </c>
      <c r="AM24" s="877">
        <f t="shared" si="11"/>
        <v>975.97454523989074</v>
      </c>
      <c r="AN24" s="877">
        <f t="shared" si="11"/>
        <v>930.92461206985865</v>
      </c>
      <c r="AO24" s="877">
        <f t="shared" si="11"/>
        <v>740.81627384658475</v>
      </c>
      <c r="AP24" s="878">
        <f t="shared" si="11"/>
        <v>909.24951025581811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862.42531675977034</v>
      </c>
      <c r="AG25" s="879">
        <f>①CO2排出量の現状把握!AA35</f>
        <v>902.66098542555028</v>
      </c>
      <c r="AH25" s="879">
        <f>①CO2排出量の現状把握!AB35</f>
        <v>970.62165119744645</v>
      </c>
      <c r="AI25" s="879">
        <f>①CO2排出量の現状把握!AC35</f>
        <v>928.12726151132165</v>
      </c>
      <c r="AJ25" s="879">
        <f>①CO2排出量の現状把握!AD35</f>
        <v>783.99599796805001</v>
      </c>
      <c r="AK25" s="879">
        <f>①CO2排出量の現状把握!AE35</f>
        <v>946.17574070108094</v>
      </c>
      <c r="AL25" s="879">
        <f>①CO2排出量の現状把握!AF35</f>
        <v>880.84930937500974</v>
      </c>
      <c r="AM25" s="879">
        <f>①CO2排出量の現状把握!AG35</f>
        <v>891.63452667853733</v>
      </c>
      <c r="AN25" s="879">
        <f>①CO2排出量の現状把握!AH35</f>
        <v>848.48244107260098</v>
      </c>
      <c r="AO25" s="879">
        <f>①CO2排出量の現状把握!AI35</f>
        <v>673.48826006202933</v>
      </c>
      <c r="AP25" s="880">
        <f>①CO2排出量の現状把握!AJ35</f>
        <v>837.63761413184307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3.0950000000000002</v>
      </c>
      <c r="BG25" s="952">
        <f t="shared" si="2"/>
        <v>3.0950000000000002</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0.6654423292273236</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3.7879999999999998</v>
      </c>
      <c r="I26" s="879">
        <f>IFERROR(VLOOKUP(年度マスタ!$K$4&amp;"_"&amp;I$20,データシート1!$A:$BU,MATCH("ba_"&amp;$D26,データシート1!$A$1:$BU$1,0),0),0)</f>
        <v>3.5840000000000001</v>
      </c>
      <c r="J26" s="879">
        <f>IFERROR(VLOOKUP(年度マスタ!$K$4&amp;"_"&amp;J$20,データシート1!$A:$BU,MATCH("ba_"&amp;$D26,データシート1!$A$1:$BU$1,0),0),0)</f>
        <v>3.45</v>
      </c>
      <c r="K26" s="879">
        <f>IFERROR(VLOOKUP(年度マスタ!$K$4&amp;"_"&amp;K$20,データシート1!$A:$BU,MATCH("ba_"&amp;$D26,データシート1!$A$1:$BU$1,0),0),0)</f>
        <v>6.5890000000000004</v>
      </c>
      <c r="L26" s="879">
        <f>IFERROR(VLOOKUP(年度マスタ!$K$4&amp;"_"&amp;L$20,データシート1!$A:$BU,MATCH("ba_"&amp;$D26,データシート1!$A$1:$BU$1,0),0),0)</f>
        <v>6.5649999999999995</v>
      </c>
      <c r="M26" s="879">
        <f>IFERROR(VLOOKUP(年度マスタ!$K$4&amp;"_"&amp;M$20,データシート1!$A:$BU,MATCH("ba_"&amp;$D26,データシート1!$A$1:$BU$1,0),0),0)</f>
        <v>6.508</v>
      </c>
      <c r="N26" s="879">
        <f>IFERROR(VLOOKUP(年度マスタ!$K$4&amp;"_"&amp;N$20,データシート1!$A:$BU,MATCH("ba_"&amp;$D26,データシート1!$A$1:$BU$1,0),0),0)</f>
        <v>6.4009999999999998</v>
      </c>
      <c r="O26" s="879">
        <f>IFERROR(VLOOKUP(年度マスタ!$K$4&amp;"_"&amp;O$20,データシート1!$A:$BU,MATCH("ba_"&amp;$D26,データシート1!$A$1:$BU$1,0),0),0)</f>
        <v>6.4089999999999998</v>
      </c>
      <c r="P26" s="880">
        <f>IFERROR(VLOOKUP(年度マスタ!$K$4&amp;"_"&amp;P$20,データシート1!$A:$BU,MATCH("ba_"&amp;$D26,データシート1!$A$1:$BU$1,0),0),0)</f>
        <v>5.5449999999999999</v>
      </c>
      <c r="Z26" s="273"/>
      <c r="AB26" s="272"/>
      <c r="AC26" s="522"/>
      <c r="AD26" s="410"/>
      <c r="AE26" s="409" t="s">
        <v>184</v>
      </c>
      <c r="AF26" s="881">
        <f>①CO2排出量の現状把握!Z36</f>
        <v>843.85459153111083</v>
      </c>
      <c r="AG26" s="881">
        <f>①CO2排出量の現状把握!AA36</f>
        <v>884.39817762149949</v>
      </c>
      <c r="AH26" s="881">
        <f>①CO2排出量の現状把握!AB36</f>
        <v>953.5056416122984</v>
      </c>
      <c r="AI26" s="881">
        <f>①CO2排出量の現状把握!AC36</f>
        <v>911.17084447741547</v>
      </c>
      <c r="AJ26" s="881">
        <f>①CO2排出量の現状把握!AD36</f>
        <v>767.20096094903397</v>
      </c>
      <c r="AK26" s="881">
        <f>①CO2排出量の現状把握!AE36</f>
        <v>929.84005784574583</v>
      </c>
      <c r="AL26" s="881">
        <f>①CO2排出量の現状把握!AF36</f>
        <v>864.58309164660102</v>
      </c>
      <c r="AM26" s="881">
        <f>①CO2排出量の現状把握!AG36</f>
        <v>876.34962569189531</v>
      </c>
      <c r="AN26" s="881">
        <f>①CO2排出量の現状把握!AH36</f>
        <v>833.51021243828052</v>
      </c>
      <c r="AO26" s="881">
        <f>①CO2排出量の現状把握!AI36</f>
        <v>655.21765866021417</v>
      </c>
      <c r="AP26" s="882">
        <f>①CO2排出量の現状把握!AJ36</f>
        <v>821.47801938492694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6.3380879065482434</v>
      </c>
      <c r="AG27" s="881">
        <f>①CO2排出量の現状把握!AA37</f>
        <v>6.0056914194725213</v>
      </c>
      <c r="AH27" s="881">
        <f>①CO2排出量の現状把握!AB37</f>
        <v>5.3546436540317313</v>
      </c>
      <c r="AI27" s="881">
        <f>①CO2排出量の現状把握!AC37</f>
        <v>5.5744714754107214</v>
      </c>
      <c r="AJ27" s="881">
        <f>①CO2排出量の現状把握!AD37</f>
        <v>5.3337221216429143</v>
      </c>
      <c r="AK27" s="881">
        <f>①CO2排出量の現状把握!AE37</f>
        <v>4.955034997305753</v>
      </c>
      <c r="AL27" s="881">
        <f>①CO2排出量の現状把握!AF37</f>
        <v>4.9334474734714426</v>
      </c>
      <c r="AM27" s="881">
        <f>①CO2排出量の現状把握!AG37</f>
        <v>4.655073506441072</v>
      </c>
      <c r="AN27" s="881">
        <f>①CO2排出量の現状把握!AH37</f>
        <v>4.2509426388019698</v>
      </c>
      <c r="AO27" s="881">
        <f>①CO2排出量の現状把握!AI37</f>
        <v>4.3287227622516129</v>
      </c>
      <c r="AP27" s="882">
        <f>①CO2排出量の現状把握!AJ37</f>
        <v>4.609740961551573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3.0270000000000001</v>
      </c>
      <c r="G28" s="883">
        <f>IFERROR(VLOOKUP(年度マスタ!$K$4&amp;"_"&amp;G$20,データシート1!$A:$BU,MATCH("ba_"&amp;$D28,データシート1!$A$1:$BU$1,0),0),0)</f>
        <v>3.35</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12.232637322111239</v>
      </c>
      <c r="AG28" s="881">
        <f>①CO2排出量の現状把握!AA38</f>
        <v>12.25711638457822</v>
      </c>
      <c r="AH28" s="881">
        <f>①CO2排出量の現状把握!AB38</f>
        <v>11.76136593111625</v>
      </c>
      <c r="AI28" s="881">
        <f>①CO2排出量の現状把握!AC38</f>
        <v>11.381945558495429</v>
      </c>
      <c r="AJ28" s="881">
        <f>①CO2排出量の現状把握!AD38</f>
        <v>11.46131489737312</v>
      </c>
      <c r="AK28" s="881">
        <f>①CO2排出量の現状把握!AE38</f>
        <v>11.380647858029361</v>
      </c>
      <c r="AL28" s="881">
        <f>①CO2排出量の現状把握!AF38</f>
        <v>11.332770254937307</v>
      </c>
      <c r="AM28" s="881">
        <f>①CO2排出量の現状把握!AG38</f>
        <v>10.629827480200873</v>
      </c>
      <c r="AN28" s="881">
        <f>①CO2排出量の現状把握!AH38</f>
        <v>10.72128599551853</v>
      </c>
      <c r="AO28" s="881">
        <f>①CO2排出量の現状把握!AI38</f>
        <v>13.941878639563596</v>
      </c>
      <c r="AP28" s="882">
        <f>①CO2排出量の現状把握!AJ38</f>
        <v>11.549853785364558</v>
      </c>
      <c r="AQ28" s="273"/>
      <c r="AV28" s="70" t="str">
        <f t="shared" si="14"/>
        <v>HFC</v>
      </c>
      <c r="AW28" s="70" t="str">
        <f t="shared" si="13"/>
        <v>HFC</v>
      </c>
      <c r="AX28" s="287">
        <f t="shared" si="12"/>
        <v>11.791</v>
      </c>
      <c r="AY28" s="287">
        <f t="shared" si="15"/>
        <v>11.791</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2.907</v>
      </c>
      <c r="BG28" s="952">
        <f t="shared" si="2"/>
        <v>2.907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0.20053359285858111</v>
      </c>
    </row>
    <row r="29" spans="2:63" ht="15.95" customHeight="1">
      <c r="B29" s="285"/>
      <c r="Z29" s="273"/>
      <c r="AB29" s="272"/>
      <c r="AC29" s="522"/>
      <c r="AD29" s="408" t="s">
        <v>199</v>
      </c>
      <c r="AE29" s="413"/>
      <c r="AF29" s="883">
        <f>①CO2排出量の現状把握!Z39</f>
        <v>97.750645866231707</v>
      </c>
      <c r="AG29" s="883">
        <f>①CO2排出量の現状把握!AA39</f>
        <v>106.8626969284775</v>
      </c>
      <c r="AH29" s="883">
        <f>①CO2排出量の現状把握!AB39</f>
        <v>104.2977303379316</v>
      </c>
      <c r="AI29" s="883">
        <f>①CO2排出量の現状把握!AC39</f>
        <v>107.3606507118164</v>
      </c>
      <c r="AJ29" s="883">
        <f>①CO2排出量の現状把握!AD39</f>
        <v>119.45903702970941</v>
      </c>
      <c r="AK29" s="883">
        <f>①CO2排出量の現状把握!AE39</f>
        <v>87.381201592061728</v>
      </c>
      <c r="AL29" s="883">
        <f>①CO2排出量の現状把握!AF39</f>
        <v>79.470287239072377</v>
      </c>
      <c r="AM29" s="883">
        <f>①CO2排出量の現状把握!AG39</f>
        <v>84.340018561353375</v>
      </c>
      <c r="AN29" s="883">
        <f>①CO2排出量の現状把握!AH39</f>
        <v>82.442170997257648</v>
      </c>
      <c r="AO29" s="883">
        <f>①CO2排出量の現状把握!AI39</f>
        <v>67.328013784555395</v>
      </c>
      <c r="AP29" s="884">
        <f>①CO2排出量の現状把握!AJ39</f>
        <v>71.611896123975072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24.417999999999999</v>
      </c>
      <c r="BG31" s="952">
        <f t="shared" si="2"/>
        <v>24.417999999999999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2.8835796486928258</v>
      </c>
    </row>
    <row r="32" spans="2:63" ht="15.95" customHeight="1" thickTop="1" thickBot="1">
      <c r="B32" s="285"/>
      <c r="Z32" s="273"/>
      <c r="AB32" s="272"/>
      <c r="AC32" s="1114" t="s">
        <v>290</v>
      </c>
      <c r="AD32" s="1114"/>
      <c r="AE32" s="1115"/>
      <c r="AF32" s="461">
        <f t="shared" ref="AF32:AP32" si="16">IFERROR(IF(SUM(F23:F26)/AF24&gt;1,1,SUM(F23:F26)/AF24),0)</f>
        <v>0.19253450117039381</v>
      </c>
      <c r="AG32" s="461">
        <f t="shared" si="16"/>
        <v>0.21044082839603767</v>
      </c>
      <c r="AH32" s="461">
        <f t="shared" si="16"/>
        <v>0.20865285699811181</v>
      </c>
      <c r="AI32" s="461">
        <f t="shared" si="16"/>
        <v>0.22213393057014602</v>
      </c>
      <c r="AJ32" s="461">
        <f t="shared" si="16"/>
        <v>0.18791416664186394</v>
      </c>
      <c r="AK32" s="461">
        <f t="shared" si="16"/>
        <v>0.16648913374643556</v>
      </c>
      <c r="AL32" s="461">
        <f t="shared" si="16"/>
        <v>0.18454897788701563</v>
      </c>
      <c r="AM32" s="461">
        <f t="shared" si="16"/>
        <v>0.18051905232497142</v>
      </c>
      <c r="AN32" s="461">
        <f t="shared" si="16"/>
        <v>0.17822925492440322</v>
      </c>
      <c r="AO32" s="461">
        <f t="shared" si="16"/>
        <v>0.22997739927522437</v>
      </c>
      <c r="AP32" s="461">
        <f t="shared" si="16"/>
        <v>0.19593191746661162</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16.565999999999999</v>
      </c>
      <c r="BG32" s="952">
        <f t="shared" si="2"/>
        <v>8.2829999999999995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0.52101532655221605</v>
      </c>
    </row>
    <row r="33" spans="2:63" ht="15.95" customHeight="1" thickBot="1">
      <c r="B33" s="285"/>
      <c r="Z33" s="273"/>
      <c r="AB33" s="272"/>
      <c r="AC33" s="522"/>
      <c r="AD33" s="408" t="s">
        <v>114</v>
      </c>
      <c r="AE33" s="409"/>
      <c r="AF33" s="458">
        <f>IFERROR(IF(F22/AF25&gt;1,1,F22/AF25),0)</f>
        <v>0.21435711174918456</v>
      </c>
      <c r="AG33" s="458">
        <f t="shared" ref="AG33:AP33" si="17">IFERROR(IF(G22/AG25&gt;1,1,G22/AG25),0)</f>
        <v>0.23535414007047725</v>
      </c>
      <c r="AH33" s="458">
        <f t="shared" si="17"/>
        <v>0.22717090611771848</v>
      </c>
      <c r="AI33" s="458">
        <f t="shared" si="17"/>
        <v>0.24396762102568395</v>
      </c>
      <c r="AJ33" s="458">
        <f t="shared" si="17"/>
        <v>0.21214649109315745</v>
      </c>
      <c r="AK33" s="458">
        <f t="shared" si="17"/>
        <v>0.17490091204132999</v>
      </c>
      <c r="AL33" s="458">
        <f t="shared" si="17"/>
        <v>0.19374596560799864</v>
      </c>
      <c r="AM33" s="458">
        <f t="shared" si="17"/>
        <v>0.19029545730138925</v>
      </c>
      <c r="AN33" s="458">
        <f>IFERROR(IF(N22/AN25&gt;1,1,N22/AN25),0)</f>
        <v>0.18800271199289417</v>
      </c>
      <c r="AO33" s="458">
        <f t="shared" si="17"/>
        <v>0.24345190513773593</v>
      </c>
      <c r="AP33" s="458">
        <f t="shared" si="17"/>
        <v>0.20606285712096978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0.21907447308495731</v>
      </c>
      <c r="AG34" s="459">
        <f t="shared" ref="AG34:AP36" si="18">IFERROR(IF(G23/AG26&gt;1,1,G23/AG26),0)</f>
        <v>0.24021419918723666</v>
      </c>
      <c r="AH34" s="459">
        <f t="shared" si="18"/>
        <v>0.23124876285698531</v>
      </c>
      <c r="AI34" s="459">
        <f t="shared" si="18"/>
        <v>0.24850773197189632</v>
      </c>
      <c r="AJ34" s="459">
        <f t="shared" si="18"/>
        <v>0.21679065651098547</v>
      </c>
      <c r="AK34" s="459">
        <f t="shared" si="18"/>
        <v>0.17797361879999063</v>
      </c>
      <c r="AL34" s="459">
        <f t="shared" si="18"/>
        <v>0.1973910913235368</v>
      </c>
      <c r="AM34" s="459">
        <f t="shared" si="18"/>
        <v>0.19361450615790363</v>
      </c>
      <c r="AN34" s="459">
        <f t="shared" si="18"/>
        <v>0.19137977869924641</v>
      </c>
      <c r="AO34" s="459">
        <f t="shared" si="18"/>
        <v>0.25024050837590167</v>
      </c>
      <c r="AP34" s="459">
        <f t="shared" si="18"/>
        <v>0.21011639499403395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3.6319102896358604E-2</v>
      </c>
      <c r="AI37" s="460">
        <f t="shared" si="21"/>
        <v>3.33828080981027E-2</v>
      </c>
      <c r="AJ37" s="460">
        <f t="shared" si="21"/>
        <v>2.8880192623200091E-2</v>
      </c>
      <c r="AK37" s="460">
        <f t="shared" si="21"/>
        <v>7.5405234535005389E-2</v>
      </c>
      <c r="AL37" s="460">
        <f t="shared" si="21"/>
        <v>8.2609491271251501E-2</v>
      </c>
      <c r="AM37" s="460">
        <f t="shared" si="21"/>
        <v>7.7163843582340894E-2</v>
      </c>
      <c r="AN37" s="460">
        <f t="shared" si="21"/>
        <v>7.764230275077208E-2</v>
      </c>
      <c r="AO37" s="460">
        <f t="shared" si="21"/>
        <v>9.5190688685816871E-2</v>
      </c>
      <c r="AP37" s="460">
        <f t="shared" si="21"/>
        <v>7.7431269106468747E-2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2.8660000000000001</v>
      </c>
      <c r="BG40" s="952">
        <f t="shared" ref="BG40:BG51" si="22">BF40/BE40</f>
        <v>2.8660000000000001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0.2899926766175096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2.6789999999999998</v>
      </c>
      <c r="BG46" s="952">
        <f t="shared" si="22"/>
        <v>2.6789999999999998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0.2220679689213321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187.89400000000001</v>
      </c>
      <c r="G55" s="885">
        <f t="shared" ref="G55:P55" si="32">SUM(G56,G57,G60,G61,G62,G63,G64,G65,)</f>
        <v>215.79500000000002</v>
      </c>
      <c r="H55" s="885">
        <f t="shared" si="32"/>
        <v>224.28500000000003</v>
      </c>
      <c r="I55" s="885">
        <f t="shared" si="32"/>
        <v>230.017</v>
      </c>
      <c r="J55" s="885">
        <f t="shared" si="32"/>
        <v>169.77199999999999</v>
      </c>
      <c r="K55" s="885">
        <f t="shared" si="32"/>
        <v>172.07599999999999</v>
      </c>
      <c r="L55" s="885">
        <f t="shared" si="32"/>
        <v>177.226</v>
      </c>
      <c r="M55" s="885">
        <f t="shared" si="32"/>
        <v>176.18200000000002</v>
      </c>
      <c r="N55" s="885">
        <f t="shared" si="32"/>
        <v>165.91800000000001</v>
      </c>
      <c r="O55" s="885">
        <f t="shared" si="32"/>
        <v>170.37100000000001</v>
      </c>
      <c r="P55" s="886">
        <f t="shared" si="32"/>
        <v>178.15100000000001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131.542</v>
      </c>
      <c r="G56" s="887">
        <f>IFERROR(VLOOKUP(年度マスタ!$K$4&amp;"_"&amp;G$54,データシート1!$A:$CE,MATCH("bc_"&amp;$C56,データシート1!$A$1:$CE$1,0),0),0)</f>
        <v>169.99700000000001</v>
      </c>
      <c r="H56" s="887">
        <f>IFERROR(VLOOKUP(年度マスタ!$K$4&amp;"_"&amp;H$54,データシート1!$A:$CE,MATCH("bc_"&amp;$C56,データシート1!$A$1:$CE$1,0),0),0)</f>
        <v>169.821</v>
      </c>
      <c r="I56" s="887">
        <f>IFERROR(VLOOKUP(年度マスタ!$K$4&amp;"_"&amp;I$54,データシート1!$A:$CE,MATCH("bc_"&amp;$C56,データシート1!$A$1:$CE$1,0),0),0)</f>
        <v>172.19800000000001</v>
      </c>
      <c r="J56" s="887">
        <f>IFERROR(VLOOKUP(年度マスタ!$K$4&amp;"_"&amp;J$54,データシート1!$A:$CE,MATCH("bc_"&amp;$C56,データシート1!$A$1:$CE$1,0),0),0)</f>
        <v>169.77199999999999</v>
      </c>
      <c r="K56" s="887">
        <f>IFERROR(VLOOKUP(年度マスタ!$K$4&amp;"_"&amp;K$54,データシート1!$A:$CE,MATCH("bc_"&amp;$C56,データシート1!$A$1:$CE$1,0),0),0)</f>
        <v>168.65899999999999</v>
      </c>
      <c r="L56" s="887">
        <f>IFERROR(VLOOKUP(年度マスタ!$K$4&amp;"_"&amp;L$54,データシート1!$A:$CE,MATCH("bc_"&amp;$C56,データシート1!$A$1:$CE$1,0),0),0)</f>
        <v>168.82400000000001</v>
      </c>
      <c r="M56" s="887">
        <f>IFERROR(VLOOKUP(年度マスタ!$K$4&amp;"_"&amp;M$54,データシート1!$A:$CE,MATCH("bc_"&amp;$C56,データシート1!$A$1:$CE$1,0),0),0)</f>
        <v>167.71100000000001</v>
      </c>
      <c r="N56" s="887">
        <f>IFERROR(VLOOKUP(年度マスタ!$K$4&amp;"_"&amp;N$54,データシート1!$A:$CE,MATCH("bc_"&amp;$C56,データシート1!$A$1:$CE$1,0),0),0)</f>
        <v>158.49</v>
      </c>
      <c r="O56" s="887">
        <f>IFERROR(VLOOKUP(年度マスタ!$K$4&amp;"_"&amp;O$54,データシート1!$A:$CE,MATCH("bc_"&amp;$C56,データシート1!$A$1:$CE$1,0),0),0)</f>
        <v>161.01400000000001</v>
      </c>
      <c r="P56" s="888">
        <f>IFERROR(VLOOKUP(年度マスタ!$K$4&amp;"_"&amp;P$54,データシート1!$A:$CE,MATCH("bc_"&amp;$C56,データシート1!$A$1:$CE$1,0),0),0)</f>
        <v>166.36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24.981999999999999</v>
      </c>
      <c r="G57" s="887">
        <f t="shared" ref="G57:J57" si="34">SUM(G58:G59)</f>
        <v>18.960999999999999</v>
      </c>
      <c r="H57" s="887">
        <f t="shared" si="34"/>
        <v>25.39</v>
      </c>
      <c r="I57" s="887">
        <f t="shared" si="34"/>
        <v>28.097999999999999</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24.981999999999999</v>
      </c>
      <c r="G59" s="889">
        <f>IFERROR(VLOOKUP(年度マスタ!$K$4&amp;"_"&amp;G$54,データシート1!$A:$CE,MATCH("bc_"&amp;$C59,データシート1!$A$1:$CE$1,0),0),0)</f>
        <v>18.960999999999999</v>
      </c>
      <c r="H59" s="889">
        <f>IFERROR(VLOOKUP(年度マスタ!$K$4&amp;"_"&amp;H$54,データシート1!$A:$CE,MATCH("bc_"&amp;$C59,データシート1!$A$1:$CE$1,0),0),0)</f>
        <v>25.39</v>
      </c>
      <c r="I59" s="889">
        <f>IFERROR(VLOOKUP(年度マスタ!$K$4&amp;"_"&amp;I$54,データシート1!$A:$CE,MATCH("bc_"&amp;$C59,データシート1!$A$1:$CE$1,0),0),0)</f>
        <v>28.097999999999999</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31.37</v>
      </c>
      <c r="G61" s="887">
        <f>IFERROR(VLOOKUP(年度マスタ!$K$4&amp;"_"&amp;G$54,データシート1!$A:$CE,MATCH("bc_"&amp;$C61,データシート1!$A$1:$CE$1,0),0),0)</f>
        <v>26.837</v>
      </c>
      <c r="H61" s="887">
        <f>IFERROR(VLOOKUP(年度マスタ!$K$4&amp;"_"&amp;H$54,データシート1!$A:$CE,MATCH("bc_"&amp;$C61,データシート1!$A$1:$CE$1,0),0),0)</f>
        <v>29.074000000000002</v>
      </c>
      <c r="I61" s="887">
        <f>IFERROR(VLOOKUP(年度マスタ!$K$4&amp;"_"&amp;I$54,データシート1!$A:$CE,MATCH("bc_"&amp;$C61,データシート1!$A$1:$CE$1,0),0),0)</f>
        <v>29.721</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3.4169999999999998</v>
      </c>
      <c r="L62" s="887">
        <f>IFERROR(VLOOKUP(年度マスタ!$K$4&amp;"_"&amp;L$54,データシート1!$A:$CE,MATCH("bc_"&amp;$C62,データシート1!$A$1:$CE$1,0),0),0)</f>
        <v>8.4019999999999992</v>
      </c>
      <c r="M62" s="887">
        <f>IFERROR(VLOOKUP(年度マスタ!$K$4&amp;"_"&amp;M$54,データシート1!$A:$CE,MATCH("bc_"&amp;$C62,データシート1!$A$1:$CE$1,0),0),0)</f>
        <v>8.4710000000000001</v>
      </c>
      <c r="N62" s="887">
        <f>IFERROR(VLOOKUP(年度マスタ!$K$4&amp;"_"&amp;N$54,データシート1!$A:$CE,MATCH("bc_"&amp;$C62,データシート1!$A$1:$CE$1,0),0),0)</f>
        <v>7.4279999999999999</v>
      </c>
      <c r="O62" s="887">
        <f>IFERROR(VLOOKUP(年度マスタ!$K$4&amp;"_"&amp;O$54,データシート1!$A:$CE,MATCH("bc_"&amp;$C62,データシート1!$A$1:$CE$1,0),0),0)</f>
        <v>9.3569999999999993</v>
      </c>
      <c r="P62" s="888">
        <f>IFERROR(VLOOKUP(年度マスタ!$K$4&amp;"_"&amp;P$54,データシート1!$A:$CE,MATCH("bc_"&amp;$C62,データシート1!$A$1:$CE$1,0),0),0)</f>
        <v>11.791</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常総市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5798</v>
      </c>
      <c r="K6" s="619">
        <f>VLOOKUP(年度マスタ!$K$4&amp;"_"&amp;K$5,データシート1!$A:$BT,MATCH("cb_"&amp;$G6,データシート1!$A$1:$BT$1,0),0)</f>
        <v>6708.2</v>
      </c>
      <c r="L6" s="619">
        <f>VLOOKUP(年度マスタ!$K$4&amp;"_"&amp;L$5,データシート1!$A:$BT,MATCH("cb_"&amp;$G6,データシート1!$A$1:$BT$1,0),0)</f>
        <v>7371.1999999999989</v>
      </c>
      <c r="M6" s="619">
        <f>VLOOKUP(年度マスタ!$K$4&amp;"_"&amp;M$5,データシート1!$A:$BT,MATCH("cb_"&amp;$G6,データシート1!$A$1:$BT$1,0),0)</f>
        <v>7893.1999999999971</v>
      </c>
      <c r="N6" s="619">
        <f>VLOOKUP(年度マスタ!$K$4&amp;"_"&amp;N$5,データシート1!$A:$BT,MATCH("cb_"&amp;$G6,データシート1!$A$1:$BT$1,0),0)</f>
        <v>8356.5999999999985</v>
      </c>
      <c r="O6" s="619">
        <f>VLOOKUP(年度マスタ!$K$4&amp;"_"&amp;O$5,データシート1!$A:$BT,MATCH("cb_"&amp;$G6,データシート1!$A$1:$BT$1,0),0)</f>
        <v>8897.5999999999913</v>
      </c>
      <c r="P6" s="619">
        <f>VLOOKUP(年度マスタ!$K$4&amp;"_"&amp;P$5,データシート1!$A:$BT,MATCH("cb_"&amp;$G6,データシート1!$A$1:$BT$1,0),0)</f>
        <v>9391.4999999999873</v>
      </c>
      <c r="Q6" s="619">
        <f>VLOOKUP(年度マスタ!$K$4&amp;"_"&amp;Q$5,データシート1!$A:$BT,MATCH("cb_"&amp;$G6,データシート1!$A$1:$BT$1,0),0)</f>
        <v>9995.6999999999789</v>
      </c>
      <c r="R6" s="633">
        <f>VLOOKUP(年度マスタ!$K$4&amp;"_"&amp;R$5,データシート1!$A:$BT,MATCH("cb_"&amp;$G6,データシート1!$A$1:$BT$1,0),0)</f>
        <v>10852.599999999968</v>
      </c>
      <c r="S6" s="568"/>
      <c r="T6" s="190"/>
      <c r="U6" s="581"/>
      <c r="V6" s="195"/>
      <c r="W6" s="195"/>
      <c r="X6" s="195"/>
      <c r="Y6" s="196" t="s">
        <v>372</v>
      </c>
      <c r="Z6" s="663" t="s">
        <v>373</v>
      </c>
      <c r="AA6" s="663"/>
      <c r="AB6" s="663"/>
      <c r="AC6" s="664">
        <f>SUM(AC7:AC8)</f>
        <v>969066</v>
      </c>
      <c r="AD6" s="664">
        <f>SUM(AD7:AD8)</f>
        <v>1342089.8409999998</v>
      </c>
      <c r="AE6" s="665">
        <f>$AD6*3600/100000000</f>
        <v>48.315234275999991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29907</v>
      </c>
      <c r="K7" s="617">
        <f>VLOOKUP(年度マスタ!$K$4&amp;"_"&amp;K$5,データシート1!$A:$BT,MATCH("cb_"&amp;$G7,データシート1!$A$1:$BT$1,0),0)</f>
        <v>35920.699999999997</v>
      </c>
      <c r="L7" s="617">
        <f>VLOOKUP(年度マスタ!$K$4&amp;"_"&amp;L$5,データシート1!$A:$BT,MATCH("cb_"&amp;$G7,データシート1!$A$1:$BT$1,0),0)</f>
        <v>39576</v>
      </c>
      <c r="M7" s="617">
        <f>VLOOKUP(年度マスタ!$K$4&amp;"_"&amp;M$5,データシート1!$A:$BT,MATCH("cb_"&amp;$G7,データシート1!$A$1:$BT$1,0),0)</f>
        <v>48000</v>
      </c>
      <c r="N7" s="617">
        <f>VLOOKUP(年度マスタ!$K$4&amp;"_"&amp;N$5,データシート1!$A:$BT,MATCH("cb_"&amp;$G7,データシート1!$A$1:$BT$1,0),0)</f>
        <v>50871.7</v>
      </c>
      <c r="O7" s="617">
        <f>VLOOKUP(年度マスタ!$K$4&amp;"_"&amp;O$5,データシート1!$A:$BT,MATCH("cb_"&amp;$G7,データシート1!$A$1:$BT$1,0),0)</f>
        <v>57056.900000000023</v>
      </c>
      <c r="P7" s="617">
        <f>VLOOKUP(年度マスタ!$K$4&amp;"_"&amp;P$5,データシート1!$A:$BT,MATCH("cb_"&amp;$G7,データシート1!$A$1:$BT$1,0),0)</f>
        <v>62059.000000000007</v>
      </c>
      <c r="Q7" s="617">
        <f>VLOOKUP(年度マスタ!$K$4&amp;"_"&amp;Q$5,データシート1!$A:$BT,MATCH("cb_"&amp;$G7,データシート1!$A$1:$BT$1,0),0)</f>
        <v>67637.500000000015</v>
      </c>
      <c r="R7" s="634">
        <f>VLOOKUP(年度マスタ!$K$4&amp;"_"&amp;R$5,データシート1!$A:$BT,MATCH("cb_"&amp;$G7,データシート1!$A$1:$BT$1,0),0)</f>
        <v>75425.900000000023</v>
      </c>
      <c r="S7" s="568"/>
      <c r="T7" s="190"/>
      <c r="U7" s="581"/>
      <c r="V7" s="195"/>
      <c r="W7" s="195"/>
      <c r="X7" s="195"/>
      <c r="Y7" s="196" t="s">
        <v>375</v>
      </c>
      <c r="Z7" s="212" t="s">
        <v>376</v>
      </c>
      <c r="AA7" s="212"/>
      <c r="AB7" s="212"/>
      <c r="AC7" s="1022">
        <f>VLOOKUP(年度マスタ!$K$4&amp;"_"&amp;年度マスタ!$K$9,データシート3!A:AB,MATCH("ea_"&amp;$Y7&amp;"_設備",データシート3!$A$1:$AB$1,0),0)</f>
        <v>426364</v>
      </c>
      <c r="AD7" s="1022">
        <f>VLOOKUP(年度マスタ!$K$4&amp;"_"&amp;年度マスタ!$K$9,データシート3!A:AB,MATCH("ea_"&amp;$Y7&amp;"_年間発電",データシート3!$A$1:$AB$1,0),0)/10^3</f>
        <v>592360.16299999994</v>
      </c>
      <c r="AE7" s="554">
        <f t="shared" ref="AE7:AE16" si="0">$AD7*3600/100000000</f>
        <v>21.324965867999996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542702</v>
      </c>
      <c r="AD8" s="1022">
        <f>VLOOKUP(年度マスタ!$K$4&amp;"_"&amp;年度マスタ!$K$9,データシート3!A:AB,MATCH("ea_"&amp;$Y8&amp;"_年間発電",データシート3!$A$1:$AB$1,0),0)/10^3</f>
        <v>749729.67799999984</v>
      </c>
      <c r="AE8" s="554">
        <f t="shared" si="0"/>
        <v>26.990268407999991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35705</v>
      </c>
      <c r="K12" s="651">
        <f t="shared" ref="K12:Q12" si="1">SUM(K6:K11)</f>
        <v>42628.899999999994</v>
      </c>
      <c r="L12" s="651">
        <f t="shared" si="1"/>
        <v>46947.199999999997</v>
      </c>
      <c r="M12" s="651">
        <f t="shared" si="1"/>
        <v>55893.2</v>
      </c>
      <c r="N12" s="651">
        <f t="shared" si="1"/>
        <v>59228.299999999996</v>
      </c>
      <c r="O12" s="651">
        <f t="shared" si="1"/>
        <v>65954.500000000015</v>
      </c>
      <c r="P12" s="651">
        <f t="shared" si="1"/>
        <v>71450.5</v>
      </c>
      <c r="Q12" s="651">
        <f t="shared" si="1"/>
        <v>77633.2</v>
      </c>
      <c r="R12" s="652">
        <f t="shared" ref="R12" si="2">SUM(R6:R11)</f>
        <v>88268.499999999985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9.83333631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43.490089670000003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6958.2957599999991</v>
      </c>
      <c r="K19" s="615">
        <f>K6*別紙!$C5/100*別紙!$E5/10^3</f>
        <v>8050.6449839999996</v>
      </c>
      <c r="L19" s="615">
        <f>L6*別紙!$C5/100*別紙!$E5/10^3</f>
        <v>8846.3245439999973</v>
      </c>
      <c r="M19" s="615">
        <f>M6*別紙!$C5/100*別紙!$E5/10^3</f>
        <v>9472.7871839999971</v>
      </c>
      <c r="N19" s="615">
        <f>N6*別紙!$C5/100*別紙!$E5/10^3</f>
        <v>10028.922791999998</v>
      </c>
      <c r="O19" s="615">
        <f>O6*別紙!$C5/100*別紙!$E5/10^3</f>
        <v>10678.18771199999</v>
      </c>
      <c r="P19" s="615">
        <f>P6*別紙!$C5/100*別紙!$E5/10^3</f>
        <v>11270.926979999984</v>
      </c>
      <c r="Q19" s="615">
        <f>Q6*別紙!$C5/100*別紙!$E5/10^3</f>
        <v>11996.039483999975</v>
      </c>
      <c r="R19" s="639">
        <f>R6*別紙!$C5/100*別紙!$E5/10^3</f>
        <v>13024.422311999962</v>
      </c>
      <c r="S19" s="572"/>
      <c r="T19" s="191"/>
      <c r="U19" s="588"/>
      <c r="W19" s="201"/>
      <c r="X19" s="201"/>
      <c r="Y19" s="173"/>
      <c r="Z19" s="628" t="s">
        <v>389</v>
      </c>
      <c r="AA19" s="671"/>
      <c r="AB19" s="672"/>
      <c r="AC19" s="673">
        <f>SUM($AC$6,$AC$9,$AC$10,$AC$13)</f>
        <v>969066</v>
      </c>
      <c r="AD19" s="673">
        <f>SUM($AD$6,$AD$9,$AD$10,$AD$13)</f>
        <v>1342089.8409999998</v>
      </c>
      <c r="AE19" s="674">
        <f>SUM($AE$6,$AE$9,$AE$10,$AE$13,$AE$17,$AE$18)</f>
        <v>101.63866025599999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39559.783320000002</v>
      </c>
      <c r="K20" s="617">
        <f>K7*別紙!$C6/100*別紙!$E6/10^3</f>
        <v>47514.46513199999</v>
      </c>
      <c r="L20" s="617">
        <f>L7*別紙!$C6/100*別紙!$E6/10^3</f>
        <v>52349.549759999994</v>
      </c>
      <c r="M20" s="617">
        <f>M7*別紙!$C6/100*別紙!$E6/10^3</f>
        <v>63492.480000000003</v>
      </c>
      <c r="N20" s="617">
        <f>N7*別紙!$C6/100*別紙!$E6/10^3</f>
        <v>67291.049891999995</v>
      </c>
      <c r="O20" s="617">
        <f>O7*別紙!$C6/100*別紙!$E6/10^3</f>
        <v>75472.585044000036</v>
      </c>
      <c r="P20" s="617">
        <f>P7*別紙!$C6/100*別紙!$E6/10^3</f>
        <v>82089.162840000019</v>
      </c>
      <c r="Q20" s="617">
        <f>Q7*別紙!$C6/100*別紙!$E6/10^3</f>
        <v>89468.179500000013</v>
      </c>
      <c r="R20" s="634">
        <f>R7*別紙!$C6/100*別紙!$E6/10^3</f>
        <v>99770.363484000045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46518.079080000003</v>
      </c>
      <c r="K25" s="657">
        <f t="shared" si="3"/>
        <v>55565.110115999989</v>
      </c>
      <c r="L25" s="657">
        <f t="shared" si="3"/>
        <v>61195.87430399999</v>
      </c>
      <c r="M25" s="657">
        <f t="shared" si="3"/>
        <v>72965.267183999997</v>
      </c>
      <c r="N25" s="657">
        <f t="shared" si="3"/>
        <v>77319.972683999993</v>
      </c>
      <c r="O25" s="657">
        <f t="shared" si="3"/>
        <v>86150.77275600002</v>
      </c>
      <c r="P25" s="657">
        <f t="shared" si="3"/>
        <v>93360.089820000008</v>
      </c>
      <c r="Q25" s="657">
        <f t="shared" si="3"/>
        <v>101464.21898399999</v>
      </c>
      <c r="R25" s="658">
        <f t="shared" ref="R25" si="4">SUM(R19:R24)</f>
        <v>126740.70579600001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718662.3520560523</v>
      </c>
      <c r="K26" s="654">
        <f>(VLOOKUP(年度マスタ!$K$4&amp;"_"&amp;K$18,データシート1!$A:$BT,MATCH("da_合計",データシート1!$A$1:$BT$1,0),0))/10^3</f>
        <v>783617.1770440957</v>
      </c>
      <c r="L26" s="654">
        <f>(VLOOKUP(年度マスタ!$K$4&amp;"_"&amp;L$18,データシート1!$A:$BT,MATCH("da_合計",データシート1!$A$1:$BT$1,0),0))/10^3</f>
        <v>803055.73329392925</v>
      </c>
      <c r="M26" s="654">
        <f>(VLOOKUP(年度マスタ!$K$4&amp;"_"&amp;M$18,データシート1!$A:$BT,MATCH("da_合計",データシート1!$A$1:$BT$1,0),0))/10^3</f>
        <v>800763.28851079999</v>
      </c>
      <c r="N26" s="654">
        <f>(VLOOKUP(年度マスタ!$K$4&amp;"_"&amp;N$18,データシート1!$A:$BT,MATCH("da_合計",データシート1!$A$1:$BT$1,0),0))/10^3</f>
        <v>769855.66479234828</v>
      </c>
      <c r="O26" s="654">
        <f>(VLOOKUP(年度マスタ!$K$4&amp;"_"&amp;O$18,データシート1!$A:$BT,MATCH("da_合計",データシート1!$A$1:$BT$1,0),0))/10^3</f>
        <v>714697.20893950574</v>
      </c>
      <c r="P26" s="654">
        <f>(VLOOKUP(年度マスタ!$K$4&amp;"_"&amp;P$18,データシート1!$A:$BT,MATCH("da_合計",データシート1!$A$1:$BT$1,0),0))/10^3</f>
        <v>753681.25261805882</v>
      </c>
      <c r="Q26" s="654">
        <f>(VLOOKUP(年度マスタ!$K$4&amp;"_"&amp;Q$18,データシート1!$A:$BT,MATCH("da_合計",データシート1!$A$1:$BT$1,0),0))/10^3</f>
        <v>722496.46749005117</v>
      </c>
      <c r="R26" s="655">
        <f>Q26</f>
        <v>722496.46749005117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6.4728699015489555E-2</v>
      </c>
      <c r="K27" s="839">
        <f t="shared" ref="K27:P27" si="5">K25/K26</f>
        <v>7.0908489175286707E-2</v>
      </c>
      <c r="L27" s="839">
        <f t="shared" si="5"/>
        <v>7.620376988405296E-2</v>
      </c>
      <c r="M27" s="839">
        <f t="shared" si="5"/>
        <v>9.1119645756607262E-2</v>
      </c>
      <c r="N27" s="839">
        <f t="shared" si="5"/>
        <v>0.10043437519532361</v>
      </c>
      <c r="O27" s="839">
        <f t="shared" si="5"/>
        <v>0.120541638722549</v>
      </c>
      <c r="P27" s="839">
        <f t="shared" si="5"/>
        <v>0.12387211370283595</v>
      </c>
      <c r="Q27" s="839">
        <f>Q25/Q26</f>
        <v>0.14043559179809714</v>
      </c>
      <c r="R27" s="840">
        <f>R25/R26</f>
        <v>0.17542051968267269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0.17542051968267269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1.8575728759787749</v>
      </c>
      <c r="AA52" s="173"/>
      <c r="AB52" s="678" t="s">
        <v>413</v>
      </c>
      <c r="AC52" s="679">
        <f>$AD6</f>
        <v>1342089.8409999998</v>
      </c>
      <c r="AD52" s="680">
        <f>R19+R20</f>
        <v>112794.78579600001</v>
      </c>
      <c r="AE52" s="681">
        <f t="shared" ref="AE52:AE54" si="6">IFERROR(AD52/AC52,"-")</f>
        <v>8.4044139483207686E-2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619593.37350994861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1393</v>
      </c>
      <c r="AK54" s="443">
        <f>VLOOKUP(年度マスタ!$K$4&amp;"_"&amp;AK$53,データシート1!$A$1:$BT$2000,MATCH("ca_太陽光発電（10kW未満）",データシート1!$A$1:$BT$1,0),0)</f>
        <v>1569</v>
      </c>
      <c r="AL54" s="443">
        <f>VLOOKUP(年度マスタ!$K$4&amp;"_"&amp;AL$53,データシート1!$A$1:$BT$2000,MATCH("ca_太陽光発電（10kW未満）",データシート1!$A$1:$BT$1,0),0)</f>
        <v>1692</v>
      </c>
      <c r="AM54" s="443">
        <f>VLOOKUP(年度マスタ!$K$4&amp;"_"&amp;AM$53,データシート1!$A$1:$BT$2000,MATCH("ca_太陽光発電（10kW未満）",データシート1!$A$1:$BT$1,0),0)</f>
        <v>1786</v>
      </c>
      <c r="AN54" s="443">
        <f>VLOOKUP(年度マスタ!$K$4&amp;"_"&amp;AN$53,データシート1!$A$1:$BT$2000,MATCH("ca_太陽光発電（10kW未満）",データシート1!$A$1:$BT$1,0),0)</f>
        <v>1876</v>
      </c>
      <c r="AO54" s="443">
        <f>VLOOKUP(年度マスタ!$K$4&amp;"_"&amp;AO$53,データシート1!$A$1:$BT$2000,MATCH("ca_太陽光発電（10kW未満）",データシート1!$A$1:$BT$1,0),0)</f>
        <v>1972</v>
      </c>
      <c r="AP54" s="443">
        <f>VLOOKUP(年度マスタ!$K$4&amp;"_"&amp;AP$53,データシート1!$A$1:$BT$2000,MATCH("ca_太陽光発電（10kW未満）",データシート1!$A$1:$BT$1,0),0)</f>
        <v>2063</v>
      </c>
      <c r="AQ54" s="443">
        <f>VLOOKUP(年度マスタ!$K$4&amp;"_"&amp;AQ$53,データシート1!$A$1:$BT$2000,MATCH("ca_太陽光発電（10kW未満）",データシート1!$A$1:$BT$1,0),0)</f>
        <v>2170</v>
      </c>
      <c r="AR54" s="443">
        <f>VLOOKUP(年度マスタ!$K$4&amp;"_"&amp;AR$53,データシート1!$A$1:$BT$2000,MATCH("ca_太陽光発電（10kW未満）",データシート1!$A$1:$BT$1,0),0)</f>
        <v>2303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常総市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常総市</v>
      </c>
      <c r="AZ12" s="1023" t="str">
        <f>年度マスタ!$K4</f>
        <v>08211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常総市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常総市</v>
      </c>
      <c r="AZ4" s="1038" t="str">
        <f>年度マスタ!$K4</f>
        <v>08211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常総市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14</v>
      </c>
      <c r="I7" s="701">
        <f t="shared" si="0"/>
        <v>15</v>
      </c>
      <c r="J7" s="701">
        <f t="shared" si="0"/>
        <v>16</v>
      </c>
      <c r="K7" s="702">
        <f t="shared" si="0"/>
        <v>16</v>
      </c>
      <c r="L7" s="702">
        <f t="shared" si="0"/>
        <v>16</v>
      </c>
      <c r="M7" s="702">
        <f t="shared" si="0"/>
        <v>17</v>
      </c>
      <c r="N7" s="702">
        <f t="shared" si="0"/>
        <v>17</v>
      </c>
      <c r="O7" s="702">
        <f>SUM(O8:O13)</f>
        <v>17</v>
      </c>
      <c r="P7" s="702">
        <f t="shared" si="0"/>
        <v>17</v>
      </c>
      <c r="Q7" s="703">
        <f>SUM(Q8:Q13)</f>
        <v>17</v>
      </c>
      <c r="R7" s="909">
        <f t="shared" si="0"/>
        <v>187.89399999999998</v>
      </c>
      <c r="S7" s="910">
        <f t="shared" si="0"/>
        <v>215.79499999999999</v>
      </c>
      <c r="T7" s="910">
        <f t="shared" si="0"/>
        <v>224.28500000000003</v>
      </c>
      <c r="U7" s="910">
        <f t="shared" si="0"/>
        <v>230.017</v>
      </c>
      <c r="V7" s="910">
        <f t="shared" si="0"/>
        <v>169.77199999999999</v>
      </c>
      <c r="W7" s="910">
        <f t="shared" si="0"/>
        <v>172.07599999999999</v>
      </c>
      <c r="X7" s="910">
        <f t="shared" si="0"/>
        <v>177.226</v>
      </c>
      <c r="Y7" s="910">
        <f t="shared" si="0"/>
        <v>176.18200000000002</v>
      </c>
      <c r="Z7" s="910">
        <f>SUM(Z8:Z13)</f>
        <v>165.91800000000001</v>
      </c>
      <c r="AA7" s="910">
        <f>SUM(AA8:AA13)</f>
        <v>170.37099999999998</v>
      </c>
      <c r="AB7" s="911">
        <f t="shared" si="0"/>
        <v>178.15099999999998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14</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14</v>
      </c>
      <c r="M10" s="715">
        <f>VLOOKUP($D$3&amp;"_"&amp;M$3,データシート1!$A:$BU,MATCH($G$2&amp;"_"&amp;$C10,データシート1!$A$1:$BU$1,0),0)</f>
        <v>15</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15</v>
      </c>
      <c r="Q10" s="716">
        <f>VLOOKUP($D$3&amp;"_"&amp;Q$3,データシート1!$A:$BU,MATCH($G$2&amp;"_"&amp;$C10,データシート1!$A$1:$BU$1,0),0)</f>
        <v>15</v>
      </c>
      <c r="R10" s="915">
        <f>VLOOKUP($D$3&amp;"_"&amp;R$3,データシート1!$A:$BU,MATCH($R$2&amp;"_"&amp;$C10,データシート1!$A$1:$BU$1,0),0)</f>
        <v>184.86699999999999</v>
      </c>
      <c r="S10" s="916">
        <f>VLOOKUP($D$3&amp;"_"&amp;S$3,データシート1!$A:$BU,MATCH($R$2&amp;"_"&amp;$C10,データシート1!$A$1:$BU$1,0),0)</f>
        <v>212.44499999999999</v>
      </c>
      <c r="T10" s="916">
        <f>VLOOKUP($D$3&amp;"_"&amp;T$3,データシート1!$A:$BU,MATCH($R$2&amp;"_"&amp;$C10,データシート1!$A$1:$BU$1,0),0)</f>
        <v>220.49700000000001</v>
      </c>
      <c r="U10" s="916">
        <f>VLOOKUP($D$3&amp;"_"&amp;U$3,データシート1!$A:$BU,MATCH($R$2&amp;"_"&amp;$C10,データシート1!$A$1:$BU$1,0),0)</f>
        <v>226.43299999999999</v>
      </c>
      <c r="V10" s="916">
        <f>VLOOKUP($D$3&amp;"_"&amp;V$3,データシート1!$A:$BU,MATCH($R$2&amp;"_"&amp;$C10,データシート1!$A$1:$BU$1,0),0)</f>
        <v>166.322</v>
      </c>
      <c r="W10" s="916">
        <f>VLOOKUP($D$3&amp;"_"&amp;W$3,データシート1!$A:$BU,MATCH($R$2&amp;"_"&amp;$C10,データシート1!$A$1:$BU$1,0),0)</f>
        <v>165.48699999999999</v>
      </c>
      <c r="X10" s="916">
        <f>VLOOKUP($D$3&amp;"_"&amp;X$3,データシート1!$A:$BU,MATCH($R$2&amp;"_"&amp;$C10,データシート1!$A$1:$BU$1,0),0)</f>
        <v>170.661</v>
      </c>
      <c r="Y10" s="916">
        <f>VLOOKUP($D$3&amp;"_"&amp;Y$3,データシート1!$A:$BU,MATCH($R$2&amp;"_"&amp;$C10,データシート1!$A$1:$BU$1,0),0)</f>
        <v>169.67400000000001</v>
      </c>
      <c r="Z10" s="916">
        <f>VLOOKUP($D$3&amp;"_"&amp;Z$3,データシート1!$A:$BU,MATCH($R$2&amp;"_"&amp;$C10,データシート1!$A$1:$BU$1,0),0)</f>
        <v>159.517</v>
      </c>
      <c r="AA10" s="916">
        <f>VLOOKUP($D$3&amp;"_"&amp;AA$3,データシート1!$A:$BU,MATCH($R$2&amp;"_"&amp;$C10,データシート1!$A$1:$BU$1,0),0)</f>
        <v>163.96199999999999</v>
      </c>
      <c r="AB10" s="917">
        <f>VLOOKUP($D$3&amp;"_"&amp;AB$3,データシート1!$A:$BU,MATCH($R$2&amp;"_"&amp;$C10,データシート1!$A$1:$BU$1,0),0)</f>
        <v>172.60599999999999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3.7879999999999998</v>
      </c>
      <c r="U11" s="916">
        <f>VLOOKUP($D$3&amp;"_"&amp;U$3,データシート1!$A:$BU,MATCH($R$2&amp;"_"&amp;$C11,データシート1!$A$1:$BU$1,0),0)</f>
        <v>3.5840000000000001</v>
      </c>
      <c r="V11" s="916">
        <f>VLOOKUP($D$3&amp;"_"&amp;V$3,データシート1!$A:$BU,MATCH($R$2&amp;"_"&amp;$C11,データシート1!$A$1:$BU$1,0),0)</f>
        <v>3.45</v>
      </c>
      <c r="W11" s="916">
        <f>VLOOKUP($D$3&amp;"_"&amp;W$3,データシート1!$A:$BU,MATCH($R$2&amp;"_"&amp;$C11,データシート1!$A$1:$BU$1,0),0)</f>
        <v>6.5890000000000004</v>
      </c>
      <c r="X11" s="916">
        <f>VLOOKUP($D$3&amp;"_"&amp;X$3,データシート1!$A:$BU,MATCH($R$2&amp;"_"&amp;$C11,データシート1!$A$1:$BU$1,0),0)</f>
        <v>6.5649999999999995</v>
      </c>
      <c r="Y11" s="916">
        <f>VLOOKUP($D$3&amp;"_"&amp;Y$3,データシート1!$A:$BU,MATCH($R$2&amp;"_"&amp;$C11,データシート1!$A$1:$BU$1,0),0)</f>
        <v>6.508</v>
      </c>
      <c r="Z11" s="916">
        <f>VLOOKUP($D$3&amp;"_"&amp;Z$3,データシート1!$A:$BU,MATCH($R$2&amp;"_"&amp;$C11,データシート1!$A$1:$BU$1,0),0)</f>
        <v>6.4009999999999998</v>
      </c>
      <c r="AA11" s="916">
        <f>VLOOKUP($D$3&amp;"_"&amp;AA$3,データシート1!$A:$BU,MATCH($R$2&amp;"_"&amp;$C11,データシート1!$A$1:$BU$1,0),0)</f>
        <v>6.4089999999999998</v>
      </c>
      <c r="AB11" s="917">
        <f>VLOOKUP($D$3&amp;"_"&amp;AB$3,データシート1!$A:$BU,MATCH($R$2&amp;"_"&amp;$C11,データシート1!$A$1:$BU$1,0),0)</f>
        <v>5.5449999999999999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3.0270000000000001</v>
      </c>
      <c r="S13" s="922">
        <f>VLOOKUP($D$3&amp;"_"&amp;S$3,データシート1!$A:$BU,MATCH($R$2&amp;"_"&amp;$C13,データシート1!$A$1:$BU$1,0),0)</f>
        <v>3.35</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14</v>
      </c>
      <c r="J26" s="734">
        <f>VLOOKUP($D$3&amp;"_"&amp;J$3,データシート2!$A:$SI,MATCH($G$2&amp;"_"&amp;$B26,データシート2!$A$1:$SI$1,0),0)</f>
        <v>15</v>
      </c>
      <c r="K26" s="735">
        <f>VLOOKUP($D$3&amp;"_"&amp;K$3,データシート2!$A:$SI,MATCH($G$2&amp;"_"&amp;$B26,データシート2!$A$1:$SI$1,0),0)</f>
        <v>15</v>
      </c>
      <c r="L26" s="735">
        <f>VLOOKUP($D$3&amp;"_"&amp;L$3,データシート2!$A:$SI,MATCH($G$2&amp;"_"&amp;$B26,データシート2!$A$1:$SI$1,0),0)</f>
        <v>14</v>
      </c>
      <c r="M26" s="735">
        <f>VLOOKUP($D$3&amp;"_"&amp;M$3,データシート2!$A:$SI,MATCH($G$2&amp;"_"&amp;$B26,データシート2!$A$1:$SI$1,0),0)</f>
        <v>15</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15</v>
      </c>
      <c r="Q26" s="736">
        <f>VLOOKUP($D$3&amp;"_"&amp;Q$3,データシート2!$A:$SI,MATCH($G$2&amp;"_"&amp;$B26,データシート2!$A$1:$SI$1,0),0)</f>
        <v>15</v>
      </c>
      <c r="R26" s="924">
        <f>VLOOKUP($D$3&amp;"_"&amp;R$3,データシート2!$A:$SI,MATCH($R$2&amp;"_"&amp;$B26,データシート2!$A$1:$SI$1,0),0)</f>
        <v>184.86699999999999</v>
      </c>
      <c r="S26" s="925">
        <f>VLOOKUP($D$3&amp;"_"&amp;S$3,データシート2!$A:$SI,MATCH($R$2&amp;"_"&amp;$B26,データシート2!$A$1:$SI$1,0),0)</f>
        <v>212.44499999999999</v>
      </c>
      <c r="T26" s="925">
        <f>VLOOKUP($D$3&amp;"_"&amp;T$3,データシート2!$A:$SI,MATCH($R$2&amp;"_"&amp;$B26,データシート2!$A$1:$SI$1,0),0)</f>
        <v>220.49700000000001</v>
      </c>
      <c r="U26" s="925">
        <f>VLOOKUP($D$3&amp;"_"&amp;U$3,データシート2!$A:$SI,MATCH($R$2&amp;"_"&amp;$B26,データシート2!$A$1:$SI$1,0),0)</f>
        <v>226.43299999999999</v>
      </c>
      <c r="V26" s="925">
        <f>VLOOKUP($D$3&amp;"_"&amp;V$3,データシート2!$A:$SI,MATCH($R$2&amp;"_"&amp;$B26,データシート2!$A$1:$SI$1,0),0)</f>
        <v>166.322</v>
      </c>
      <c r="W26" s="925">
        <f>VLOOKUP($D$3&amp;"_"&amp;W$3,データシート2!$A:$SI,MATCH($R$2&amp;"_"&amp;$B26,データシート2!$A$1:$SI$1,0),0)</f>
        <v>165.48699999999999</v>
      </c>
      <c r="X26" s="925">
        <f>VLOOKUP($D$3&amp;"_"&amp;X$3,データシート2!$A:$SI,MATCH($R$2&amp;"_"&amp;$B26,データシート2!$A$1:$SI$1,0),0)</f>
        <v>170.661</v>
      </c>
      <c r="Y26" s="925">
        <f>VLOOKUP($D$3&amp;"_"&amp;Y$3,データシート2!$A:$SI,MATCH($R$2&amp;"_"&amp;$B26,データシート2!$A$1:$SI$1,0),0)</f>
        <v>169.67400000000001</v>
      </c>
      <c r="Z26" s="925">
        <f>VLOOKUP($D$3&amp;"_"&amp;Z$3,データシート2!$A:$SI,MATCH($R$2&amp;"_"&amp;$B26,データシート2!$A$1:$SI$1,0),0)</f>
        <v>159.517</v>
      </c>
      <c r="AA26" s="925">
        <f>VLOOKUP($D$3&amp;"_"&amp;AA$3,データシート2!$A:$SI,MATCH($R$2&amp;"_"&amp;$B26,データシート2!$A$1:$SI$1,0),0)</f>
        <v>163.96199999999999</v>
      </c>
      <c r="AB26" s="926">
        <f>VLOOKUP($D$3&amp;"_"&amp;AB$3,データシート2!$A:$SI,MATCH($R$2&amp;"_"&amp;$B26,データシート2!$A$1:$SI$1,0),0)</f>
        <v>172.60599999999999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62.470999999999997</v>
      </c>
      <c r="S27" s="928">
        <f>VLOOKUP($D$3&amp;"_"&amp;S$3,データシート2!$A:$SI,MATCH($R$2&amp;"_"&amp;$C27,データシート2!$A$1:$SI$1,0),0)</f>
        <v>96.228999999999999</v>
      </c>
      <c r="T27" s="928">
        <f>VLOOKUP($D$3&amp;"_"&amp;T$3,データシート2!$A:$SI,MATCH($R$2&amp;"_"&amp;$C27,データシート2!$A$1:$SI$1,0),0)</f>
        <v>88.840999999999994</v>
      </c>
      <c r="U27" s="928">
        <f>VLOOKUP($D$3&amp;"_"&amp;U$3,データシート2!$A:$SI,MATCH($R$2&amp;"_"&amp;$C27,データシート2!$A$1:$SI$1,0),0)</f>
        <v>85.004999999999995</v>
      </c>
      <c r="V27" s="928">
        <f>VLOOKUP($D$3&amp;"_"&amp;V$3,データシート2!$A:$SI,MATCH($R$2&amp;"_"&amp;$C27,データシート2!$A$1:$SI$1,0),0)</f>
        <v>86.4</v>
      </c>
      <c r="W27" s="928">
        <f>VLOOKUP($D$3&amp;"_"&amp;W$3,データシート2!$A:$SI,MATCH($R$2&amp;"_"&amp;$C27,データシート2!$A$1:$SI$1,0),0)</f>
        <v>85.114999999999995</v>
      </c>
      <c r="X27" s="928">
        <f>VLOOKUP($D$3&amp;"_"&amp;X$3,データシート2!$A:$SI,MATCH($R$2&amp;"_"&amp;$C27,データシート2!$A$1:$SI$1,0),0)</f>
        <v>84.274000000000001</v>
      </c>
      <c r="Y27" s="928">
        <f>VLOOKUP($D$3&amp;"_"&amp;Y$3,データシート2!$A:$SI,MATCH($R$2&amp;"_"&amp;$C27,データシート2!$A$1:$SI$1,0),0)</f>
        <v>82.094999999999999</v>
      </c>
      <c r="Z27" s="928">
        <f>VLOOKUP($D$3&amp;"_"&amp;Z$3,データシート2!$A:$SI,MATCH($R$2&amp;"_"&amp;$C27,データシート2!$A$1:$SI$1,0),0)</f>
        <v>78.355000000000004</v>
      </c>
      <c r="AA27" s="928">
        <f>VLOOKUP($D$3&amp;"_"&amp;AA$3,データシート2!$A:$SI,MATCH($R$2&amp;"_"&amp;$C27,データシート2!$A$1:$SI$1,0),0)</f>
        <v>82.725999999999999</v>
      </c>
      <c r="AB27" s="929">
        <f>VLOOKUP($D$3&amp;"_"&amp;AB$3,データシート2!$A:$SI,MATCH($R$2&amp;"_"&amp;$C27,データシート2!$A$1:$SI$1,0),0)</f>
        <v>87.74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5.665</v>
      </c>
      <c r="S28" s="938">
        <f>VLOOKUP($D$3&amp;"_"&amp;S$3,データシート2!$A:$SI,MATCH($R$2&amp;"_"&amp;$C28,データシート2!$A$1:$SI$1,0),0)</f>
        <v>5.9429999999999996</v>
      </c>
      <c r="T28" s="938">
        <f>VLOOKUP($D$3&amp;"_"&amp;T$3,データシート2!$A:$SI,MATCH($R$2&amp;"_"&amp;$C28,データシート2!$A$1:$SI$1,0),0)</f>
        <v>5.8730000000000002</v>
      </c>
      <c r="U28" s="938">
        <f>VLOOKUP($D$3&amp;"_"&amp;U$3,データシート2!$A:$SI,MATCH($R$2&amp;"_"&amp;$C28,データシート2!$A$1:$SI$1,0),0)</f>
        <v>5.1680000000000001</v>
      </c>
      <c r="V28" s="938">
        <f>VLOOKUP($D$3&amp;"_"&amp;V$3,データシート2!$A:$SI,MATCH($R$2&amp;"_"&amp;$C28,データシート2!$A$1:$SI$1,0),0)</f>
        <v>4.9530000000000003</v>
      </c>
      <c r="W28" s="938">
        <f>VLOOKUP($D$3&amp;"_"&amp;W$3,データシート2!$A:$SI,MATCH($R$2&amp;"_"&amp;$C28,データシート2!$A$1:$SI$1,0),0)</f>
        <v>5.5209999999999999</v>
      </c>
      <c r="X28" s="938">
        <f>VLOOKUP($D$3&amp;"_"&amp;X$3,データシート2!$A:$SI,MATCH($R$2&amp;"_"&amp;$C28,データシート2!$A$1:$SI$1,0),0)</f>
        <v>6.0880000000000001</v>
      </c>
      <c r="Y28" s="938">
        <f>VLOOKUP($D$3&amp;"_"&amp;Y$3,データシート2!$A:$SI,MATCH($R$2&amp;"_"&amp;$C28,データシート2!$A$1:$SI$1,0),0)</f>
        <v>6.5970000000000004</v>
      </c>
      <c r="Z28" s="938">
        <f>VLOOKUP($D$3&amp;"_"&amp;Z$3,データシート2!$A:$SI,MATCH($R$2&amp;"_"&amp;$C28,データシート2!$A$1:$SI$1,0),0)</f>
        <v>6.2140000000000004</v>
      </c>
      <c r="AA28" s="938">
        <f>VLOOKUP($D$3&amp;"_"&amp;AA$3,データシート2!$A:$SI,MATCH($R$2&amp;"_"&amp;$C28,データシート2!$A$1:$SI$1,0),0)</f>
        <v>6.3</v>
      </c>
      <c r="AB28" s="939">
        <f>VLOOKUP($D$3&amp;"_"&amp;AB$3,データシート2!$A:$SI,MATCH($R$2&amp;"_"&amp;$C28,データシート2!$A$1:$SI$1,0),0)</f>
        <v>6.06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3.1869999999999998</v>
      </c>
      <c r="S31" s="938">
        <f>VLOOKUP($D$3&amp;"_"&amp;S$3,データシート2!$A:$SI,MATCH($R$2&amp;"_"&amp;$C31,データシート2!$A$1:$SI$1,0),0)</f>
        <v>3.2269999999999999</v>
      </c>
      <c r="T31" s="938">
        <f>VLOOKUP($D$3&amp;"_"&amp;T$3,データシート2!$A:$SI,MATCH($R$2&amp;"_"&amp;$C31,データシート2!$A$1:$SI$1,0),0)</f>
        <v>3.843</v>
      </c>
      <c r="U31" s="938">
        <f>VLOOKUP($D$3&amp;"_"&amp;U$3,データシート2!$A:$SI,MATCH($R$2&amp;"_"&amp;$C31,データシート2!$A$1:$SI$1,0),0)</f>
        <v>3.601</v>
      </c>
      <c r="V31" s="938">
        <f>VLOOKUP($D$3&amp;"_"&amp;V$3,データシート2!$A:$SI,MATCH($R$2&amp;"_"&amp;$C31,データシート2!$A$1:$SI$1,0),0)</f>
        <v>3.3290000000000002</v>
      </c>
      <c r="W31" s="938">
        <f>VLOOKUP($D$3&amp;"_"&amp;W$3,データシート2!$A:$SI,MATCH($R$2&amp;"_"&amp;$C31,データシート2!$A$1:$SI$1,0),0)</f>
        <v>3.4359999999999999</v>
      </c>
      <c r="X31" s="938">
        <f>VLOOKUP($D$3&amp;"_"&amp;X$3,データシート2!$A:$SI,MATCH($R$2&amp;"_"&amp;$C31,データシート2!$A$1:$SI$1,0),0)</f>
        <v>3.218</v>
      </c>
      <c r="Y31" s="938">
        <f>VLOOKUP($D$3&amp;"_"&amp;Y$3,データシート2!$A:$SI,MATCH($R$2&amp;"_"&amp;$C31,データシート2!$A$1:$SI$1,0),0)</f>
        <v>3.1669999999999998</v>
      </c>
      <c r="Z31" s="938">
        <f>VLOOKUP($D$3&amp;"_"&amp;Z$3,データシート2!$A:$SI,MATCH($R$2&amp;"_"&amp;$C31,データシート2!$A$1:$SI$1,0),0)</f>
        <v>3.2160000000000002</v>
      </c>
      <c r="AA31" s="938">
        <f>VLOOKUP($D$3&amp;"_"&amp;AA$3,データシート2!$A:$SI,MATCH($R$2&amp;"_"&amp;$C31,データシート2!$A$1:$SI$1,0),0)</f>
        <v>2.8039999999999998</v>
      </c>
      <c r="AB31" s="939">
        <f>VLOOKUP($D$3&amp;"_"&amp;AB$3,データシート2!$A:$SI,MATCH($R$2&amp;"_"&amp;$C31,データシート2!$A$1:$SI$1,0),0)</f>
        <v>3.0950000000000002</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76.412999999999997</v>
      </c>
      <c r="S32" s="938">
        <f>VLOOKUP($D$3&amp;"_"&amp;S$3,データシート2!$A:$SI,MATCH($R$2&amp;"_"&amp;$C32,データシート2!$A$1:$SI$1,0),0)</f>
        <v>68.864000000000004</v>
      </c>
      <c r="T32" s="938">
        <f>VLOOKUP($D$3&amp;"_"&amp;T$3,データシート2!$A:$SI,MATCH($R$2&amp;"_"&amp;$C32,データシート2!$A$1:$SI$1,0),0)</f>
        <v>80.951999999999998</v>
      </c>
      <c r="U32" s="938">
        <f>VLOOKUP($D$3&amp;"_"&amp;U$3,データシート2!$A:$SI,MATCH($R$2&amp;"_"&amp;$C32,データシート2!$A$1:$SI$1,0),0)</f>
        <v>84.664000000000001</v>
      </c>
      <c r="V32" s="938">
        <f>VLOOKUP($D$3&amp;"_"&amp;V$3,データシート2!$A:$SI,MATCH($R$2&amp;"_"&amp;$C32,データシート2!$A$1:$SI$1,0),0)</f>
        <v>23.597000000000001</v>
      </c>
      <c r="W32" s="938">
        <f>VLOOKUP($D$3&amp;"_"&amp;W$3,データシート2!$A:$SI,MATCH($R$2&amp;"_"&amp;$C32,データシート2!$A$1:$SI$1,0),0)</f>
        <v>25.01</v>
      </c>
      <c r="X32" s="938">
        <f>VLOOKUP($D$3&amp;"_"&amp;X$3,データシート2!$A:$SI,MATCH($R$2&amp;"_"&amp;$C32,データシート2!$A$1:$SI$1,0),0)</f>
        <v>25.853999999999999</v>
      </c>
      <c r="Y32" s="938">
        <f>VLOOKUP($D$3&amp;"_"&amp;Y$3,データシート2!$A:$SI,MATCH($R$2&amp;"_"&amp;$C32,データシート2!$A$1:$SI$1,0),0)</f>
        <v>26.957999999999998</v>
      </c>
      <c r="Z32" s="938">
        <f>VLOOKUP($D$3&amp;"_"&amp;Z$3,データシート2!$A:$SI,MATCH($R$2&amp;"_"&amp;$C32,データシート2!$A$1:$SI$1,0),0)</f>
        <v>26.172000000000001</v>
      </c>
      <c r="AA32" s="938">
        <f>VLOOKUP($D$3&amp;"_"&amp;AA$3,データシート2!$A:$SI,MATCH($R$2&amp;"_"&amp;$C32,データシート2!$A$1:$SI$1,0),0)</f>
        <v>28.771000000000001</v>
      </c>
      <c r="AB32" s="939">
        <f>VLOOKUP($D$3&amp;"_"&amp;AB$3,データシート2!$A:$SI,MATCH($R$2&amp;"_"&amp;$C32,データシート2!$A$1:$SI$1,0),0)</f>
        <v>27.838999999999999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3.5310000000000001</v>
      </c>
      <c r="S39" s="938">
        <f>VLOOKUP($D$3&amp;"_"&amp;S$3,データシート2!$A:$SI,MATCH($R$2&amp;"_"&amp;$C39,データシート2!$A$1:$SI$1,0),0)</f>
        <v>3.6160000000000001</v>
      </c>
      <c r="T39" s="938">
        <f>VLOOKUP($D$3&amp;"_"&amp;T$3,データシート2!$A:$SI,MATCH($R$2&amp;"_"&amp;$C39,データシート2!$A$1:$SI$1,0),0)</f>
        <v>4.0890000000000004</v>
      </c>
      <c r="U39" s="938">
        <f>VLOOKUP($D$3&amp;"_"&amp;U$3,データシート2!$A:$SI,MATCH($R$2&amp;"_"&amp;$C39,データシート2!$A$1:$SI$1,0),0)</f>
        <v>3.8919999999999999</v>
      </c>
      <c r="V39" s="938">
        <f>VLOOKUP($D$3&amp;"_"&amp;V$3,データシート2!$A:$SI,MATCH($R$2&amp;"_"&amp;$C39,データシート2!$A$1:$SI$1,0),0)</f>
        <v>3.8039999999999998</v>
      </c>
      <c r="W39" s="938">
        <f>VLOOKUP($D$3&amp;"_"&amp;W$3,データシート2!$A:$SI,MATCH($R$2&amp;"_"&amp;$C39,データシート2!$A$1:$SI$1,0),0)</f>
        <v>3.9860000000000002</v>
      </c>
      <c r="X39" s="938">
        <f>VLOOKUP($D$3&amp;"_"&amp;X$3,データシート2!$A:$SI,MATCH($R$2&amp;"_"&amp;$C39,データシート2!$A$1:$SI$1,0),0)</f>
        <v>3.7669999999999999</v>
      </c>
      <c r="Y39" s="938">
        <f>VLOOKUP($D$3&amp;"_"&amp;Y$3,データシート2!$A:$SI,MATCH($R$2&amp;"_"&amp;$C39,データシート2!$A$1:$SI$1,0),0)</f>
        <v>3.7480000000000002</v>
      </c>
      <c r="Z39" s="938">
        <f>VLOOKUP($D$3&amp;"_"&amp;Z$3,データシート2!$A:$SI,MATCH($R$2&amp;"_"&amp;$C39,データシート2!$A$1:$SI$1,0),0)</f>
        <v>3.5819999999999999</v>
      </c>
      <c r="AA39" s="938">
        <f>VLOOKUP($D$3&amp;"_"&amp;AA$3,データシート2!$A:$SI,MATCH($R$2&amp;"_"&amp;$C39,データシート2!$A$1:$SI$1,0),0)</f>
        <v>3.294</v>
      </c>
      <c r="AB39" s="939">
        <f>VLOOKUP($D$3&amp;"_"&amp;AB$3,データシート2!$A:$SI,MATCH($R$2&amp;"_"&amp;$C39,データシート2!$A$1:$SI$1,0),0)</f>
        <v>2.907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4.2210000000000001</v>
      </c>
      <c r="S42" s="938">
        <f>VLOOKUP($D$3&amp;"_"&amp;S$3,データシート2!$A:$SI,MATCH($R$2&amp;"_"&amp;$C42,データシート2!$A$1:$SI$1,0),0)</f>
        <v>4.0679999999999996</v>
      </c>
      <c r="T42" s="938">
        <f>VLOOKUP($D$3&amp;"_"&amp;T$3,データシート2!$A:$SI,MATCH($R$2&amp;"_"&amp;$C42,データシート2!$A$1:$SI$1,0),0)</f>
        <v>0</v>
      </c>
      <c r="U42" s="938">
        <f>VLOOKUP($D$3&amp;"_"&amp;U$3,データシート2!$A:$SI,MATCH($R$2&amp;"_"&amp;$C42,データシート2!$A$1:$SI$1,0),0)</f>
        <v>4.2350000000000003</v>
      </c>
      <c r="V42" s="938">
        <f>VLOOKUP($D$3&amp;"_"&amp;V$3,データシート2!$A:$SI,MATCH($R$2&amp;"_"&amp;$C42,データシート2!$A$1:$SI$1,0),0)</f>
        <v>4.2110000000000003</v>
      </c>
      <c r="W42" s="938">
        <f>VLOOKUP($D$3&amp;"_"&amp;W$3,データシート2!$A:$SI,MATCH($R$2&amp;"_"&amp;$C42,データシート2!$A$1:$SI$1,0),0)</f>
        <v>4.3499999999999996</v>
      </c>
      <c r="X42" s="938">
        <f>VLOOKUP($D$3&amp;"_"&amp;X$3,データシート2!$A:$SI,MATCH($R$2&amp;"_"&amp;$C42,データシート2!$A$1:$SI$1,0),0)</f>
        <v>4.0270000000000001</v>
      </c>
      <c r="Y42" s="938">
        <f>VLOOKUP($D$3&amp;"_"&amp;Y$3,データシート2!$A:$SI,MATCH($R$2&amp;"_"&amp;$C42,データシート2!$A$1:$SI$1,0),0)</f>
        <v>3.6419999999999999</v>
      </c>
      <c r="Z42" s="938">
        <f>VLOOKUP($D$3&amp;"_"&amp;Z$3,データシート2!$A:$SI,MATCH($R$2&amp;"_"&amp;$C42,データシート2!$A$1:$SI$1,0),0)</f>
        <v>3.887</v>
      </c>
      <c r="AA42" s="938">
        <f>VLOOKUP($D$3&amp;"_"&amp;AA$3,データシート2!$A:$SI,MATCH($R$2&amp;"_"&amp;$C42,データシート2!$A$1:$SI$1,0),0)</f>
        <v>3.5529999999999999</v>
      </c>
      <c r="AB42" s="939">
        <f>VLOOKUP($D$3&amp;"_"&amp;AB$3,データシート2!$A:$SI,MATCH($R$2&amp;"_"&amp;$C42,データシート2!$A$1:$SI$1,0),0)</f>
        <v>3.9809999999999999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21.23</v>
      </c>
      <c r="S44" s="938">
        <f>VLOOKUP($D$3&amp;"_"&amp;S$3,データシート2!$A:$SI,MATCH($R$2&amp;"_"&amp;$C44,データシート2!$A$1:$SI$1,0),0)</f>
        <v>25.437999999999999</v>
      </c>
      <c r="T44" s="938">
        <f>VLOOKUP($D$3&amp;"_"&amp;T$3,データシート2!$A:$SI,MATCH($R$2&amp;"_"&amp;$C44,データシート2!$A$1:$SI$1,0),0)</f>
        <v>28.065999999999999</v>
      </c>
      <c r="U44" s="938">
        <f>VLOOKUP($D$3&amp;"_"&amp;U$3,データシート2!$A:$SI,MATCH($R$2&amp;"_"&amp;$C44,データシート2!$A$1:$SI$1,0),0)</f>
        <v>31.81</v>
      </c>
      <c r="V44" s="938">
        <f>VLOOKUP($D$3&amp;"_"&amp;V$3,データシート2!$A:$SI,MATCH($R$2&amp;"_"&amp;$C44,データシート2!$A$1:$SI$1,0),0)</f>
        <v>32.625</v>
      </c>
      <c r="W44" s="938">
        <f>VLOOKUP($D$3&amp;"_"&amp;W$3,データシート2!$A:$SI,MATCH($R$2&amp;"_"&amp;$C44,データシート2!$A$1:$SI$1,0),0)</f>
        <v>29.689</v>
      </c>
      <c r="X44" s="938">
        <f>VLOOKUP($D$3&amp;"_"&amp;X$3,データシート2!$A:$SI,MATCH($R$2&amp;"_"&amp;$C44,データシート2!$A$1:$SI$1,0),0)</f>
        <v>29.797999999999998</v>
      </c>
      <c r="Y44" s="938">
        <f>VLOOKUP($D$3&amp;"_"&amp;Y$3,データシート2!$A:$SI,MATCH($R$2&amp;"_"&amp;$C44,データシート2!$A$1:$SI$1,0),0)</f>
        <v>29.943999999999999</v>
      </c>
      <c r="Z44" s="938">
        <f>VLOOKUP($D$3&amp;"_"&amp;Z$3,データシート2!$A:$SI,MATCH($R$2&amp;"_"&amp;$C44,データシート2!$A$1:$SI$1,0),0)</f>
        <v>26.225999999999999</v>
      </c>
      <c r="AA44" s="938">
        <f>VLOOKUP($D$3&amp;"_"&amp;AA$3,データシート2!$A:$SI,MATCH($R$2&amp;"_"&amp;$C44,データシート2!$A$1:$SI$1,0),0)</f>
        <v>22.57</v>
      </c>
      <c r="AB44" s="939">
        <f>VLOOKUP($D$3&amp;"_"&amp;AB$3,データシート2!$A:$SI,MATCH($R$2&amp;"_"&amp;$C44,データシート2!$A$1:$SI$1,0),0)</f>
        <v>24.417999999999999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3.6840000000000002</v>
      </c>
      <c r="S45" s="938">
        <f>VLOOKUP($D$3&amp;"_"&amp;S$3,データシート2!$A:$SI,MATCH($R$2&amp;"_"&amp;$C45,データシート2!$A$1:$SI$1,0),0)</f>
        <v>4.2960000000000003</v>
      </c>
      <c r="T45" s="938">
        <f>VLOOKUP($D$3&amp;"_"&amp;T$3,データシート2!$A:$SI,MATCH($R$2&amp;"_"&amp;$C45,データシート2!$A$1:$SI$1,0),0)</f>
        <v>4.8049999999999997</v>
      </c>
      <c r="U45" s="938">
        <f>VLOOKUP($D$3&amp;"_"&amp;U$3,データシート2!$A:$SI,MATCH($R$2&amp;"_"&amp;$C45,データシート2!$A$1:$SI$1,0),0)</f>
        <v>4.593</v>
      </c>
      <c r="V45" s="938">
        <f>VLOOKUP($D$3&amp;"_"&amp;V$3,データシート2!$A:$SI,MATCH($R$2&amp;"_"&amp;$C45,データシート2!$A$1:$SI$1,0),0)</f>
        <v>4.5860000000000003</v>
      </c>
      <c r="W45" s="938">
        <f>VLOOKUP($D$3&amp;"_"&amp;W$3,データシート2!$A:$SI,MATCH($R$2&amp;"_"&amp;$C45,データシート2!$A$1:$SI$1,0),0)</f>
        <v>8.3800000000000008</v>
      </c>
      <c r="X45" s="938">
        <f>VLOOKUP($D$3&amp;"_"&amp;X$3,データシート2!$A:$SI,MATCH($R$2&amp;"_"&amp;$C45,データシート2!$A$1:$SI$1,0),0)</f>
        <v>13.635</v>
      </c>
      <c r="Y45" s="938">
        <f>VLOOKUP($D$3&amp;"_"&amp;Y$3,データシート2!$A:$SI,MATCH($R$2&amp;"_"&amp;$C45,データシート2!$A$1:$SI$1,0),0)</f>
        <v>13.523</v>
      </c>
      <c r="Z45" s="938">
        <f>VLOOKUP($D$3&amp;"_"&amp;Z$3,データシート2!$A:$SI,MATCH($R$2&amp;"_"&amp;$C45,データシート2!$A$1:$SI$1,0),0)</f>
        <v>11.865</v>
      </c>
      <c r="AA45" s="938">
        <f>VLOOKUP($D$3&amp;"_"&amp;AA$3,データシート2!$A:$SI,MATCH($R$2&amp;"_"&amp;$C45,データシート2!$A$1:$SI$1,0),0)</f>
        <v>13.944000000000001</v>
      </c>
      <c r="AB45" s="939">
        <f>VLOOKUP($D$3&amp;"_"&amp;AB$3,データシート2!$A:$SI,MATCH($R$2&amp;"_"&amp;$C45,データシート2!$A$1:$SI$1,0),0)</f>
        <v>16.565999999999999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4.4649999999999999</v>
      </c>
      <c r="S47" s="938">
        <f>VLOOKUP($D$3&amp;"_"&amp;S$3,データシート2!$A:$SI,MATCH($R$2&amp;"_"&amp;$C47,データシート2!$A$1:$SI$1,0),0)</f>
        <v>0.76400000000000001</v>
      </c>
      <c r="T47" s="938">
        <f>VLOOKUP($D$3&amp;"_"&amp;T$3,データシート2!$A:$SI,MATCH($R$2&amp;"_"&amp;$C47,データシート2!$A$1:$SI$1,0),0)</f>
        <v>4.0279999999999996</v>
      </c>
      <c r="U47" s="938">
        <f>VLOOKUP($D$3&amp;"_"&amp;U$3,データシート2!$A:$SI,MATCH($R$2&amp;"_"&amp;$C47,データシート2!$A$1:$SI$1,0),0)</f>
        <v>3.4649999999999999</v>
      </c>
      <c r="V47" s="938">
        <f>VLOOKUP($D$3&amp;"_"&amp;V$3,データシート2!$A:$SI,MATCH($R$2&amp;"_"&amp;$C47,データシート2!$A$1:$SI$1,0),0)</f>
        <v>2.8170000000000002</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3.0139999999999998</v>
      </c>
      <c r="X53" s="925">
        <f>VLOOKUP($D$3&amp;"_"&amp;X$3,データシート2!$A:$SI,MATCH($R$2&amp;"_"&amp;$B53,データシート2!$A$1:$SI$1,0),0)</f>
        <v>3.077</v>
      </c>
      <c r="Y53" s="925">
        <f>VLOOKUP($D$3&amp;"_"&amp;Y$3,データシート2!$A:$SI,MATCH($R$2&amp;"_"&amp;$B53,データシート2!$A$1:$SI$1,0),0)</f>
        <v>3.073</v>
      </c>
      <c r="Z53" s="925">
        <f>VLOOKUP($D$3&amp;"_"&amp;Z$3,データシート2!$A:$SI,MATCH($R$2&amp;"_"&amp;$B53,データシート2!$A$1:$SI$1,0),0)</f>
        <v>3.0739999999999998</v>
      </c>
      <c r="AA53" s="925">
        <f>VLOOKUP($D$3&amp;"_"&amp;AA$3,データシート2!$A:$SI,MATCH($R$2&amp;"_"&amp;$B53,データシート2!$A$1:$SI$1,0),0)</f>
        <v>3.05</v>
      </c>
      <c r="AB53" s="926">
        <f>VLOOKUP($D$3&amp;"_"&amp;AB$3,データシート2!$A:$SI,MATCH($R$2&amp;"_"&amp;$B53,データシート2!$A$1:$SI$1,0),0)</f>
        <v>2.8660000000000001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3.0139999999999998</v>
      </c>
      <c r="X61" s="944">
        <f>VLOOKUP($D$3&amp;"_"&amp;X$3,データシート2!$A:$SI,MATCH($R$2&amp;"_"&amp;$C61,データシート2!$A$1:$SI$1,0),0)</f>
        <v>3.077</v>
      </c>
      <c r="Y61" s="944">
        <f>VLOOKUP($D$3&amp;"_"&amp;Y$3,データシート2!$A:$SI,MATCH($R$2&amp;"_"&amp;$C61,データシート2!$A$1:$SI$1,0),0)</f>
        <v>3.073</v>
      </c>
      <c r="Z61" s="944">
        <f>VLOOKUP($D$3&amp;"_"&amp;Z$3,データシート2!$A:$SI,MATCH($R$2&amp;"_"&amp;$C61,データシート2!$A$1:$SI$1,0),0)</f>
        <v>3.0739999999999998</v>
      </c>
      <c r="AA61" s="944">
        <f>VLOOKUP($D$3&amp;"_"&amp;AA$3,データシート2!$A:$SI,MATCH($R$2&amp;"_"&amp;$C61,データシート2!$A$1:$SI$1,0),0)</f>
        <v>3.05</v>
      </c>
      <c r="AB61" s="945">
        <f>VLOOKUP($D$3&amp;"_"&amp;AB$3,データシート2!$A:$SI,MATCH($R$2&amp;"_"&amp;$C61,データシート2!$A$1:$SI$1,0),0)</f>
        <v>2.8660000000000001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3.7879999999999998</v>
      </c>
      <c r="U101" s="925">
        <f>VLOOKUP($D$3&amp;"_"&amp;U$3,データシート2!$A:$SI,MATCH($R$2&amp;"_"&amp;$B101,データシート2!$A$1:$SI$1,0),0)</f>
        <v>3.5840000000000001</v>
      </c>
      <c r="V101" s="925">
        <f>VLOOKUP($D$3&amp;"_"&amp;V$3,データシート2!$A:$SI,MATCH($R$2&amp;"_"&amp;$B101,データシート2!$A$1:$SI$1,0),0)</f>
        <v>3.45</v>
      </c>
      <c r="W101" s="925">
        <f>VLOOKUP($D$3&amp;"_"&amp;W$3,データシート2!$A:$SI,MATCH($R$2&amp;"_"&amp;$B101,データシート2!$A$1:$SI$1,0),0)</f>
        <v>3.5750000000000002</v>
      </c>
      <c r="X101" s="925">
        <f>VLOOKUP($D$3&amp;"_"&amp;X$3,データシート2!$A:$SI,MATCH($R$2&amp;"_"&amp;$B101,データシート2!$A$1:$SI$1,0),0)</f>
        <v>3.488</v>
      </c>
      <c r="Y101" s="925">
        <f>VLOOKUP($D$3&amp;"_"&amp;Y$3,データシート2!$A:$SI,MATCH($R$2&amp;"_"&amp;$B101,データシート2!$A$1:$SI$1,0),0)</f>
        <v>3.4350000000000001</v>
      </c>
      <c r="Z101" s="925">
        <f>VLOOKUP($D$3&amp;"_"&amp;Z$3,データシート2!$A:$SI,MATCH($R$2&amp;"_"&amp;$B101,データシート2!$A$1:$SI$1,0),0)</f>
        <v>3.327</v>
      </c>
      <c r="AA101" s="925">
        <f>VLOOKUP($D$3&amp;"_"&amp;AA$3,データシート2!$A:$SI,MATCH($R$2&amp;"_"&amp;$B101,データシート2!$A$1:$SI$1,0),0)</f>
        <v>3.359</v>
      </c>
      <c r="AB101" s="926">
        <f>VLOOKUP($D$3&amp;"_"&amp;AB$3,データシート2!$A:$SI,MATCH($R$2&amp;"_"&amp;$B101,データシート2!$A$1:$SI$1,0),0)</f>
        <v>2.6789999999999998</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3.7879999999999998</v>
      </c>
      <c r="U102" s="928">
        <f>VLOOKUP($D$3&amp;"_"&amp;U$3,データシート2!$A:$SI,MATCH($R$2&amp;"_"&amp;$C102,データシート2!$A$1:$SI$1,0),0)</f>
        <v>3.5840000000000001</v>
      </c>
      <c r="V102" s="928">
        <f>VLOOKUP($D$3&amp;"_"&amp;V$3,データシート2!$A:$SI,MATCH($R$2&amp;"_"&amp;$C102,データシート2!$A$1:$SI$1,0),0)</f>
        <v>3.45</v>
      </c>
      <c r="W102" s="928">
        <f>VLOOKUP($D$3&amp;"_"&amp;W$3,データシート2!$A:$SI,MATCH($R$2&amp;"_"&amp;$C102,データシート2!$A$1:$SI$1,0),0)</f>
        <v>3.5750000000000002</v>
      </c>
      <c r="X102" s="928">
        <f>VLOOKUP($D$3&amp;"_"&amp;X$3,データシート2!$A:$SI,MATCH($R$2&amp;"_"&amp;$C102,データシート2!$A$1:$SI$1,0),0)</f>
        <v>3.488</v>
      </c>
      <c r="Y102" s="928">
        <f>VLOOKUP($D$3&amp;"_"&amp;Y$3,データシート2!$A:$SI,MATCH($R$2&amp;"_"&amp;$C102,データシート2!$A$1:$SI$1,0),0)</f>
        <v>3.4350000000000001</v>
      </c>
      <c r="Z102" s="928">
        <f>VLOOKUP($D$3&amp;"_"&amp;Z$3,データシート2!$A:$SI,MATCH($R$2&amp;"_"&amp;$C102,データシート2!$A$1:$SI$1,0),0)</f>
        <v>3.327</v>
      </c>
      <c r="AA102" s="928">
        <f>VLOOKUP($D$3&amp;"_"&amp;AA$3,データシート2!$A:$SI,MATCH($R$2&amp;"_"&amp;$C102,データシート2!$A$1:$SI$1,0),0)</f>
        <v>3.359</v>
      </c>
      <c r="AB102" s="929">
        <f>VLOOKUP($D$3&amp;"_"&amp;AB$3,データシート2!$A:$SI,MATCH($R$2&amp;"_"&amp;$C102,データシート2!$A$1:$SI$1,0),0)</f>
        <v>2.6789999999999998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3.0270000000000001</v>
      </c>
      <c r="S137" s="925">
        <f>VLOOKUP($D$3&amp;"_"&amp;S$3,データシート2!$A:$SI,MATCH($R$2&amp;"_"&amp;$B137,データシート2!$A$1:$SI$1,0),0)</f>
        <v>3.35</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3.0270000000000001</v>
      </c>
      <c r="S138" s="950">
        <f>VLOOKUP($D$3&amp;"_"&amp;S$3,データシート2!$A:$SI,MATCH($R$2&amp;"_"&amp;$C138,データシート2!$A$1:$SI$1,0),0)</f>
        <v>3.35</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2025-03-04T09:19:57Z</dcterms:created>
  <dcterms:modified xsi:type="dcterms:W3CDTF">2025-03-04T09:19:57Z</dcterms:modified>
  <cp:category/>
  <cp:contentStatus/>
</cp:coreProperties>
</file>