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19BB61-542E-483E-9911-930532E6FF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<sst xmlns="http://schemas.openxmlformats.org/spreadsheetml/2006/main" count="20163" uniqueCount="2886">
  <si>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</si>
  <si>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</si>
  <si>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</si>
  <si>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</si>
  <si>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</si>
  <si>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</si>
  <si>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</si>
  <si>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</si>
  <si>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</si>
  <si>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</si>
  <si>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</si>
  <si>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</si>
  <si>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</si>
  <si>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</si>
  <si>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</si>
  <si>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</si>
  <si>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</si>
  <si>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</si>
  <si>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</si>
  <si>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</si>
  <si>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</si>
  <si>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</si>
  <si>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</si>
  <si>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</si>
  <si>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</si>
  <si>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</si>
  <si>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</si>
  <si>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</si>
  <si>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</si>
  <si>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</si>
  <si>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</si>
  <si>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</si>
  <si>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</si>
  <si>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</si>
  <si>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</si>
  <si>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</si>
  <si>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</si>
  <si>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</si>
  <si>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</si>
  <si>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</si>
  <si>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</si>
  <si>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</si>
  <si>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</si>
  <si>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</si>
  <si>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</si>
  <si>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</si>
  <si>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</si>
  <si>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</si>
  <si>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</si>
  <si>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</si>
  <si>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</si>
  <si>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</si>
  <si>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</si>
  <si>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</si>
  <si>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</si>
  <si>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</si>
  <si>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</si>
  <si>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</si>
  <si>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</si>
  <si>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</si>
  <si>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</si>
  <si>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</si>
  <si>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</si>
  <si>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</si>
  <si>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</si>
  <si>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</si>
  <si>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</si>
  <si>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</si>
  <si>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</si>
  <si>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</si>
  <si>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</si>
  <si>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</si>
  <si>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</si>
  <si>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</si>
  <si>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</si>
  <si>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</si>
  <si>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</si>
  <si>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</si>
  <si>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</si>
  <si>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</si>
  <si>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</si>
  <si>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</si>
  <si>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</si>
  <si>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</si>
  <si>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</si>
  <si>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</si>
  <si>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</si>
  <si>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</si>
  <si>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</si>
  <si>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</si>
  <si>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</si>
  <si>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</si>
  <si>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</si>
  <si>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</si>
  <si>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</si>
  <si>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</si>
  <si>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</si>
  <si>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</si>
  <si>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</si>
  <si>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</si>
  <si>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</si>
  <si>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</si>
  <si>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</si>
  <si>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</si>
  <si>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</si>
  <si>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</si>
  <si>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</si>
  <si>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</si>
  <si>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</si>
  <si>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</si>
  <si>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</si>
  <si>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</si>
  <si>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</si>
  <si>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</si>
  <si>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</si>
  <si>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</si>
  <si>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</si>
  <si>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</si>
  <si>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</si>
  <si>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</si>
  <si>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</si>
  <si>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</si>
  <si>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</si>
  <si>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</si>
  <si>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</si>
  <si>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</si>
  <si>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</si>
  <si>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</si>
  <si>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</si>
  <si>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</si>
  <si>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</si>
  <si>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</si>
  <si>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</si>
  <si>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</si>
  <si>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</si>
  <si>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</si>
  <si>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</si>
  <si>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</si>
  <si>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</si>
  <si>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</si>
  <si>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</si>
  <si>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</si>
  <si>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</si>
  <si>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</si>
  <si>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</si>
  <si>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</si>
  <si>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</si>
  <si>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</si>
  <si>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</si>
  <si>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</si>
  <si>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</si>
  <si>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</si>
  <si>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</si>
  <si>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</si>
  <si>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</si>
  <si>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</si>
  <si>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</si>
  <si>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</si>
  <si>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</si>
  <si>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</si>
  <si>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</si>
  <si>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</si>
  <si>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</si>
  <si>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</si>
  <si>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</si>
  <si>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</si>
  <si>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</si>
  <si>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</si>
  <si>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</si>
  <si>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</si>
  <si>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</si>
  <si>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</si>
  <si>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</si>
  <si>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</si>
  <si>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</si>
  <si>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</si>
  <si>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</si>
  <si>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</si>
  <si>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</si>
  <si>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</si>
  <si>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</si>
  <si>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</si>
  <si>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</si>
  <si>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</si>
  <si>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</si>
  <si>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</si>
  <si>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</si>
  <si>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</si>
  <si>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</si>
  <si>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</si>
  <si>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</si>
  <si>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</si>
  <si>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</si>
  <si>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</si>
  <si>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</si>
  <si>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</si>
  <si>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</si>
  <si>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</si>
  <si>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</si>
  <si>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</si>
  <si>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</si>
  <si>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</si>
  <si>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</si>
  <si>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</si>
  <si>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</si>
  <si>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</si>
  <si>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</si>
  <si>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</si>
  <si>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</si>
  <si>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</si>
  <si>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</si>
  <si>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</si>
  <si>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</si>
  <si>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</si>
  <si>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</si>
  <si>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</si>
  <si>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</si>
  <si>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</si>
  <si>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</si>
  <si>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</si>
  <si>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</si>
  <si>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</si>
  <si>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</si>
  <si>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</si>
  <si>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</si>
  <si>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</si>
  <si>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</si>
  <si>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</si>
  <si>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</si>
  <si>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</si>
  <si>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</si>
  <si>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</si>
  <si>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</si>
  <si>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</si>
  <si>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</si>
  <si>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</si>
  <si>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</si>
  <si>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</si>
  <si>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</si>
  <si>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</si>
  <si>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</si>
  <si>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</si>
  <si>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</si>
  <si>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</si>
  <si>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</si>
  <si>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</si>
  <si>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</si>
  <si>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</si>
  <si>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</si>
  <si>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</si>
  <si>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</si>
  <si>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</si>
  <si>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</si>
  <si>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</si>
  <si>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</si>
  <si>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</si>
  <si>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</si>
  <si>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</si>
  <si>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</si>
  <si>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</si>
  <si>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</si>
  <si>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</si>
  <si>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</si>
  <si>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</si>
  <si>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</si>
  <si>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</si>
  <si>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</si>
  <si>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</si>
  <si>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</si>
  <si>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</si>
  <si>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</si>
  <si>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</si>
  <si>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</si>
  <si>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</si>
  <si>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</si>
  <si>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</si>
  <si>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</si>
  <si>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</si>
  <si>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</si>
  <si>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</si>
  <si>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</si>
  <si>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</si>
  <si>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</si>
  <si>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</si>
  <si>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</si>
  <si>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</si>
  <si>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</si>
  <si>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</si>
  <si>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</si>
  <si>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</si>
  <si>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</si>
  <si>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</si>
  <si>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</si>
  <si>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</si>
  <si>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</si>
  <si>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</si>
  <si>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</si>
  <si>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</si>
  <si>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</si>
  <si>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</si>
  <si>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</si>
  <si>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</si>
  <si>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</si>
  <si>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</si>
  <si>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</si>
  <si>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</si>
  <si>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</si>
  <si>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</si>
  <si>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</si>
  <si>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</si>
  <si>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</si>
  <si>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</si>
  <si>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</si>
  <si>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</si>
  <si>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</si>
  <si>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</si>
  <si>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</si>
  <si>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</si>
  <si>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</si>
  <si>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</si>
  <si>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</si>
  <si>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</si>
  <si>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</si>
  <si>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</si>
  <si>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</si>
  <si>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</si>
  <si>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</si>
  <si>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</si>
  <si>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</si>
  <si>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</si>
  <si>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</si>
  <si>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</si>
  <si>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</si>
  <si>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</si>
  <si>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</si>
  <si>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</si>
  <si>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</si>
  <si>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</si>
  <si>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</si>
  <si>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</si>
  <si>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</si>
  <si>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</si>
  <si>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</si>
  <si>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</si>
  <si>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</si>
  <si>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</si>
  <si>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</si>
  <si>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</si>
  <si>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</si>
  <si>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</si>
  <si>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</si>
  <si>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</si>
  <si>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</si>
  <si>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</si>
  <si>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</si>
  <si>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</si>
  <si>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</si>
  <si>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</si>
  <si>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</si>
  <si>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</si>
  <si>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</si>
  <si>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</si>
  <si>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</si>
  <si>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</si>
  <si>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</si>
  <si>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</si>
  <si>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</si>
  <si>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</si>
  <si>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</si>
  <si>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</si>
  <si>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</si>
  <si>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</si>
  <si>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</si>
  <si>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</si>
  <si>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</si>
  <si>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</si>
  <si>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</si>
  <si>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</si>
  <si>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</si>
  <si>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</si>
  <si>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</si>
  <si>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</si>
  <si>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</si>
  <si>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</si>
  <si>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</si>
  <si>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</si>
  <si>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</si>
  <si>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</si>
  <si>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</si>
  <si>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</si>
  <si>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</si>
  <si>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</si>
  <si>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</si>
  <si>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</si>
  <si>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</si>
  <si>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</si>
  <si>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</si>
  <si>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</si>
  <si>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</si>
  <si>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</si>
  <si>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</si>
  <si>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</si>
  <si>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</si>
  <si>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</si>
  <si>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</si>
  <si>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</si>
  <si>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</si>
  <si>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</si>
  <si>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</si>
  <si>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</si>
  <si>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</si>
  <si>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</si>
  <si>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</si>
  <si>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</si>
  <si>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</si>
  <si>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</si>
  <si>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</si>
  <si>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</si>
  <si>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</si>
  <si>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</si>
  <si>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</si>
  <si>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</si>
  <si>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</si>
  <si>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</si>
  <si>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</si>
  <si>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</si>
  <si>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</si>
  <si>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</si>
  <si>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</si>
  <si>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</si>
  <si>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</si>
  <si>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</si>
  <si>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</si>
  <si>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</si>
  <si>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</si>
  <si>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</si>
  <si>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</si>
  <si>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</si>
  <si>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</si>
  <si>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</si>
  <si>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</si>
  <si>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</si>
  <si>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</si>
  <si>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</si>
  <si>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</si>
  <si>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</si>
  <si>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</si>
  <si>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</si>
  <si>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</si>
  <si>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</si>
  <si>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</si>
  <si>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</si>
  <si>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</si>
  <si>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</si>
  <si>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</si>
  <si>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</si>
  <si>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</si>
  <si>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</si>
  <si>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</si>
  <si>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</si>
  <si>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</si>
  <si>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</si>
  <si>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</si>
  <si>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</si>
  <si>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</si>
  <si>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</si>
  <si>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</si>
  <si>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</si>
  <si>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</si>
  <si>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</si>
  <si>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</si>
  <si>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</si>
  <si>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</si>
  <si>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</si>
  <si>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</si>
  <si>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</si>
  <si>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</si>
  <si>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</si>
  <si>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</si>
  <si>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</si>
  <si>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</si>
  <si>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</si>
  <si>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</si>
  <si>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</si>
  <si>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</si>
  <si>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</si>
  <si>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</si>
  <si>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</si>
  <si>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</si>
  <si>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</si>
  <si>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</si>
  <si>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</si>
  <si>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</si>
  <si>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</si>
  <si>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</si>
  <si>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</si>
  <si>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</si>
  <si>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</si>
  <si>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</si>
  <si>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</si>
  <si>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</si>
  <si>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</si>
  <si>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</si>
  <si>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</si>
  <si>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</si>
  <si>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</si>
  <si>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</si>
  <si>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</si>
  <si>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</si>
  <si>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</si>
  <si>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</si>
  <si>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</si>
  <si>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</si>
  <si>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</si>
  <si>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</si>
  <si>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</si>
  <si>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</si>
  <si>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</si>
  <si>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</si>
  <si>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</si>
  <si>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</si>
  <si>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</si>
  <si>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</si>
  <si>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</si>
  <si>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</si>
  <si>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</si>
  <si>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</si>
  <si>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</si>
  <si>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</si>
  <si>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</si>
  <si>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</si>
  <si>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</si>
  <si>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</si>
  <si>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</si>
  <si>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</si>
  <si>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</si>
  <si>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</si>
  <si>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</si>
  <si>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</si>
  <si>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</si>
  <si>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</si>
  <si>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</si>
  <si>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</si>
  <si>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</si>
  <si>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</si>
  <si>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</si>
  <si>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</si>
  <si>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</si>
  <si>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</si>
  <si>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</si>
  <si>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</si>
  <si>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</si>
  <si>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</si>
  <si>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</si>
  <si>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</si>
  <si>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</si>
  <si>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</si>
  <si>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</si>
  <si>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</si>
  <si>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</si>
  <si>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</si>
  <si>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</si>
  <si>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</si>
  <si>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</si>
  <si>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</si>
  <si>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</si>
  <si>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</si>
  <si>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</si>
  <si>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</si>
  <si>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</si>
  <si>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</si>
  <si>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</si>
  <si>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</si>
  <si>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</si>
  <si>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</si>
  <si>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</si>
  <si>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</si>
  <si>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</si>
  <si>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</si>
  <si>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</si>
  <si>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</si>
  <si>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</si>
  <si>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</si>
  <si>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</si>
  <si>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</si>
  <si>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</si>
  <si>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</si>
  <si>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</si>
  <si>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</si>
  <si>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</si>
  <si>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</si>
  <si>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</si>
  <si>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</si>
  <si>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</si>
  <si>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</si>
  <si>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</si>
  <si>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</si>
  <si>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</si>
  <si>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</si>
  <si>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</si>
  <si>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</si>
  <si>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</si>
  <si>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</si>
  <si>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</si>
  <si>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</si>
  <si>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</si>
  <si>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</si>
  <si>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</si>
  <si>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</si>
  <si>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</si>
  <si>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</si>
  <si>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</si>
  <si>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</si>
  <si>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</si>
  <si>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</si>
  <si>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</si>
  <si>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</si>
  <si>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</si>
  <si>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</si>
  <si>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</si>
  <si>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</si>
  <si>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</si>
  <si>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</si>
  <si>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</si>
  <si>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</si>
  <si>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</si>
  <si>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</si>
  <si>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</si>
  <si>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</si>
  <si>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</si>
  <si>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</si>
  <si>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</si>
  <si>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</si>
  <si>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</si>
  <si>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</si>
  <si>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</si>
  <si>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</si>
  <si>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</si>
  <si>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</si>
  <si>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</si>
  <si>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</si>
  <si>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</si>
  <si>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</si>
  <si>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</si>
  <si>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</si>
  <si>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</si>
  <si>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</si>
  <si>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</si>
  <si>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</si>
  <si>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</si>
  <si>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</si>
  <si>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</si>
  <si>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</si>
  <si>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</si>
  <si>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</si>
  <si>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</si>
  <si>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</si>
  <si>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</si>
  <si>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</si>
  <si>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</si>
  <si>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</si>
  <si>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</si>
  <si>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</si>
  <si>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</si>
  <si>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</si>
  <si>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</si>
  <si>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</si>
  <si>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</si>
  <si>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</si>
  <si>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</si>
  <si>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</si>
  <si>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</si>
  <si>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</si>
  <si>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</si>
  <si>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</si>
  <si>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</si>
  <si>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</si>
  <si>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</si>
  <si>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</si>
  <si>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</si>
  <si>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</si>
  <si>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</si>
  <si>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</si>
  <si>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</si>
  <si>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</si>
  <si>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</si>
  <si>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</si>
  <si>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</si>
  <si>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</si>
  <si>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</si>
  <si>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</si>
  <si>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</si>
  <si>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</si>
  <si>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</si>
  <si>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</si>
  <si>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</si>
  <si>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</si>
  <si>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</si>
  <si>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</si>
  <si>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</si>
  <si>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</si>
  <si>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</si>
  <si>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</si>
  <si>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</si>
  <si>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</si>
  <si>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</si>
  <si>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</si>
  <si>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</si>
  <si>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</si>
  <si>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</si>
  <si>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</si>
  <si>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</si>
  <si>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</si>
  <si>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</si>
  <si>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</si>
  <si>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</si>
  <si>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</si>
  <si>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</si>
  <si>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</si>
  <si>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</si>
  <si>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</si>
  <si>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</si>
  <si>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</si>
  <si>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</si>
  <si>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</si>
  <si>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</si>
  <si>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</si>
  <si>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</si>
  <si>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</si>
  <si>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</si>
  <si>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</si>
  <si>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</si>
  <si>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</si>
  <si>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</si>
  <si>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</si>
  <si>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</si>
  <si>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</si>
  <si>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</si>
  <si>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</si>
  <si>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</si>
  <si>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</si>
  <si>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</si>
  <si>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</si>
  <si>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</si>
  <si>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</si>
  <si>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</si>
  <si>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</si>
  <si>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</si>
  <si>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</si>
  <si>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</si>
  <si>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</si>
  <si>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</si>
  <si>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</si>
  <si>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</si>
  <si>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</si>
  <si>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</si>
  <si>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</si>
  <si>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</si>
  <si>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</si>
  <si>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</si>
  <si>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</si>
  <si>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</si>
  <si>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</si>
  <si>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</si>
  <si>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</si>
  <si>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</si>
  <si>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</si>
  <si>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</si>
  <si>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</si>
  <si>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</si>
  <si>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</si>
  <si>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</si>
  <si>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</si>
  <si>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</si>
  <si>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</si>
  <si>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</si>
  <si>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</si>
  <si>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</si>
  <si>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</si>
  <si>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</si>
  <si>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</si>
  <si>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</si>
  <si>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</si>
  <si>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</si>
  <si>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</si>
  <si>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</si>
  <si>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</si>
  <si>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</si>
  <si>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</si>
  <si>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</si>
  <si>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</si>
  <si>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</si>
  <si>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</si>
  <si>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</si>
  <si>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</si>
  <si>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</si>
  <si>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</si>
  <si>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</si>
  <si>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</si>
  <si>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</si>
  <si>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</si>
  <si>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</si>
  <si>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</si>
  <si>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</si>
  <si>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</si>
  <si>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</si>
  <si>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</si>
  <si>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</si>
  <si>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</si>
  <si>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</si>
  <si>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</si>
  <si>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</si>
  <si>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</si>
  <si>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</si>
  <si>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</si>
  <si>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</si>
  <si>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</si>
  <si>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</si>
  <si>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</si>
  <si>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</si>
  <si>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</si>
  <si>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</si>
  <si>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</si>
  <si>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</si>
  <si>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</si>
  <si>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</si>
  <si>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</si>
  <si>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</si>
  <si>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</si>
  <si>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</si>
  <si>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</si>
  <si>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</si>
  <si>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</si>
  <si>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</si>
  <si>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</si>
  <si>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</si>
  <si>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</si>
  <si>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</si>
  <si>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</si>
  <si>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</si>
  <si>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</si>
  <si>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</si>
  <si>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</si>
  <si>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</si>
  <si>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</si>
  <si>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</si>
  <si>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</si>
  <si>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</si>
  <si>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</si>
  <si>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</si>
  <si>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</si>
  <si>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</si>
  <si>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</si>
  <si>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</si>
  <si>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</si>
  <si>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</si>
  <si>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</si>
  <si>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</si>
  <si>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</si>
  <si>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</si>
  <si>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</si>
  <si>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</si>
  <si>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</si>
  <si>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</si>
  <si>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</si>
  <si>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</si>
  <si>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</si>
  <si>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</si>
  <si>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</si>
  <si>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</si>
  <si>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</si>
  <si>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</si>
  <si>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</si>
  <si>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</si>
  <si>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</si>
  <si>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</si>
  <si>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</si>
  <si>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</si>
  <si>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</si>
  <si>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</si>
  <si>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</si>
  <si>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</si>
  <si>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</si>
  <si>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</si>
  <si>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</si>
  <si>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</si>
  <si>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</si>
  <si>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</si>
  <si>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</si>
  <si>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</si>
  <si>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</si>
  <si>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</si>
  <si>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</si>
  <si>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</si>
  <si>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</si>
  <si>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</si>
  <si>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</si>
  <si>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</si>
  <si>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</si>
  <si>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</si>
  <si>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</si>
  <si>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</si>
  <si>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</si>
  <si>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</si>
  <si>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</si>
  <si>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</si>
  <si>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</si>
  <si>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</si>
  <si>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</si>
  <si>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</si>
  <si>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</si>
  <si>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</si>
  <si>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</si>
  <si>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</si>
  <si>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</si>
  <si>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</si>
  <si>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</si>
  <si>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</si>
  <si>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</si>
  <si>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</si>
  <si>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</si>
  <si>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</si>
  <si>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</si>
  <si>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</si>
  <si>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</si>
  <si>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</si>
  <si>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</si>
  <si>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</si>
  <si>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</si>
  <si>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</si>
  <si>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</si>
  <si>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</si>
  <si>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</si>
  <si>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</si>
  <si>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</si>
  <si>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</si>
  <si>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</si>
  <si>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</si>
  <si>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</si>
  <si>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</si>
  <si>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</si>
  <si>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</si>
  <si>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</si>
  <si>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</si>
  <si>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</si>
  <si>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</si>
  <si>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</si>
  <si>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</si>
  <si>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</si>
  <si>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</si>
  <si>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</si>
  <si>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</si>
  <si>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</si>
  <si>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</si>
  <si>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</si>
  <si>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</si>
  <si>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</si>
  <si>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</si>
  <si>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</si>
  <si>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</si>
  <si>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</si>
  <si>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</si>
  <si>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</si>
  <si>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</si>
  <si>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</si>
  <si>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</si>
  <si>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</si>
  <si>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</si>
  <si>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</si>
  <si>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</si>
  <si>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</si>
  <si>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</si>
  <si>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</si>
  <si>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</si>
  <si>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</si>
  <si>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</si>
  <si>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</si>
  <si>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</si>
  <si>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</si>
  <si>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</si>
  <si>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</si>
  <si>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</si>
  <si>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</si>
  <si>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</si>
  <si>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</si>
  <si>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</si>
  <si>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</si>
  <si>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</si>
  <si>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</si>
  <si>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</si>
  <si>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</si>
  <si>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</si>
  <si>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</si>
  <si>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</si>
  <si>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</si>
  <si>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</si>
  <si>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</si>
  <si>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</si>
  <si>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</si>
  <si>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</si>
  <si>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</si>
  <si>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</si>
  <si>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</si>
  <si>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</si>
  <si>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</si>
  <si>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</si>
  <si>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</si>
  <si>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</si>
  <si>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</si>
  <si>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</si>
  <si>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</si>
  <si>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</si>
  <si>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</si>
  <si>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</si>
  <si>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</si>
  <si>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</si>
  <si>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</si>
  <si>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</si>
  <si>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</si>
  <si>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</si>
  <si>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</si>
  <si>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</si>
  <si>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</si>
  <si>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</si>
  <si>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</si>
  <si>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</si>
  <si>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</si>
  <si>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</si>
  <si>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</si>
  <si>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</si>
  <si>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</si>
  <si>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</si>
  <si>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</si>
  <si>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</si>
  <si>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</si>
  <si>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</si>
  <si>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</si>
  <si>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</si>
  <si>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</si>
  <si>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</si>
  <si>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</si>
  <si>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</si>
  <si>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</si>
  <si>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</si>
  <si>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</si>
  <si>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</si>
  <si>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</si>
  <si>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</si>
  <si>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</si>
  <si>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</si>
  <si>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</si>
  <si>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</si>
  <si>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</si>
  <si>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</si>
  <si>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</si>
  <si>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</si>
  <si>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</si>
  <si>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</si>
  <si>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</si>
  <si>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</si>
  <si>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</si>
  <si>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</si>
  <si>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</si>
  <si>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</si>
  <si>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</si>
  <si>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</si>
  <si>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</si>
  <si>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</si>
  <si>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</si>
  <si>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</si>
  <si>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</si>
  <si>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</si>
  <si>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</si>
  <si>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</si>
  <si>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</si>
  <si>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</si>
  <si>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</si>
  <si>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</si>
  <si>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</si>
  <si>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</si>
  <si>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</si>
  <si>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</si>
  <si>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</si>
  <si>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</si>
  <si>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</si>
  <si>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</si>
  <si>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</si>
  <si>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</si>
  <si>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</si>
  <si>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</si>
  <si>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</si>
  <si>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</si>
  <si>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</si>
  <si>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</si>
  <si>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</si>
  <si>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</si>
  <si>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</si>
  <si>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</si>
  <si>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</si>
  <si>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</si>
  <si>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</si>
  <si>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</si>
  <si>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</si>
  <si>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</si>
  <si>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</si>
  <si>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</si>
  <si>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</si>
  <si>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</si>
  <si>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</si>
  <si>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</si>
  <si>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</si>
  <si>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</si>
  <si>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</si>
  <si>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</si>
  <si>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</si>
  <si>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</si>
  <si>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</si>
  <si>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</si>
  <si>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</si>
  <si>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</si>
  <si>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</si>
  <si>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</si>
  <si>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</si>
  <si>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</si>
  <si>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</si>
  <si>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</si>
  <si>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</si>
  <si>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</si>
  <si>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</si>
  <si>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</si>
  <si>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</si>
  <si>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</si>
  <si>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</si>
  <si>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</si>
  <si>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</si>
  <si>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</si>
  <si>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</si>
  <si>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</si>
  <si>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</si>
  <si>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</si>
  <si>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</si>
  <si>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</si>
  <si>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</si>
  <si>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</si>
  <si>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</si>
  <si>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</si>
  <si>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</si>
  <si>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</si>
  <si>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</si>
  <si>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</si>
  <si>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</si>
  <si>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</si>
  <si>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</si>
  <si>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</si>
  <si>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</si>
  <si>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</si>
  <si>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</si>
  <si>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</si>
  <si>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</si>
  <si>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</si>
  <si>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</si>
  <si>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</si>
  <si>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</si>
  <si>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</si>
  <si>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</si>
  <si>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</si>
  <si>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</si>
  <si>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</si>
  <si>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</si>
  <si>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</si>
  <si>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</si>
  <si>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</si>
  <si>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</si>
  <si>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</si>
  <si>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</si>
  <si>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</si>
  <si>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</si>
  <si>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</si>
  <si>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</si>
  <si>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</si>
  <si>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</si>
  <si>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</si>
  <si>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</si>
  <si>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</si>
  <si>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</si>
  <si>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</si>
  <si>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</si>
  <si>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</si>
  <si>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</si>
  <si>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</si>
  <si>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</si>
  <si>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</si>
  <si>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</si>
  <si>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</si>
  <si>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</si>
  <si>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</si>
  <si>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</si>
  <si>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</si>
  <si>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</si>
  <si>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</si>
  <si>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</si>
  <si>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</si>
  <si>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</si>
  <si>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</si>
  <si>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</si>
  <si>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</si>
  <si>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</si>
  <si>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</si>
  <si>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</si>
  <si>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</si>
  <si>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</si>
  <si>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</si>
  <si>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</si>
  <si>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</si>
  <si>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</si>
  <si>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</si>
  <si>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</si>
  <si>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</si>
  <si>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</si>
  <si>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</si>
  <si>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</si>
  <si>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</si>
  <si>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</si>
  <si>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</si>
  <si>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</si>
  <si>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</si>
  <si>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</si>
  <si>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</si>
  <si>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</si>
  <si>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</si>
  <si>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</si>
  <si>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</si>
  <si>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</si>
  <si>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</si>
  <si>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</si>
  <si>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</si>
  <si>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</si>
  <si>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</si>
  <si>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</si>
  <si>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</si>
  <si>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</si>
  <si>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</si>
  <si>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</si>
  <si>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</si>
  <si>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</si>
  <si>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</si>
  <si>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</si>
  <si>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</si>
  <si>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</si>
  <si>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</si>
  <si>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</si>
  <si>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</si>
  <si>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</si>
  <si>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</si>
  <si>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</si>
  <si>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</si>
  <si>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</si>
  <si>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</si>
  <si>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</si>
  <si>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</si>
  <si>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</si>
  <si>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</si>
  <si>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</si>
  <si>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</si>
  <si>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</si>
  <si>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</si>
  <si>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</si>
  <si>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</si>
  <si>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</si>
  <si>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</si>
  <si>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</si>
  <si>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</si>
  <si>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</si>
  <si>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</si>
  <si>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</si>
  <si>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</si>
  <si>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</si>
  <si>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</si>
  <si>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</si>
  <si>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</si>
  <si>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</si>
  <si>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</si>
  <si>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</si>
  <si>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</si>
  <si>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</si>
  <si>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</si>
  <si>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</si>
  <si>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</si>
  <si>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</si>
  <si>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</si>
  <si>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</si>
  <si>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</si>
  <si>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</si>
  <si>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</si>
  <si>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</si>
  <si>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</si>
  <si>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</si>
  <si>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</si>
  <si>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</si>
  <si>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</si>
  <si>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</si>
  <si>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</si>
  <si>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</si>
  <si>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</si>
  <si>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</si>
  <si>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</si>
  <si>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</si>
  <si>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</si>
  <si>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</si>
  <si>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</si>
  <si>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</si>
  <si>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</si>
  <si>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</si>
  <si>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</si>
  <si>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</si>
  <si>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</si>
  <si>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</si>
  <si>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</si>
  <si>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</si>
  <si>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</si>
  <si>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</si>
  <si>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</si>
  <si>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</si>
  <si>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</si>
  <si>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</si>
  <si>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</si>
  <si>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</si>
  <si>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</si>
  <si>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</si>
  <si>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</si>
  <si>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</si>
  <si>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</si>
  <si>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</si>
  <si>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</si>
  <si>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</si>
  <si>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</si>
  <si>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</si>
  <si>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</si>
  <si>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</si>
  <si>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</si>
  <si>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</si>
  <si>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</si>
  <si>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</si>
  <si>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</si>
  <si>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</si>
  <si>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</si>
  <si>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</si>
  <si>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</si>
  <si>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</si>
  <si>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</si>
  <si>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</si>
  <si>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</si>
  <si>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</si>
  <si>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</si>
  <si>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</si>
  <si>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</si>
  <si>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</si>
  <si>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</si>
  <si>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</si>
  <si>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</si>
  <si>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</si>
  <si>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</si>
  <si>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</si>
  <si>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</si>
  <si>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</si>
  <si>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</si>
  <si>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</si>
  <si>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</si>
  <si>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</si>
  <si>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</si>
  <si>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</si>
  <si>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</si>
  <si>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</si>
  <si>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</si>
  <si>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</si>
  <si>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</si>
  <si>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</si>
  <si>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</si>
  <si>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</si>
  <si>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</si>
  <si>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</si>
  <si>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</si>
  <si>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</si>
  <si>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</si>
  <si>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</si>
  <si>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</si>
  <si>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</si>
  <si>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</si>
  <si>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</si>
  <si>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</si>
  <si>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</si>
  <si>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</si>
  <si>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</si>
  <si>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</si>
  <si>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</si>
  <si>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</si>
  <si>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</si>
  <si>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</si>
  <si>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</si>
  <si>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</si>
  <si>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</si>
  <si>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</si>
  <si>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</si>
  <si>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</si>
  <si>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</si>
  <si>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</si>
  <si>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</si>
  <si>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</si>
  <si>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</si>
  <si>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</si>
  <si>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</si>
  <si>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</si>
  <si>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</si>
  <si>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</si>
  <si>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</si>
  <si>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</si>
  <si>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</si>
  <si>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</si>
  <si>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</si>
  <si>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</si>
  <si>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</si>
  <si>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</si>
  <si>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</si>
  <si>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</si>
  <si>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</si>
  <si>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</si>
  <si>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</si>
  <si>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</si>
  <si>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</si>
  <si>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</si>
  <si>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</si>
  <si>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</si>
  <si>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</si>
  <si>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</si>
  <si>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</si>
  <si>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</si>
  <si>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</si>
  <si>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</si>
  <si>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</si>
  <si>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</si>
  <si>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</si>
  <si>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</si>
  <si>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</si>
  <si>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</si>
  <si>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</si>
  <si>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</si>
  <si>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</si>
  <si>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</si>
  <si>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</si>
  <si>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</si>
  <si>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</si>
  <si>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</si>
  <si>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</si>
  <si>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</si>
  <si>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</si>
  <si>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</si>
  <si>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</si>
  <si>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</si>
  <si>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</si>
  <si>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</si>
  <si>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</si>
  <si>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</si>
  <si>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</si>
  <si>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</si>
  <si>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</si>
  <si>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</si>
  <si>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</si>
  <si>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</si>
  <si>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</si>
  <si>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</si>
  <si>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</si>
  <si>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</si>
  <si>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</si>
  <si>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</si>
  <si>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</si>
  <si>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</si>
  <si>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</si>
  <si>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</si>
  <si>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</si>
  <si>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</si>
  <si>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</si>
  <si>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</si>
  <si>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</si>
  <si>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</si>
  <si>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</si>
  <si>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</si>
  <si>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</si>
  <si>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</si>
  <si>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</si>
  <si>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</si>
  <si>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</si>
  <si>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</si>
  <si>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</si>
  <si>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</si>
  <si>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</si>
  <si>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</si>
  <si>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</si>
  <si>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</si>
  <si>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</si>
  <si>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</si>
  <si>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</si>
  <si>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</si>
  <si>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</si>
  <si>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</si>
  <si>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</si>
  <si>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</si>
  <si>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</si>
  <si>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</si>
  <si>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</si>
  <si>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</si>
  <si>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</si>
  <si>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</si>
  <si>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</si>
  <si>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</si>
  <si>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</si>
  <si>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</si>
  <si>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</si>
  <si>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</si>
  <si>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</si>
  <si>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</si>
  <si>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</si>
  <si>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</si>
  <si>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</si>
  <si>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</si>
  <si>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</si>
  <si>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</si>
  <si>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</si>
  <si>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</si>
  <si>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</si>
  <si>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</si>
  <si>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</si>
  <si>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</si>
  <si>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</si>
  <si>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</si>
  <si>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</si>
  <si>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</si>
  <si>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</si>
  <si>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</si>
  <si>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</si>
  <si>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</si>
  <si>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</si>
  <si>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</si>
  <si>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</si>
  <si>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</si>
  <si>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</si>
  <si>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</si>
  <si>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</si>
  <si>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</si>
  <si>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</si>
  <si>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</si>
  <si>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</si>
  <si>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</si>
  <si>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</si>
  <si>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</si>
  <si>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</si>
  <si>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</si>
  <si>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</si>
  <si>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</si>
  <si>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</si>
  <si>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</si>
  <si>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</si>
  <si>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</si>
  <si>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</si>
  <si>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</si>
  <si>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</si>
  <si>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</si>
  <si>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</si>
  <si>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</si>
  <si>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</si>
  <si>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</si>
  <si>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</si>
  <si>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</si>
  <si>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</si>
  <si>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</si>
  <si>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</si>
  <si>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</si>
  <si>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</si>
  <si>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</si>
  <si>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</si>
  <si>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</si>
  <si>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</si>
  <si>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</si>
  <si>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</si>
  <si>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</si>
  <si>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</si>
  <si>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</si>
  <si>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</si>
  <si>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</si>
  <si>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</si>
  <si>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</si>
  <si>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</si>
  <si>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</si>
  <si>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</si>
  <si>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</si>
  <si>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</si>
  <si>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</si>
  <si>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</si>
  <si>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</si>
  <si>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</si>
  <si>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</si>
  <si>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</si>
  <si>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</si>
  <si>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</si>
  <si>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</si>
  <si>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</si>
  <si>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</si>
  <si>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</si>
  <si>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</si>
  <si>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</si>
  <si>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</si>
  <si>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</si>
  <si>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</si>
  <si>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</si>
  <si>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</si>
  <si>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</si>
  <si>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</si>
  <si>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</si>
  <si>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</si>
  <si>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</si>
  <si>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</si>
  <si>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</si>
  <si>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</si>
  <si>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</si>
  <si>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</si>
  <si>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</si>
  <si>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</si>
  <si>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</si>
  <si>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</si>
  <si>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</si>
  <si>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</si>
  <si>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</si>
  <si>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</si>
  <si>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</si>
  <si>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</si>
  <si>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</si>
  <si>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</si>
  <si>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</si>
  <si>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</si>
  <si>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</si>
  <si>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</si>
  <si>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</si>
  <si>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</si>
  <si>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</si>
  <si>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</si>
  <si>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</si>
  <si>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</si>
  <si>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</si>
  <si>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</si>
  <si>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</si>
  <si>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</si>
  <si>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</si>
  <si>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</si>
  <si>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</si>
  <si>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</si>
  <si>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</si>
  <si>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</si>
  <si>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</si>
  <si>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</si>
  <si>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</si>
  <si>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</si>
  <si>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</si>
  <si>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</si>
  <si>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</si>
  <si>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</si>
  <si>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</si>
  <si>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</si>
  <si>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</si>
  <si>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</si>
  <si>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</si>
  <si>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</si>
  <si>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</si>
  <si>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</si>
  <si>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</si>
  <si>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</si>
  <si>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</si>
  <si>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</si>
  <si>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</si>
  <si>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</si>
  <si>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</si>
  <si>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</si>
  <si>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</si>
  <si>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</si>
  <si>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</si>
  <si>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</si>
  <si>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</si>
  <si>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</si>
  <si>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</si>
  <si>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</si>
  <si>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</si>
  <si>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</si>
  <si>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</si>
  <si>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</si>
  <si>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</si>
  <si>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</si>
  <si>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</si>
  <si>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</si>
  <si>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</si>
  <si>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</si>
  <si>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</si>
  <si>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</si>
  <si>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</si>
  <si>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</si>
  <si>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</si>
  <si>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</si>
  <si>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</si>
  <si>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</si>
  <si>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</si>
  <si>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</si>
  <si>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</si>
  <si>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</si>
  <si>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</si>
  <si>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</si>
  <si>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</si>
  <si>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</si>
  <si>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</si>
  <si>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</si>
  <si>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</si>
  <si>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</si>
  <si>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</si>
  <si>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</si>
  <si>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</si>
  <si>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</si>
  <si>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</si>
  <si>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</si>
  <si>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</si>
  <si>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</si>
  <si>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</si>
  <si>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</si>
  <si>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</si>
  <si>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</si>
  <si>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</si>
  <si>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</si>
  <si>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</si>
  <si>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</si>
  <si>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</si>
  <si>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</si>
  <si>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</si>
  <si>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</si>
  <si>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</si>
  <si>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</si>
  <si>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</si>
  <si>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</si>
  <si>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</si>
  <si>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</si>
  <si>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</si>
  <si>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</si>
  <si>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</si>
  <si>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</si>
  <si>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</si>
  <si>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</si>
  <si>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</si>
  <si>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</si>
  <si>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</si>
  <si>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</si>
  <si>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</si>
  <si>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</si>
  <si>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</si>
  <si>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</si>
  <si>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</si>
  <si>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</si>
  <si>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</si>
  <si>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</si>
  <si>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</si>
  <si>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</si>
  <si>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</si>
  <si>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</si>
  <si>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</si>
  <si>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</si>
  <si>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</si>
  <si>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</si>
  <si>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</si>
  <si>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</si>
  <si>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</si>
  <si>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</si>
  <si>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</si>
  <si>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</si>
  <si>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</si>
  <si>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</si>
  <si>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</si>
  <si>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</si>
  <si>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</si>
  <si>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</si>
  <si>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</si>
  <si>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</si>
  <si>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</si>
  <si>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</si>
  <si>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</si>
  <si>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</si>
  <si>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</si>
  <si>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</si>
  <si>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</si>
  <si>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</si>
  <si>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</si>
  <si>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</si>
  <si>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</si>
  <si>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</si>
  <si>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</si>
  <si>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</si>
  <si>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</si>
  <si>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</si>
  <si>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</si>
  <si>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</si>
  <si>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</si>
  <si>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</si>
  <si>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</si>
  <si>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</si>
  <si>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</si>
  <si>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</si>
  <si>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</si>
  <si>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</si>
  <si>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</si>
  <si>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</si>
  <si>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</si>
  <si>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</si>
  <si>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</si>
  <si>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</si>
  <si>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</si>
  <si>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</si>
  <si>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</si>
  <si>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</si>
  <si>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</si>
  <si>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</si>
  <si>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</si>
  <si>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</si>
  <si>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</si>
  <si>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</si>
  <si>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</si>
  <si>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</si>
  <si>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</si>
  <si>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</si>
  <si>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</si>
  <si>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</si>
  <si>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</si>
  <si>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</si>
  <si>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</si>
  <si>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</si>
  <si>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</si>
  <si>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</si>
  <si>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</si>
  <si>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</si>
  <si>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</si>
  <si>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</si>
  <si>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</si>
  <si>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</si>
  <si>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</si>
  <si>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</si>
  <si>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</si>
  <si>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</si>
  <si>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</si>
  <si>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</si>
  <si>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</si>
  <si>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</si>
  <si>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</si>
  <si>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</si>
  <si>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</si>
  <si>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</si>
  <si>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</si>
  <si>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</si>
  <si>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</si>
  <si>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</si>
  <si>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</si>
  <si>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</si>
  <si>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</si>
  <si>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</si>
  <si>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</si>
  <si>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</si>
  <si>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</si>
  <si>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</si>
  <si>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</si>
  <si>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</si>
  <si>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</si>
  <si>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</si>
  <si>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</si>
  <si>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</si>
  <si>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</si>
  <si>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</si>
  <si>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</si>
  <si>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</si>
  <si>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</si>
  <si>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</si>
  <si>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</si>
  <si>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</si>
  <si>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</si>
  <si>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</si>
  <si>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</si>
  <si>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</si>
  <si>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</si>
  <si>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</si>
  <si>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</si>
  <si>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</si>
  <si>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</si>
  <si>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</si>
  <si>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</si>
  <si>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</si>
  <si>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</si>
  <si>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</si>
  <si>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</si>
  <si>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</si>
  <si>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</si>
  <si>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</si>
  <si>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</si>
  <si>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</si>
  <si>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</si>
  <si>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</si>
  <si>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</si>
  <si>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</si>
  <si>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</si>
  <si>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</si>
  <si>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</si>
  <si>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</si>
  <si>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</si>
  <si>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</si>
  <si>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</si>
  <si>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</si>
  <si>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</si>
  <si>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</si>
  <si>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</si>
  <si>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</si>
  <si>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</si>
  <si>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</si>
  <si>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</si>
  <si>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</si>
  <si>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</si>
  <si>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</si>
  <si>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</si>
  <si>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</si>
  <si>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</si>
  <si>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</si>
  <si>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</si>
  <si>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</si>
  <si>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</si>
  <si>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</si>
  <si>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</si>
  <si>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</si>
  <si>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</si>
  <si>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</si>
  <si>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</si>
  <si>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</si>
  <si>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</si>
  <si>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</si>
  <si>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</si>
  <si>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</si>
  <si>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</si>
  <si>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</si>
  <si>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</si>
  <si>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</si>
  <si>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</si>
  <si>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</si>
  <si>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</si>
  <si>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</si>
  <si>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</si>
  <si>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</si>
  <si>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</si>
  <si>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</si>
  <si>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</si>
  <si>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</si>
  <si>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</si>
  <si>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</si>
  <si>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</si>
  <si>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</si>
  <si>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</si>
  <si>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</si>
  <si>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</si>
  <si>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</si>
  <si>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</si>
  <si>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</si>
  <si>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</si>
  <si>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</si>
  <si>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</si>
  <si>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</si>
  <si>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</si>
  <si>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</si>
  <si>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</si>
  <si>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</si>
  <si>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</si>
  <si>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</si>
  <si>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</si>
  <si>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</si>
  <si>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</si>
  <si>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</si>
  <si>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</si>
  <si>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</si>
  <si>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</si>
  <si>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</si>
  <si>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</si>
  <si>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</si>
  <si>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</si>
  <si>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</si>
  <si>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</si>
  <si>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</si>
  <si>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</si>
  <si>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</si>
  <si>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</si>
  <si>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</si>
  <si>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</si>
  <si>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</si>
  <si>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</si>
  <si>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</si>
  <si>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</si>
  <si>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</si>
  <si>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</si>
  <si>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</si>
  <si>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</si>
  <si>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</si>
  <si>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</si>
  <si>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</si>
  <si>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</si>
  <si>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</si>
  <si>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</si>
  <si>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</si>
  <si>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</si>
  <si>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</si>
  <si>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</si>
  <si>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</si>
  <si>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</si>
  <si>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</si>
  <si>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</si>
  <si>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</si>
  <si>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</si>
  <si>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</si>
  <si>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</si>
  <si>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</si>
  <si>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</si>
  <si>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</si>
  <si>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</si>
  <si>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</si>
  <si>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</si>
  <si>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</si>
  <si>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</si>
  <si>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</si>
  <si>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</si>
  <si>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</si>
  <si>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</si>
  <si>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</si>
  <si>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</si>
  <si>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</si>
  <si>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</si>
  <si>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</si>
  <si>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</si>
  <si>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</si>
  <si>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</si>
  <si>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</si>
  <si>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</si>
  <si>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</si>
  <si>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</si>
  <si>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</si>
  <si>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</si>
  <si>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</si>
  <si>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</si>
  <si>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</si>
  <si>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</si>
  <si>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</si>
  <si>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</si>
  <si>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</si>
  <si>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</si>
  <si>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</si>
  <si>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</si>
  <si>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</si>
  <si>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</si>
  <si>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</si>
  <si>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</si>
  <si>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</si>
  <si>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</si>
  <si>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</si>
  <si>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</si>
  <si>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</si>
  <si>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</si>
  <si>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</si>
  <si>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</si>
  <si>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</si>
  <si>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</si>
  <si>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</si>
  <si>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</si>
  <si>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</si>
  <si>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</si>
  <si>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</si>
  <si>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</si>
  <si>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</si>
  <si>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</si>
  <si>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</si>
  <si>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</si>
  <si>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</si>
  <si>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</si>
  <si>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</si>
  <si>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</si>
  <si>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</si>
  <si>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</si>
  <si>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</si>
  <si>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</si>
  <si>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</si>
  <si>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</si>
  <si>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</si>
  <si>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</si>
  <si>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</si>
  <si>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</si>
  <si>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</si>
  <si>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</si>
  <si>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</si>
  <si>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</si>
  <si>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</si>
  <si>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</si>
  <si>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</si>
  <si>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</si>
  <si>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</si>
  <si>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</si>
  <si>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</si>
  <si>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</si>
  <si>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</si>
  <si>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</si>
  <si>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</si>
  <si>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</si>
  <si>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</si>
  <si>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</si>
  <si>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</si>
  <si>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</si>
  <si>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</si>
  <si>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</si>
  <si>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</si>
  <si>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</si>
  <si>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</si>
  <si>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</si>
  <si>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</si>
  <si>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</si>
  <si>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</si>
  <si>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</si>
  <si>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</si>
  <si>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</si>
  <si>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</si>
  <si>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</si>
  <si>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</si>
  <si>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</si>
  <si>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</si>
  <si>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</si>
  <si>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</si>
  <si>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</si>
  <si>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</si>
  <si>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</si>
  <si>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</si>
  <si>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</si>
  <si>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</si>
  <si>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</si>
  <si>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</si>
  <si>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</si>
  <si>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</si>
  <si>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</si>
  <si>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</si>
  <si>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</si>
  <si>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</si>
  <si>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</si>
  <si>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</si>
  <si>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</si>
  <si>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</si>
  <si>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</si>
  <si>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</si>
  <si>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</si>
  <si>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</si>
  <si>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</si>
  <si>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</si>
  <si>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</si>
  <si>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</si>
  <si>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</si>
  <si>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</si>
  <si>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</si>
  <si>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</si>
  <si>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</si>
  <si>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</si>
  <si>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</si>
  <si>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</si>
  <si>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</si>
  <si>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</si>
  <si>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</si>
  <si>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</si>
  <si>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</si>
  <si>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</si>
  <si>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</si>
  <si>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</si>
  <si>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</si>
  <si>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</si>
  <si>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</si>
  <si>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</si>
  <si>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</si>
  <si>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</si>
  <si>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</si>
  <si>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</si>
  <si>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</si>
  <si>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</si>
  <si>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</si>
  <si>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</si>
  <si>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</si>
  <si>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</si>
  <si>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</si>
  <si>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</si>
  <si>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</si>
  <si>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</si>
  <si>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</si>
  <si>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</si>
  <si>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</si>
  <si>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</si>
  <si>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</si>
  <si>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</si>
  <si>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</si>
  <si>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</si>
  <si>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</si>
  <si>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</si>
  <si>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</si>
  <si>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</si>
  <si>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</si>
  <si>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</si>
  <si>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</si>
  <si>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</si>
  <si>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</si>
  <si>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</si>
  <si>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</si>
  <si>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</si>
  <si>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</si>
  <si>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</si>
  <si>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</si>
  <si>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</si>
  <si>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</si>
  <si>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</si>
  <si>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</si>
  <si>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</si>
  <si>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</si>
  <si>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</si>
  <si>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</si>
  <si>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</si>
  <si>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</si>
  <si>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</si>
  <si>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</si>
  <si>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</si>
  <si>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</si>
  <si>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</si>
  <si>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</si>
  <si>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</si>
  <si>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</si>
  <si>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</si>
  <si>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</si>
  <si>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</si>
  <si>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</si>
  <si>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</si>
  <si>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</si>
  <si>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</si>
  <si>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</si>
  <si>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</si>
  <si>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</si>
  <si>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</si>
  <si>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</si>
  <si>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</si>
  <si>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</si>
  <si>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</si>
  <si>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</si>
  <si>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</si>
  <si>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</si>
  <si>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</si>
  <si>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</si>
  <si>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</si>
  <si>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</si>
  <si>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</si>
  <si>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</si>
  <si>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</si>
  <si>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</si>
  <si>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</si>
  <si>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</si>
  <si>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</si>
  <si>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</si>
  <si>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</si>
  <si>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</si>
  <si>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</si>
  <si>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</si>
  <si>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</si>
  <si>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</si>
  <si>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</si>
  <si>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</si>
  <si>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</si>
  <si>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</si>
  <si>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</si>
  <si>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</si>
  <si>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</si>
  <si>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</si>
  <si>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</si>
  <si>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</si>
  <si>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</si>
  <si>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</si>
  <si>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</si>
  <si>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</si>
  <si>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</si>
  <si>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</si>
  <si>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</si>
  <si>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</si>
  <si>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</si>
  <si>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</si>
  <si>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</si>
  <si>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</si>
  <si>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</si>
  <si>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</si>
  <si>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</si>
  <si>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</si>
  <si>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</si>
  <si>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</si>
  <si>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</si>
  <si>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</si>
  <si>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</si>
  <si>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</si>
  <si>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</si>
  <si>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</si>
  <si>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</si>
  <si>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</si>
  <si>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</si>
  <si>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</si>
  <si>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</si>
  <si>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</si>
  <si>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</si>
  <si>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</si>
  <si>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</si>
  <si>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</si>
  <si>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</si>
  <si>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</si>
  <si>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</si>
  <si>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</si>
  <si>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</si>
  <si>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</si>
  <si>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</si>
  <si>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</si>
  <si>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</si>
  <si>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</si>
  <si>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</si>
  <si>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</si>
  <si>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</si>
  <si>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</si>
  <si>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</si>
  <si>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</si>
  <si>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</si>
  <si>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</si>
  <si>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</si>
  <si>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</si>
  <si>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</si>
  <si>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</si>
  <si>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</si>
  <si>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</si>
  <si>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</si>
  <si>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</si>
  <si>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</si>
  <si>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</si>
  <si>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</si>
  <si>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</si>
  <si>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</si>
  <si>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</si>
  <si>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</si>
  <si>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</si>
  <si>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</si>
  <si>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</si>
  <si>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</si>
  <si>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</si>
  <si>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</si>
  <si>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</si>
  <si>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</si>
  <si>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</si>
  <si>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</si>
  <si>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</si>
  <si>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</si>
  <si>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</si>
  <si>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</si>
  <si>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</si>
  <si>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</si>
  <si>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</si>
  <si>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</si>
  <si>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</si>
  <si>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</si>
  <si>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</si>
  <si>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</si>
  <si>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</si>
  <si>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</si>
  <si>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</si>
  <si>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</si>
  <si>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</si>
  <si>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</si>
  <si>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</si>
  <si>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</si>
  <si>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</si>
  <si>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</si>
  <si>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</si>
  <si>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</si>
  <si>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</si>
  <si>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</si>
  <si>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</si>
  <si>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</si>
  <si>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</si>
  <si>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</si>
  <si>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</si>
  <si>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</si>
  <si>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</si>
  <si>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</si>
  <si>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</si>
  <si>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</si>
  <si>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</si>
  <si>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</si>
  <si>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</si>
  <si>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</si>
  <si>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</si>
  <si>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</si>
  <si>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</si>
  <si>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</si>
  <si>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</si>
  <si>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</si>
  <si>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</si>
  <si>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</si>
  <si>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</si>
  <si>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</si>
  <si>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</si>
  <si>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</si>
  <si>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</si>
  <si>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</si>
  <si>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</si>
  <si>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</si>
  <si>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</si>
  <si>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</si>
  <si>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</si>
  <si>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</si>
  <si>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</si>
  <si>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</si>
  <si>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</si>
  <si>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</si>
  <si>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</si>
  <si>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</si>
  <si>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</si>
  <si>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</si>
  <si>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</si>
  <si>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</si>
  <si>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</si>
  <si>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</si>
  <si>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</si>
  <si>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</si>
  <si>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</si>
  <si>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</si>
  <si>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</si>
  <si>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</si>
  <si>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</si>
  <si>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</si>
  <si>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</si>
  <si>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</si>
  <si>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</si>
  <si>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</si>
  <si>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</si>
  <si>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</si>
  <si>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</si>
  <si>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</si>
  <si>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</si>
  <si>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</si>
  <si>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</si>
  <si>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</si>
  <si>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</si>
  <si>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</si>
  <si>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</si>
  <si>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</si>
  <si>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</si>
  <si>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</si>
  <si>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</si>
  <si>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</si>
  <si>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</si>
  <si>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</si>
  <si>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</si>
  <si>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</si>
  <si>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</si>
  <si>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</si>
  <si>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</si>
  <si>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</si>
  <si>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</si>
  <si>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</si>
  <si>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</si>
  <si>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</si>
  <si>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</si>
  <si>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</si>
  <si>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</si>
  <si>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</si>
  <si>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</si>
  <si>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</si>
  <si>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</si>
  <si>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</si>
  <si>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</si>
  <si>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</si>
  <si>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</si>
  <si>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</si>
  <si>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</si>
  <si>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</si>
  <si>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</si>
  <si>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</si>
  <si>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</si>
  <si>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</si>
  <si>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</si>
  <si>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</si>
  <si>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</si>
  <si>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</si>
  <si>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</si>
  <si>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</si>
  <si>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</si>
  <si>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</si>
  <si>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</si>
  <si>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</si>
  <si>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</si>
  <si>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</si>
  <si>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</si>
  <si>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</si>
  <si>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</si>
  <si>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</si>
  <si>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</si>
  <si>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</si>
  <si>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</si>
  <si>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</si>
  <si>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</si>
  <si>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</si>
  <si>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</si>
  <si>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</si>
  <si>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</si>
  <si>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</si>
  <si>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</si>
  <si>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</si>
  <si>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</si>
  <si>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</si>
  <si>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</si>
  <si>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</si>
  <si>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</si>
  <si>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</si>
  <si>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</si>
  <si>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</si>
  <si>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</si>
  <si>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</si>
  <si>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</si>
  <si>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</si>
  <si>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</si>
  <si>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</si>
  <si>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</si>
  <si>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</si>
  <si>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</si>
  <si>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</si>
  <si>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</si>
  <si>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</si>
  <si>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</si>
  <si>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</si>
  <si>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</si>
  <si>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</si>
  <si>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</si>
  <si>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</si>
  <si>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</si>
  <si>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</si>
  <si>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</si>
  <si>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</si>
  <si>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</si>
  <si>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</si>
  <si>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</si>
  <si>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</si>
  <si>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</si>
  <si>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</si>
  <si>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</si>
  <si>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</si>
  <si>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</si>
  <si>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</si>
  <si>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</si>
  <si>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</si>
  <si>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</si>
  <si>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</si>
  <si>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</si>
  <si>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</si>
  <si>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</si>
  <si>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</si>
  <si>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</si>
  <si>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</si>
  <si>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</si>
  <si>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</si>
  <si>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</si>
  <si>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</si>
  <si>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</si>
  <si>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</si>
  <si>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</si>
  <si>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</si>
  <si>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</si>
  <si>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</si>
  <si>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</si>
  <si>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</si>
  <si>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</si>
  <si>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</si>
  <si>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</si>
  <si>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</si>
  <si>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</si>
  <si>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</si>
  <si>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</si>
  <si>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</si>
  <si>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</si>
  <si>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</si>
  <si>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</si>
  <si>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</si>
  <si>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</si>
  <si>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</si>
  <si>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</si>
  <si>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</si>
  <si>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</si>
  <si>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</si>
  <si>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</si>
  <si>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</si>
  <si>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</si>
  <si>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</si>
  <si>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</si>
  <si>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</si>
  <si>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</si>
  <si>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</si>
  <si>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</si>
  <si>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</si>
  <si>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</si>
  <si>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</si>
  <si>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</si>
  <si>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</si>
  <si>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</si>
  <si>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</si>
  <si>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</si>
  <si>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</si>
  <si>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</si>
  <si>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</si>
  <si>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</si>
  <si>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</si>
  <si>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</si>
  <si>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</si>
  <si>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</si>
  <si>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</si>
  <si>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</si>
  <si>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</si>
  <si>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</si>
  <si>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</si>
  <si>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</si>
  <si>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</si>
  <si>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</si>
  <si>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</si>
  <si>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</si>
  <si>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</si>
  <si>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</si>
  <si>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</si>
  <si>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</si>
  <si>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</si>
  <si>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</si>
  <si>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</si>
  <si>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</si>
  <si>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</si>
  <si>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</si>
  <si>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</si>
  <si>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</si>
  <si>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</si>
  <si>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</si>
  <si>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</si>
  <si>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</si>
  <si>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</si>
  <si>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</si>
  <si>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</si>
  <si>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</si>
  <si>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</si>
  <si>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</si>
  <si>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</si>
  <si>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</si>
  <si>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</si>
  <si>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</si>
  <si>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</si>
  <si>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</si>
  <si>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</si>
  <si>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</si>
  <si>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</si>
  <si>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</si>
  <si>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</si>
  <si>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</si>
  <si>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</si>
  <si>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</si>
  <si>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</si>
  <si>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</si>
  <si>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</si>
  <si>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</si>
  <si>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</si>
  <si>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</si>
  <si>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</si>
  <si>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</si>
  <si>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</si>
  <si>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</si>
  <si>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</si>
  <si>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</si>
  <si>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</si>
  <si>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</si>
  <si>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</si>
  <si>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</si>
  <si>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</si>
  <si>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</si>
  <si>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</si>
  <si>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</si>
  <si>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</si>
  <si>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</si>
  <si>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</si>
  <si>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</si>
  <si>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</si>
  <si>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</si>
  <si>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</si>
  <si>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</si>
  <si>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</si>
  <si>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</si>
  <si>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</si>
  <si>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</si>
  <si>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</si>
  <si>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</si>
  <si>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</si>
  <si>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</si>
  <si>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</si>
  <si>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08_令和7年度</t>
  </si>
  <si>
    <t>08_令和8年度</t>
  </si>
  <si>
    <t>08_令和9年度</t>
  </si>
  <si>
    <t>08_令和10年度</t>
  </si>
  <si>
    <t>08_令和11年度</t>
  </si>
  <si>
    <t>08_令和12年度</t>
  </si>
  <si>
    <t>08443_令和6年度</t>
  </si>
  <si>
    <t>08443</t>
  </si>
  <si>
    <t>阿見町</t>
  </si>
  <si>
    <t>08205_令和6年度</t>
  </si>
  <si>
    <t>08205</t>
  </si>
  <si>
    <t>石岡市</t>
  </si>
  <si>
    <t>08223_令和6年度</t>
  </si>
  <si>
    <t>08223</t>
  </si>
  <si>
    <t>潮来市</t>
  </si>
  <si>
    <t>08229_令和6年度</t>
  </si>
  <si>
    <t>08229</t>
  </si>
  <si>
    <t>稲敷市</t>
  </si>
  <si>
    <t>08302_令和6年度</t>
  </si>
  <si>
    <t>08302</t>
  </si>
  <si>
    <t>茨城町</t>
  </si>
  <si>
    <t>08219_令和6年度</t>
  </si>
  <si>
    <t>08219</t>
  </si>
  <si>
    <t>牛久市</t>
  </si>
  <si>
    <t>08309_令和6年度</t>
  </si>
  <si>
    <t>08309</t>
  </si>
  <si>
    <t>大洗町</t>
  </si>
  <si>
    <t>08236_令和6年度</t>
  </si>
  <si>
    <t>08236</t>
  </si>
  <si>
    <t>小美玉市</t>
  </si>
  <si>
    <t>08216_令和6年度</t>
  </si>
  <si>
    <t>08216</t>
  </si>
  <si>
    <t>笠間市</t>
  </si>
  <si>
    <t>08222_令和6年度</t>
  </si>
  <si>
    <t>08222</t>
  </si>
  <si>
    <t>鹿嶋市</t>
  </si>
  <si>
    <t>08230_令和6年度</t>
  </si>
  <si>
    <t>08230</t>
  </si>
  <si>
    <t>かすみがうら市</t>
  </si>
  <si>
    <t>08232_令和6年度</t>
  </si>
  <si>
    <t>08232</t>
  </si>
  <si>
    <t>神栖市</t>
  </si>
  <si>
    <t>08447_令和6年度</t>
  </si>
  <si>
    <t>08447</t>
  </si>
  <si>
    <t>河内町</t>
  </si>
  <si>
    <t>08215_令和6年度</t>
  </si>
  <si>
    <t>08215</t>
  </si>
  <si>
    <t>北茨城市</t>
  </si>
  <si>
    <t>08204_令和6年度</t>
  </si>
  <si>
    <t>08204</t>
  </si>
  <si>
    <t>古河市</t>
  </si>
  <si>
    <t>08542_令和6年度</t>
  </si>
  <si>
    <t>08542</t>
  </si>
  <si>
    <t>五霞町</t>
  </si>
  <si>
    <t>08546_令和6年度</t>
  </si>
  <si>
    <t>08546</t>
  </si>
  <si>
    <t>境町</t>
  </si>
  <si>
    <t>08231_令和6年度</t>
  </si>
  <si>
    <t>08231</t>
  </si>
  <si>
    <t>桜川市</t>
  </si>
  <si>
    <t>08210_令和6年度</t>
  </si>
  <si>
    <t>08210</t>
  </si>
  <si>
    <t>下妻市</t>
  </si>
  <si>
    <t>08211_令和6年度</t>
  </si>
  <si>
    <t>08211</t>
  </si>
  <si>
    <t>常総市</t>
  </si>
  <si>
    <t>08310_令和6年度</t>
  </si>
  <si>
    <t>08310</t>
  </si>
  <si>
    <t>城里町</t>
  </si>
  <si>
    <t>08364_令和6年度</t>
  </si>
  <si>
    <t>08364</t>
  </si>
  <si>
    <t>大子町</t>
  </si>
  <si>
    <t>08214_令和6年度</t>
  </si>
  <si>
    <t>08214</t>
  </si>
  <si>
    <t>高萩市</t>
  </si>
  <si>
    <t>08227_令和6年度</t>
  </si>
  <si>
    <t>08227</t>
  </si>
  <si>
    <t>筑西市</t>
  </si>
  <si>
    <t>08220_令和6年度</t>
  </si>
  <si>
    <t>08220</t>
  </si>
  <si>
    <t>つくば市</t>
  </si>
  <si>
    <t>08235_令和6年度</t>
  </si>
  <si>
    <t>08235</t>
  </si>
  <si>
    <t>つくばみらい市</t>
  </si>
  <si>
    <t>08203_令和6年度</t>
  </si>
  <si>
    <t>08203</t>
  </si>
  <si>
    <t>土浦市</t>
  </si>
  <si>
    <t>08341_令和6年度</t>
  </si>
  <si>
    <t>08341</t>
  </si>
  <si>
    <t>東海村</t>
  </si>
  <si>
    <t>08564_令和6年度</t>
  </si>
  <si>
    <t>08564</t>
  </si>
  <si>
    <t>利根町</t>
  </si>
  <si>
    <t>08217_令和6年度</t>
  </si>
  <si>
    <t>08217</t>
  </si>
  <si>
    <t>取手市</t>
  </si>
  <si>
    <t>08226_令和6年度</t>
  </si>
  <si>
    <t>08226</t>
  </si>
  <si>
    <t>那珂市</t>
  </si>
  <si>
    <t>08233_令和6年度</t>
  </si>
  <si>
    <t>08233</t>
  </si>
  <si>
    <t>行方市</t>
  </si>
  <si>
    <t>08228_令和6年度</t>
  </si>
  <si>
    <t>08228</t>
  </si>
  <si>
    <t>坂東市</t>
  </si>
  <si>
    <t>08212_令和6年度</t>
  </si>
  <si>
    <t>08212</t>
  </si>
  <si>
    <t>常陸太田市</t>
  </si>
  <si>
    <t>08225_令和6年度</t>
  </si>
  <si>
    <t>08225</t>
  </si>
  <si>
    <t>常陸大宮市</t>
  </si>
  <si>
    <t>08202_令和6年度</t>
  </si>
  <si>
    <t>08202</t>
  </si>
  <si>
    <t>日立市</t>
  </si>
  <si>
    <t>08221_令和6年度</t>
  </si>
  <si>
    <t>08221</t>
  </si>
  <si>
    <t>ひたちなか市</t>
  </si>
  <si>
    <t>08234_令和6年度</t>
  </si>
  <si>
    <t>08234</t>
  </si>
  <si>
    <t>鉾田市</t>
  </si>
  <si>
    <t>08201_令和6年度</t>
  </si>
  <si>
    <t>08201</t>
  </si>
  <si>
    <t>水戸市</t>
  </si>
  <si>
    <t>08442_令和6年度</t>
  </si>
  <si>
    <t>08442</t>
  </si>
  <si>
    <t>美浦村</t>
  </si>
  <si>
    <t>08224_令和6年度</t>
  </si>
  <si>
    <t>08224</t>
  </si>
  <si>
    <t>守谷市</t>
  </si>
  <si>
    <t>08521_令和6年度</t>
  </si>
  <si>
    <t>08521</t>
  </si>
  <si>
    <t>八千代町</t>
  </si>
  <si>
    <t>08207_令和6年度</t>
  </si>
  <si>
    <t>08207</t>
  </si>
  <si>
    <t>結城市</t>
  </si>
  <si>
    <t>08208_令和6年度</t>
  </si>
  <si>
    <t>08208</t>
  </si>
  <si>
    <t>龍ケ崎市</t>
  </si>
  <si>
    <t>08443_令和4年度</t>
  </si>
  <si>
    <t>08205_令和4年度</t>
  </si>
  <si>
    <t>08223_令和4年度</t>
  </si>
  <si>
    <t>08229_令和4年度</t>
  </si>
  <si>
    <t>08302_令和4年度</t>
  </si>
  <si>
    <t>08219_令和4年度</t>
  </si>
  <si>
    <t>08309_令和4年度</t>
  </si>
  <si>
    <t>08236_令和4年度</t>
  </si>
  <si>
    <t>08216_令和4年度</t>
  </si>
  <si>
    <t>08222_令和4年度</t>
  </si>
  <si>
    <t>08230_令和4年度</t>
  </si>
  <si>
    <t>08232_令和4年度</t>
  </si>
  <si>
    <t>08447_令和4年度</t>
  </si>
  <si>
    <t>08215_令和4年度</t>
  </si>
  <si>
    <t>08204_令和4年度</t>
  </si>
  <si>
    <t>08542_令和4年度</t>
  </si>
  <si>
    <t>08546_令和4年度</t>
  </si>
  <si>
    <t>08231_令和4年度</t>
  </si>
  <si>
    <t>08210_令和4年度</t>
  </si>
  <si>
    <t>08211_令和4年度</t>
  </si>
  <si>
    <t>08310_令和4年度</t>
  </si>
  <si>
    <t>08364_令和4年度</t>
  </si>
  <si>
    <t>08214_令和4年度</t>
  </si>
  <si>
    <t>08227_令和4年度</t>
  </si>
  <si>
    <t>08220_令和4年度</t>
  </si>
  <si>
    <t>08235_令和4年度</t>
  </si>
  <si>
    <t>08203_令和4年度</t>
  </si>
  <si>
    <t>08341_令和4年度</t>
  </si>
  <si>
    <t>08564_令和4年度</t>
  </si>
  <si>
    <t>08217_令和4年度</t>
  </si>
  <si>
    <t>08226_令和4年度</t>
  </si>
  <si>
    <t>08233_令和4年度</t>
  </si>
  <si>
    <t>08228_令和4年度</t>
  </si>
  <si>
    <t>08212_令和4年度</t>
  </si>
  <si>
    <t>08225_令和4年度</t>
  </si>
  <si>
    <t>08202_令和4年度</t>
  </si>
  <si>
    <t>08221_令和4年度</t>
  </si>
  <si>
    <t>08234_令和4年度</t>
  </si>
  <si>
    <t>08201_令和4年度</t>
  </si>
  <si>
    <t>08442_令和4年度</t>
  </si>
  <si>
    <t>08224_令和4年度</t>
  </si>
  <si>
    <t>08521_令和4年度</t>
  </si>
  <si>
    <t>08207_令和4年度</t>
  </si>
  <si>
    <t>08208_令和4年度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</si>
</sst>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362.29414491587761</c:v>
                </c:pt>
                <c:pt idx="1">
                  <c:v>347.16102947422007</c:v>
                </c:pt>
                <c:pt idx="2">
                  <c:v>397.27431702762209</c:v>
                </c:pt>
                <c:pt idx="3">
                  <c:v>385.67849209273129</c:v>
                </c:pt>
                <c:pt idx="4">
                  <c:v>372.69696906213011</c:v>
                </c:pt>
                <c:pt idx="5">
                  <c:v>328.25120211837702</c:v>
                </c:pt>
                <c:pt idx="6">
                  <c:v>362.60948763734211</c:v>
                </c:pt>
                <c:pt idx="7">
                  <c:v>369.52705425556707</c:v>
                </c:pt>
                <c:pt idx="8">
                  <c:v>411.38497566614279</c:v>
                </c:pt>
                <c:pt idx="9">
                  <c:v>416.60870594456611</c:v>
                </c:pt>
                <c:pt idx="10">
                  <c:v>423.68511654342433</c:v>
                </c:pt>
                <c:pt idx="11">
                  <c:v>400.37869294227443</c:v>
                </c:pt>
                <c:pt idx="12">
                  <c:v>389.56894853905442</c:v>
                </c:pt>
                <c:pt idx="13">
                  <c:v>359.18603073458848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6753.2981817715599</c:v>
                </c:pt>
                <c:pt idx="1">
                  <c:v>6825.0910427108865</c:v>
                </c:pt>
                <c:pt idx="2">
                  <c:v>6721.5843314974327</c:v>
                </c:pt>
                <c:pt idx="3">
                  <c:v>6803.1363613721114</c:v>
                </c:pt>
                <c:pt idx="4">
                  <c:v>6699.555763489413</c:v>
                </c:pt>
                <c:pt idx="5">
                  <c:v>6537.9968054929031</c:v>
                </c:pt>
                <c:pt idx="6">
                  <c:v>6507.6762662882975</c:v>
                </c:pt>
                <c:pt idx="7">
                  <c:v>6419.0036976227375</c:v>
                </c:pt>
                <c:pt idx="8">
                  <c:v>6346.5805517855606</c:v>
                </c:pt>
                <c:pt idx="9">
                  <c:v>6263.3676867928834</c:v>
                </c:pt>
                <c:pt idx="10">
                  <c:v>6169.654982274863</c:v>
                </c:pt>
                <c:pt idx="11">
                  <c:v>5602.5030702676877</c:v>
                </c:pt>
                <c:pt idx="12">
                  <c:v>5591.7668853345967</c:v>
                </c:pt>
                <c:pt idx="13">
                  <c:v>5718.0673031435808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3547.1799286161599</c:v>
                </c:pt>
                <c:pt idx="1">
                  <c:v>3986.3929705989149</c:v>
                </c:pt>
                <c:pt idx="2">
                  <c:v>4298.7953982929303</c:v>
                </c:pt>
                <c:pt idx="3">
                  <c:v>4840.1454608950526</c:v>
                </c:pt>
                <c:pt idx="4">
                  <c:v>4822.2684994710507</c:v>
                </c:pt>
                <c:pt idx="5">
                  <c:v>4722.868373756196</c:v>
                </c:pt>
                <c:pt idx="6">
                  <c:v>4496.5055083294856</c:v>
                </c:pt>
                <c:pt idx="7">
                  <c:v>4002.3575357305613</c:v>
                </c:pt>
                <c:pt idx="8">
                  <c:v>4361.4501578477129</c:v>
                </c:pt>
                <c:pt idx="9">
                  <c:v>4179.5382774430263</c:v>
                </c:pt>
                <c:pt idx="10">
                  <c:v>4024.8607988784584</c:v>
                </c:pt>
                <c:pt idx="11">
                  <c:v>3881.7260375809524</c:v>
                </c:pt>
                <c:pt idx="12">
                  <c:v>4124.9045738397526</c:v>
                </c:pt>
                <c:pt idx="13">
                  <c:v>4367.8035524686011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4566.4637804147087</c:v>
                </c:pt>
                <c:pt idx="1">
                  <c:v>4368.7184073165863</c:v>
                </c:pt>
                <c:pt idx="2">
                  <c:v>5318.6693141563319</c:v>
                </c:pt>
                <c:pt idx="3">
                  <c:v>5814.461295317391</c:v>
                </c:pt>
                <c:pt idx="4">
                  <c:v>5674.8999760434408</c:v>
                </c:pt>
                <c:pt idx="5">
                  <c:v>5292.2531895044795</c:v>
                </c:pt>
                <c:pt idx="6">
                  <c:v>5888.6329911749581</c:v>
                </c:pt>
                <c:pt idx="7">
                  <c:v>4307.3830100903533</c:v>
                </c:pt>
                <c:pt idx="8">
                  <c:v>3917.4211251825832</c:v>
                </c:pt>
                <c:pt idx="9">
                  <c:v>4157.4704444769468</c:v>
                </c:pt>
                <c:pt idx="10">
                  <c:v>4063.9176413066366</c:v>
                </c:pt>
                <c:pt idx="11">
                  <c:v>3731.7866321055067</c:v>
                </c:pt>
                <c:pt idx="12">
                  <c:v>3969.2291756938998</c:v>
                </c:pt>
                <c:pt idx="13">
                  <c:v>3815.3330588895137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22485.49768175037</c:v>
                </c:pt>
                <c:pt idx="1">
                  <c:v>22810.315794270326</c:v>
                </c:pt>
                <c:pt idx="2">
                  <c:v>23969.624792159528</c:v>
                </c:pt>
                <c:pt idx="3">
                  <c:v>25664.76231288859</c:v>
                </c:pt>
                <c:pt idx="4">
                  <c:v>26816.583477163895</c:v>
                </c:pt>
                <c:pt idx="5">
                  <c:v>25362.7298201005</c:v>
                </c:pt>
                <c:pt idx="6">
                  <c:v>23992.371415868343</c:v>
                </c:pt>
                <c:pt idx="7">
                  <c:v>24745.277271098192</c:v>
                </c:pt>
                <c:pt idx="8">
                  <c:v>23030.49968812005</c:v>
                </c:pt>
                <c:pt idx="9">
                  <c:v>24436.153836717833</c:v>
                </c:pt>
                <c:pt idx="10">
                  <c:v>23529.354810976045</c:v>
                </c:pt>
                <c:pt idx="11">
                  <c:v>19044.142501096794</c:v>
                </c:pt>
                <c:pt idx="12">
                  <c:v>23355.761046649302</c:v>
                </c:pt>
                <c:pt idx="13">
                  <c:v>21956.951849876521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1861688</c:v>
                </c:pt>
                <c:pt idx="1">
                  <c:v>1877984</c:v>
                </c:pt>
                <c:pt idx="2">
                  <c:v>1906630</c:v>
                </c:pt>
                <c:pt idx="3">
                  <c:v>1935681</c:v>
                </c:pt>
                <c:pt idx="4">
                  <c:v>1961415</c:v>
                </c:pt>
                <c:pt idx="5">
                  <c:v>1983654</c:v>
                </c:pt>
                <c:pt idx="6">
                  <c:v>1999258</c:v>
                </c:pt>
                <c:pt idx="7">
                  <c:v>2017640</c:v>
                </c:pt>
                <c:pt idx="8">
                  <c:v>2030719</c:v>
                </c:pt>
                <c:pt idx="9">
                  <c:v>2040821</c:v>
                </c:pt>
                <c:pt idx="10">
                  <c:v>2049183</c:v>
                </c:pt>
                <c:pt idx="11">
                  <c:v>2055680</c:v>
                </c:pt>
                <c:pt idx="12">
                  <c:v>2056280</c:v>
                </c:pt>
                <c:pt idx="13">
                  <c:v>2062548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550390</c:v>
                </c:pt>
                <c:pt idx="1">
                  <c:v>542806</c:v>
                </c:pt>
                <c:pt idx="2">
                  <c:v>542539</c:v>
                </c:pt>
                <c:pt idx="3">
                  <c:v>540180</c:v>
                </c:pt>
                <c:pt idx="4">
                  <c:v>537056</c:v>
                </c:pt>
                <c:pt idx="5">
                  <c:v>534273</c:v>
                </c:pt>
                <c:pt idx="6">
                  <c:v>530154</c:v>
                </c:pt>
                <c:pt idx="7">
                  <c:v>533868</c:v>
                </c:pt>
                <c:pt idx="8">
                  <c:v>531617</c:v>
                </c:pt>
                <c:pt idx="9">
                  <c:v>531466</c:v>
                </c:pt>
                <c:pt idx="10">
                  <c:v>525006</c:v>
                </c:pt>
                <c:pt idx="11">
                  <c:v>526328</c:v>
                </c:pt>
                <c:pt idx="12">
                  <c:v>527098</c:v>
                </c:pt>
                <c:pt idx="13">
                  <c:v>529919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1121039</c:v>
                </c:pt>
                <c:pt idx="1">
                  <c:v>1132370</c:v>
                </c:pt>
                <c:pt idx="2">
                  <c:v>1142271</c:v>
                </c:pt>
                <c:pt idx="3">
                  <c:v>1177748</c:v>
                </c:pt>
                <c:pt idx="4">
                  <c:v>1187182</c:v>
                </c:pt>
                <c:pt idx="5">
                  <c:v>1197415</c:v>
                </c:pt>
                <c:pt idx="6">
                  <c:v>1208718</c:v>
                </c:pt>
                <c:pt idx="7">
                  <c:v>1221978</c:v>
                </c:pt>
                <c:pt idx="8">
                  <c:v>1235665</c:v>
                </c:pt>
                <c:pt idx="9">
                  <c:v>1246807</c:v>
                </c:pt>
                <c:pt idx="10">
                  <c:v>1259205</c:v>
                </c:pt>
                <c:pt idx="11">
                  <c:v>1272765</c:v>
                </c:pt>
                <c:pt idx="12">
                  <c:v>1281935</c:v>
                </c:pt>
                <c:pt idx="13">
                  <c:v>1298834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11097</c:v>
                </c:pt>
                <c:pt idx="1">
                  <c:v>11097</c:v>
                </c:pt>
                <c:pt idx="2">
                  <c:v>11097</c:v>
                </c:pt>
                <c:pt idx="3">
                  <c:v>11097</c:v>
                </c:pt>
                <c:pt idx="4">
                  <c:v>11097</c:v>
                </c:pt>
                <c:pt idx="5">
                  <c:v>10535</c:v>
                </c:pt>
                <c:pt idx="6">
                  <c:v>10535</c:v>
                </c:pt>
                <c:pt idx="7">
                  <c:v>10535</c:v>
                </c:pt>
                <c:pt idx="8">
                  <c:v>10535</c:v>
                </c:pt>
                <c:pt idx="9">
                  <c:v>10535</c:v>
                </c:pt>
                <c:pt idx="10">
                  <c:v>10535</c:v>
                </c:pt>
                <c:pt idx="11">
                  <c:v>13156</c:v>
                </c:pt>
                <c:pt idx="12">
                  <c:v>13156</c:v>
                </c:pt>
                <c:pt idx="13">
                  <c:v>13156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102103</c:v>
                </c:pt>
                <c:pt idx="1">
                  <c:v>102103</c:v>
                </c:pt>
                <c:pt idx="2">
                  <c:v>102103</c:v>
                </c:pt>
                <c:pt idx="3">
                  <c:v>102103</c:v>
                </c:pt>
                <c:pt idx="4">
                  <c:v>102103</c:v>
                </c:pt>
                <c:pt idx="5">
                  <c:v>91136</c:v>
                </c:pt>
                <c:pt idx="6">
                  <c:v>91136</c:v>
                </c:pt>
                <c:pt idx="7">
                  <c:v>91136</c:v>
                </c:pt>
                <c:pt idx="8">
                  <c:v>91136</c:v>
                </c:pt>
                <c:pt idx="9">
                  <c:v>91136</c:v>
                </c:pt>
                <c:pt idx="10">
                  <c:v>91136</c:v>
                </c:pt>
                <c:pt idx="11">
                  <c:v>84446</c:v>
                </c:pt>
                <c:pt idx="12">
                  <c:v>84446</c:v>
                </c:pt>
                <c:pt idx="13">
                  <c:v>84446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97794.247700000007</c:v>
                </c:pt>
                <c:pt idx="1">
                  <c:v>108457.5404</c:v>
                </c:pt>
                <c:pt idx="2">
                  <c:v>105367.666</c:v>
                </c:pt>
                <c:pt idx="3">
                  <c:v>110977.4366</c:v>
                </c:pt>
                <c:pt idx="4">
                  <c:v>109013.3101</c:v>
                </c:pt>
                <c:pt idx="5">
                  <c:v>114084.96709999999</c:v>
                </c:pt>
                <c:pt idx="6">
                  <c:v>120376.0457</c:v>
                </c:pt>
                <c:pt idx="7">
                  <c:v>112087.5791</c:v>
                </c:pt>
                <c:pt idx="8">
                  <c:v>122794.8841</c:v>
                </c:pt>
                <c:pt idx="9">
                  <c:v>130360.4228</c:v>
                </c:pt>
                <c:pt idx="10">
                  <c:v>125812.35920000001</c:v>
                </c:pt>
                <c:pt idx="11">
                  <c:v>121773.1045</c:v>
                </c:pt>
                <c:pt idx="12">
                  <c:v>136868.5177</c:v>
                </c:pt>
                <c:pt idx="13">
                  <c:v>148595.72959999999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125.27800000000001</c:v>
                </c:pt>
                <c:pt idx="1">
                  <c:v>108.11199999999999</c:v>
                </c:pt>
                <c:pt idx="2">
                  <c:v>171.31899999999999</c:v>
                </c:pt>
                <c:pt idx="3">
                  <c:v>176.44399999999999</c:v>
                </c:pt>
                <c:pt idx="4">
                  <c:v>296.13799999999998</c:v>
                </c:pt>
                <c:pt idx="5">
                  <c:v>257.863</c:v>
                </c:pt>
                <c:pt idx="6">
                  <c:v>484.459</c:v>
                </c:pt>
                <c:pt idx="7">
                  <c:v>360.14800000000002</c:v>
                </c:pt>
                <c:pt idx="8">
                  <c:v>37.664999999999999</c:v>
                </c:pt>
                <c:pt idx="9">
                  <c:v>28.143000000000001</c:v>
                </c:pt>
                <c:pt idx="10">
                  <c:v>132.71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134.31800000000001</c:v>
                </c:pt>
                <c:pt idx="1">
                  <c:v>149.739</c:v>
                </c:pt>
                <c:pt idx="2">
                  <c:v>85.518000000000001</c:v>
                </c:pt>
                <c:pt idx="3">
                  <c:v>102.471</c:v>
                </c:pt>
                <c:pt idx="4">
                  <c:v>85.186999999999998</c:v>
                </c:pt>
                <c:pt idx="5">
                  <c:v>111.678</c:v>
                </c:pt>
                <c:pt idx="6">
                  <c:v>112.04</c:v>
                </c:pt>
                <c:pt idx="7">
                  <c:v>80.722999999999999</c:v>
                </c:pt>
                <c:pt idx="8">
                  <c:v>10.78</c:v>
                </c:pt>
                <c:pt idx="9">
                  <c:v>39.457999999999998</c:v>
                </c:pt>
                <c:pt idx="10">
                  <c:v>41.415999999999997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9.6999999999999993</c:v>
                </c:pt>
                <c:pt idx="1">
                  <c:v>13</c:v>
                </c:pt>
                <c:pt idx="2">
                  <c:v>14.03</c:v>
                </c:pt>
                <c:pt idx="3">
                  <c:v>13.010999999999999</c:v>
                </c:pt>
                <c:pt idx="4">
                  <c:v>19.77</c:v>
                </c:pt>
                <c:pt idx="5">
                  <c:v>12.718</c:v>
                </c:pt>
                <c:pt idx="6">
                  <c:v>17.193999999999999</c:v>
                </c:pt>
                <c:pt idx="7">
                  <c:v>22.367999999999999</c:v>
                </c:pt>
                <c:pt idx="8">
                  <c:v>9.7170000000000005</c:v>
                </c:pt>
                <c:pt idx="9">
                  <c:v>11.11</c:v>
                </c:pt>
                <c:pt idx="10">
                  <c:v>15.97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186.66399999999999</c:v>
                </c:pt>
                <c:pt idx="1">
                  <c:v>164.524</c:v>
                </c:pt>
                <c:pt idx="2">
                  <c:v>187.375</c:v>
                </c:pt>
                <c:pt idx="3">
                  <c:v>178.834</c:v>
                </c:pt>
                <c:pt idx="4">
                  <c:v>143.29300000000001</c:v>
                </c:pt>
                <c:pt idx="5">
                  <c:v>98.460314999999994</c:v>
                </c:pt>
                <c:pt idx="6">
                  <c:v>160.63800000000001</c:v>
                </c:pt>
                <c:pt idx="7">
                  <c:v>185.40199999999999</c:v>
                </c:pt>
                <c:pt idx="8">
                  <c:v>192.09800000000001</c:v>
                </c:pt>
                <c:pt idx="9">
                  <c:v>151.74799999999999</c:v>
                </c:pt>
                <c:pt idx="10">
                  <c:v>188.364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24.471</c:v>
                </c:pt>
                <c:pt idx="1">
                  <c:v>15.919</c:v>
                </c:pt>
                <c:pt idx="2">
                  <c:v>25.039000000000001</c:v>
                </c:pt>
                <c:pt idx="3">
                  <c:v>38.268000000000001</c:v>
                </c:pt>
                <c:pt idx="4">
                  <c:v>35.424999999999997</c:v>
                </c:pt>
                <c:pt idx="5">
                  <c:v>37.874594999999999</c:v>
                </c:pt>
                <c:pt idx="6">
                  <c:v>43.24</c:v>
                </c:pt>
                <c:pt idx="7">
                  <c:v>44.676000000000002</c:v>
                </c:pt>
                <c:pt idx="8">
                  <c:v>49.524000000000001</c:v>
                </c:pt>
                <c:pt idx="9">
                  <c:v>47.753999999999998</c:v>
                </c:pt>
                <c:pt idx="10">
                  <c:v>51.267000000000003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1751.0039999999999</c:v>
                </c:pt>
                <c:pt idx="1">
                  <c:v>1524.6589999999999</c:v>
                </c:pt>
                <c:pt idx="2">
                  <c:v>1935.2779999999998</c:v>
                </c:pt>
                <c:pt idx="3">
                  <c:v>1946.1859999999999</c:v>
                </c:pt>
                <c:pt idx="4">
                  <c:v>1920.874</c:v>
                </c:pt>
                <c:pt idx="5">
                  <c:v>1875.5630000000001</c:v>
                </c:pt>
                <c:pt idx="6">
                  <c:v>1814.97</c:v>
                </c:pt>
                <c:pt idx="7">
                  <c:v>2045.1610000000001</c:v>
                </c:pt>
                <c:pt idx="8">
                  <c:v>1445.653</c:v>
                </c:pt>
                <c:pt idx="9">
                  <c:v>1091.3979999999999</c:v>
                </c:pt>
                <c:pt idx="10">
                  <c:v>1495.3690000000001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26473.686000000002</c:v>
                </c:pt>
                <c:pt idx="1">
                  <c:v>21809.484</c:v>
                </c:pt>
                <c:pt idx="2">
                  <c:v>29487.048999999999</c:v>
                </c:pt>
                <c:pt idx="3">
                  <c:v>28606.544000000002</c:v>
                </c:pt>
                <c:pt idx="4">
                  <c:v>28193.974999999999</c:v>
                </c:pt>
                <c:pt idx="5">
                  <c:v>27881.272000000001</c:v>
                </c:pt>
                <c:pt idx="6">
                  <c:v>27208.878000000001</c:v>
                </c:pt>
                <c:pt idx="7">
                  <c:v>27819.634999999998</c:v>
                </c:pt>
                <c:pt idx="8">
                  <c:v>27727.683000000001</c:v>
                </c:pt>
                <c:pt idx="9">
                  <c:v>22354.491000000002</c:v>
                </c:pt>
                <c:pt idx="10">
                  <c:v>27116.257000000001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3.0270000000000001</c:v>
                </c:pt>
                <c:pt idx="1">
                  <c:v>3.35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3157.5430000000001</c:v>
                </c:pt>
                <c:pt idx="1">
                  <c:v>3553.6350000000002</c:v>
                </c:pt>
                <c:pt idx="2">
                  <c:v>3626.7240000000002</c:v>
                </c:pt>
                <c:pt idx="3">
                  <c:v>2967.7150000000001</c:v>
                </c:pt>
                <c:pt idx="4">
                  <c:v>3349.261</c:v>
                </c:pt>
                <c:pt idx="5">
                  <c:v>4162.2920000000004</c:v>
                </c:pt>
                <c:pt idx="6">
                  <c:v>3394.5590000000002</c:v>
                </c:pt>
                <c:pt idx="7">
                  <c:v>3277.3150000000001</c:v>
                </c:pt>
                <c:pt idx="8">
                  <c:v>3292.5140000000001</c:v>
                </c:pt>
                <c:pt idx="9">
                  <c:v>3002.5439999999999</c:v>
                </c:pt>
                <c:pt idx="10">
                  <c:v>3329.8510000000001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1087.068</c:v>
                </c:pt>
                <c:pt idx="1">
                  <c:v>1485.9180000000001</c:v>
                </c:pt>
                <c:pt idx="2">
                  <c:v>1474.127</c:v>
                </c:pt>
                <c:pt idx="3">
                  <c:v>1591.6029999999996</c:v>
                </c:pt>
                <c:pt idx="4">
                  <c:v>1599.1030000000001</c:v>
                </c:pt>
                <c:pt idx="5">
                  <c:v>1676.7919100000001</c:v>
                </c:pt>
                <c:pt idx="6">
                  <c:v>1704.7569999999996</c:v>
                </c:pt>
                <c:pt idx="7">
                  <c:v>1705.5260000000001</c:v>
                </c:pt>
                <c:pt idx="8">
                  <c:v>1600.104</c:v>
                </c:pt>
                <c:pt idx="9">
                  <c:v>1376.3710000000001</c:v>
                </c:pt>
                <c:pt idx="10">
                  <c:v>1446.8339999999998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7.9359999999999999</c:v>
                </c:pt>
                <c:pt idx="1">
                  <c:v>8.3379999999999992</c:v>
                </c:pt>
                <c:pt idx="2">
                  <c:v>13.395</c:v>
                </c:pt>
                <c:pt idx="3">
                  <c:v>12.250999999999999</c:v>
                </c:pt>
                <c:pt idx="4">
                  <c:v>9.48</c:v>
                </c:pt>
                <c:pt idx="5">
                  <c:v>9.8810000000000002</c:v>
                </c:pt>
                <c:pt idx="6">
                  <c:v>10.311</c:v>
                </c:pt>
                <c:pt idx="7">
                  <c:v>10.544</c:v>
                </c:pt>
                <c:pt idx="8">
                  <c:v>10.166</c:v>
                </c:pt>
                <c:pt idx="9">
                  <c:v>8.8770000000000007</c:v>
                </c:pt>
                <c:pt idx="10">
                  <c:v>9.6530000000000005</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24449.546999999999</c:v>
                </c:pt>
                <c:pt idx="1">
                  <c:v>18734.196</c:v>
                </c:pt>
                <c:pt idx="2">
                  <c:v>26791.362000000001</c:v>
                </c:pt>
                <c:pt idx="3">
                  <c:v>26490.188999999998</c:v>
                </c:pt>
                <c:pt idx="4">
                  <c:v>25736.817999999999</c:v>
                </c:pt>
                <c:pt idx="5">
                  <c:v>24426.464</c:v>
                </c:pt>
                <c:pt idx="6">
                  <c:v>24731.792000000001</c:v>
                </c:pt>
                <c:pt idx="7">
                  <c:v>25564.727999999999</c:v>
                </c:pt>
                <c:pt idx="8">
                  <c:v>24570.335999999999</c:v>
                </c:pt>
                <c:pt idx="9">
                  <c:v>19336.310000000001</c:v>
                </c:pt>
                <c:pt idx="10">
                  <c:v>24255.014999999999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5318.6693141563319</c:v>
                </c:pt>
                <c:pt idx="1">
                  <c:v>5814.461295317391</c:v>
                </c:pt>
                <c:pt idx="2">
                  <c:v>5674.8999760434408</c:v>
                </c:pt>
                <c:pt idx="3">
                  <c:v>5292.2531895044795</c:v>
                </c:pt>
                <c:pt idx="4">
                  <c:v>5888.6329911749581</c:v>
                </c:pt>
                <c:pt idx="5">
                  <c:v>4307.3830100903533</c:v>
                </c:pt>
                <c:pt idx="6">
                  <c:v>3917.4211251825832</c:v>
                </c:pt>
                <c:pt idx="7">
                  <c:v>4157.4704444769468</c:v>
                </c:pt>
                <c:pt idx="8">
                  <c:v>4063.9176413066366</c:v>
                </c:pt>
                <c:pt idx="9">
                  <c:v>3731.7866321055067</c:v>
                </c:pt>
                <c:pt idx="10">
                  <c:v>3969.2291756938998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23969.624792159528</c:v>
                </c:pt>
                <c:pt idx="1">
                  <c:v>25664.76231288859</c:v>
                </c:pt>
                <c:pt idx="2">
                  <c:v>26816.583477163895</c:v>
                </c:pt>
                <c:pt idx="3">
                  <c:v>25362.7298201005</c:v>
                </c:pt>
                <c:pt idx="4">
                  <c:v>23992.371415868343</c:v>
                </c:pt>
                <c:pt idx="5">
                  <c:v>24745.277271098192</c:v>
                </c:pt>
                <c:pt idx="6">
                  <c:v>23030.49968812005</c:v>
                </c:pt>
                <c:pt idx="7">
                  <c:v>24436.153836717833</c:v>
                </c:pt>
                <c:pt idx="8">
                  <c:v>23529.354810976045</c:v>
                </c:pt>
                <c:pt idx="9">
                  <c:v>19044.142501096794</c:v>
                </c:pt>
                <c:pt idx="10">
                  <c:v>23355.761046649302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0.73028278117298928</c:v>
                </c:pt>
                <c:pt idx="2">
                  <c:v>0.9995589864318859</c:v>
                </c:pt>
                <c:pt idx="3">
                  <c:v>1</c:v>
                </c:pt>
                <c:pt idx="4">
                  <c:v>1</c:v>
                </c:pt>
                <c:pt idx="5">
                  <c:v>0.98751550577859093</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0.20438721337809568</c:v>
                </c:pt>
                <c:pt idx="1">
                  <c:v>0.25555557506190074</c:v>
                </c:pt>
                <c:pt idx="2">
                  <c:v>0.25976264008581984</c:v>
                </c:pt>
                <c:pt idx="3">
                  <c:v>0.30074203614378159</c:v>
                </c:pt>
                <c:pt idx="4">
                  <c:v>0.27155759280575087</c:v>
                </c:pt>
                <c:pt idx="5">
                  <c:v>0.38928321583476438</c:v>
                </c:pt>
                <c:pt idx="6">
                  <c:v>0.43517327995226562</c:v>
                </c:pt>
                <c:pt idx="7">
                  <c:v>0.41023165955773211</c:v>
                </c:pt>
                <c:pt idx="8">
                  <c:v>0.39373435714743776</c:v>
                </c:pt>
                <c:pt idx="9">
                  <c:v>0.36882360533657832</c:v>
                </c:pt>
                <c:pt idx="10">
                  <c:v>0.36451258820223315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24255.014999999999</c:v>
                </c:pt>
                <c:pt idx="2">
                  <c:v>0</c:v>
                </c:pt>
                <c:pt idx="3">
                  <c:v>9.6530000000000005</c:v>
                </c:pt>
                <c:pt idx="4">
                  <c:v>1446.8339999999998</c:v>
                </c:pt>
                <c:pt idx="5">
                  <c:v>3329.8510000000001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24264.667999999998</c:v>
                </c:pt>
                <c:pt idx="4" formatCode="#,##0">
                  <c:v>1446.8339999999998</c:v>
                </c:pt>
                <c:pt idx="5" formatCode="#,##0">
                  <c:v>3329.8510000000001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14：パルプ・紙・紙加工品製造業(N=16)</c:v>
                </c:pt>
                <c:pt idx="1">
                  <c:v>16：化学工業(N=60)</c:v>
                </c:pt>
                <c:pt idx="2">
                  <c:v>17：石油製品・石炭製品製造業(N=2)</c:v>
                </c:pt>
                <c:pt idx="3">
                  <c:v>21：窯業・土石製品製造業(N=21)</c:v>
                </c:pt>
                <c:pt idx="4">
                  <c:v>22：鉄鋼業(N=22)</c:v>
                </c:pt>
                <c:pt idx="5">
                  <c:v>9：食料品製造業(N=71)</c:v>
                </c:pt>
                <c:pt idx="6">
                  <c:v>10：飲料・たばこ・飼料製造業(N=18)</c:v>
                </c:pt>
                <c:pt idx="7">
                  <c:v>11：繊維工業(N=2)</c:v>
                </c:pt>
                <c:pt idx="8">
                  <c:v>12：木材・木製品製造業(N=6)</c:v>
                </c:pt>
                <c:pt idx="9">
                  <c:v>13：家具・装備品製造業(N=2)</c:v>
                </c:pt>
                <c:pt idx="10">
                  <c:v>15：印刷・同関連業(N=11)</c:v>
                </c:pt>
                <c:pt idx="11">
                  <c:v>18：プラスチック製品製造業(N=57)</c:v>
                </c:pt>
                <c:pt idx="12">
                  <c:v>19：ゴム製品製造業(N=6)</c:v>
                </c:pt>
                <c:pt idx="13">
                  <c:v>20：なめし革・同製品・毛皮製造業(N=0)</c:v>
                </c:pt>
                <c:pt idx="14">
                  <c:v>23：非鉄金属製造業(N=24)</c:v>
                </c:pt>
                <c:pt idx="15">
                  <c:v>24：金属製品製造業(N=15)</c:v>
                </c:pt>
                <c:pt idx="16">
                  <c:v>25：はん用機械器具製造業(N=10)</c:v>
                </c:pt>
                <c:pt idx="17">
                  <c:v>26：生産用機械器具製造業(N=15)</c:v>
                </c:pt>
                <c:pt idx="18">
                  <c:v>27：業務用機械器具製造業(N=6)</c:v>
                </c:pt>
                <c:pt idx="19">
                  <c:v>28：電子部品等製造業(N=18)</c:v>
                </c:pt>
                <c:pt idx="20">
                  <c:v>29：電気機械器具製造業(N=13)</c:v>
                </c:pt>
                <c:pt idx="21">
                  <c:v>30：情報通信機械器具製造業(N=2)</c:v>
                </c:pt>
                <c:pt idx="22">
                  <c:v>31：輸送用機械器具製造業(N=23)</c:v>
                </c:pt>
                <c:pt idx="23">
                  <c:v>32：その他の製造業(N=6)</c:v>
                </c:pt>
                <c:pt idx="24">
                  <c:v>F：電気・ガス・熱供給・水道業(N=12)</c:v>
                </c:pt>
                <c:pt idx="25">
                  <c:v>G：情報通信業(N=2)</c:v>
                </c:pt>
                <c:pt idx="26">
                  <c:v>H：運輸業，郵便業(N=2)</c:v>
                </c:pt>
                <c:pt idx="27">
                  <c:v>I：卸売業，小売業(N=7)</c:v>
                </c:pt>
                <c:pt idx="28">
                  <c:v>J：金融業，保険業(N=1)</c:v>
                </c:pt>
                <c:pt idx="29">
                  <c:v>K：不動産業，物品賃貸業(N=4)</c:v>
                </c:pt>
                <c:pt idx="30">
                  <c:v>L：学術研究,専門･技術ｻｰﾋﾞｽ業(N=33)</c:v>
                </c:pt>
                <c:pt idx="31">
                  <c:v>M：宿泊業，飲食サービス業(N=1)</c:v>
                </c:pt>
                <c:pt idx="32">
                  <c:v>N：生活関連ｻｰﾋﾞｽ業,娯楽業(N=5)</c:v>
                </c:pt>
                <c:pt idx="33">
                  <c:v>O：教育，学習支援業(N=7)</c:v>
                </c:pt>
                <c:pt idx="34">
                  <c:v>P：医療，福祉(N=13)</c:v>
                </c:pt>
                <c:pt idx="35">
                  <c:v>Q：複合サービス事業(N=0)</c:v>
                </c:pt>
                <c:pt idx="36">
                  <c:v>R：ｻｰﾋﾞｽ業(他に分類されない)(N=16)</c:v>
                </c:pt>
                <c:pt idx="37">
                  <c:v>S：公務(N=7)</c:v>
                </c:pt>
                <c:pt idx="38">
                  <c:v>石油精製業・コークス製造業(N=1)</c:v>
                </c:pt>
                <c:pt idx="39">
                  <c:v>発電所・変電所(N=14)</c:v>
                </c:pt>
                <c:pt idx="40">
                  <c:v>ガス製造工場(N=1)</c:v>
                </c:pt>
                <c:pt idx="41">
                  <c:v>熱供給業(N=2)</c:v>
                </c:pt>
              </c:strCache>
            </c:strRef>
          </c:cat>
          <c:val>
            <c:numRef>
              <c:f>③特定事業所の現状把握!$BF$16:$BF$57</c:f>
              <c:numCache>
                <c:formatCode>[=0]#,##0;[&lt;1]0.00;#,##0</c:formatCode>
                <c:ptCount val="42"/>
                <c:pt idx="0">
                  <c:v>333.45</c:v>
                </c:pt>
                <c:pt idx="1">
                  <c:v>4980.9430000000002</c:v>
                </c:pt>
                <c:pt idx="2">
                  <c:v>6.4169999999999998</c:v>
                </c:pt>
                <c:pt idx="3">
                  <c:v>717.99900000000002</c:v>
                </c:pt>
                <c:pt idx="4">
                  <c:v>14428.027</c:v>
                </c:pt>
                <c:pt idx="5">
                  <c:v>804.06399999999996</c:v>
                </c:pt>
                <c:pt idx="6">
                  <c:v>188.61500000000001</c:v>
                </c:pt>
                <c:pt idx="7">
                  <c:v>20.094000000000001</c:v>
                </c:pt>
                <c:pt idx="8">
                  <c:v>47.411999999999999</c:v>
                </c:pt>
                <c:pt idx="9">
                  <c:v>8.3260000000000005</c:v>
                </c:pt>
                <c:pt idx="10">
                  <c:v>75.974000000000004</c:v>
                </c:pt>
                <c:pt idx="11">
                  <c:v>640.26199999999994</c:v>
                </c:pt>
                <c:pt idx="12">
                  <c:v>39.814</c:v>
                </c:pt>
                <c:pt idx="13">
                  <c:v>0</c:v>
                </c:pt>
                <c:pt idx="14">
                  <c:v>323.84300000000002</c:v>
                </c:pt>
                <c:pt idx="15">
                  <c:v>268.45299999999997</c:v>
                </c:pt>
                <c:pt idx="16">
                  <c:v>171.23699999999999</c:v>
                </c:pt>
                <c:pt idx="17">
                  <c:v>174.893</c:v>
                </c:pt>
                <c:pt idx="18">
                  <c:v>92.715999999999994</c:v>
                </c:pt>
                <c:pt idx="19">
                  <c:v>510.8</c:v>
                </c:pt>
                <c:pt idx="20">
                  <c:v>114.057</c:v>
                </c:pt>
                <c:pt idx="21">
                  <c:v>10.707000000000001</c:v>
                </c:pt>
                <c:pt idx="22">
                  <c:v>266.53500000000003</c:v>
                </c:pt>
                <c:pt idx="23">
                  <c:v>30.376999999999999</c:v>
                </c:pt>
                <c:pt idx="24">
                  <c:v>105.239</c:v>
                </c:pt>
                <c:pt idx="25">
                  <c:v>8.3079999999999998</c:v>
                </c:pt>
                <c:pt idx="26">
                  <c:v>11.223000000000001</c:v>
                </c:pt>
                <c:pt idx="27">
                  <c:v>24.117000000000001</c:v>
                </c:pt>
                <c:pt idx="28">
                  <c:v>4.6479999999999997</c:v>
                </c:pt>
                <c:pt idx="29">
                  <c:v>12.446999999999999</c:v>
                </c:pt>
                <c:pt idx="30">
                  <c:v>685.46600000000001</c:v>
                </c:pt>
                <c:pt idx="31">
                  <c:v>3.1360000000000001</c:v>
                </c:pt>
                <c:pt idx="32">
                  <c:v>19.847000000000001</c:v>
                </c:pt>
                <c:pt idx="33">
                  <c:v>83.905000000000001</c:v>
                </c:pt>
                <c:pt idx="34">
                  <c:v>62.533000000000001</c:v>
                </c:pt>
                <c:pt idx="35">
                  <c:v>0</c:v>
                </c:pt>
                <c:pt idx="36">
                  <c:v>401.13400000000001</c:v>
                </c:pt>
                <c:pt idx="37">
                  <c:v>24.831</c:v>
                </c:pt>
                <c:pt idx="38">
                  <c:v>1634.47</c:v>
                </c:pt>
                <c:pt idx="39">
                  <c:v>1665.883</c:v>
                </c:pt>
                <c:pt idx="40">
                  <c:v>20.364999999999998</c:v>
                </c:pt>
                <c:pt idx="41">
                  <c:v>9.1329999999999991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24461.145881469081</c:v>
                </c:pt>
                <c:pt idx="2">
                  <c:v>229.44046612086049</c:v>
                </c:pt>
                <c:pt idx="3">
                  <c:v>523.54545308787385</c:v>
                </c:pt>
                <c:pt idx="4">
                  <c:v>4329.2724260327814</c:v>
                </c:pt>
                <c:pt idx="5">
                  <c:v>3949.2558047863772</c:v>
                </c:pt>
                <c:pt idx="7">
                  <c:v>6696.0612189891035</c:v>
                </c:pt>
                <c:pt idx="8">
                  <c:v>176.067380349074</c:v>
                </c:pt>
                <c:pt idx="9">
                  <c:v>149.51845016629531</c:v>
                </c:pt>
                <c:pt idx="10">
                  <c:v>343.94198836499999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25214.131800677816</c:v>
                </c:pt>
                <c:pt idx="4" formatCode="#,##0">
                  <c:v>4329.2724260327814</c:v>
                </c:pt>
                <c:pt idx="5" formatCode="#,##0">
                  <c:v>3949.2558047863772</c:v>
                </c:pt>
                <c:pt idx="6" formatCode="#,##0">
                  <c:v>7021.6470495044723</c:v>
                </c:pt>
                <c:pt idx="10" formatCode="#,##0">
                  <c:v>343.94198836499999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27116.257000000001</c:v>
                </c:pt>
                <c:pt idx="2" formatCode="#,##0_);[Red]\(#,##0\)">
                  <c:v>301.91800000000001</c:v>
                </c:pt>
                <c:pt idx="3" formatCode="#,##0_);[Red]\(#,##0\)">
                  <c:v>1193.451</c:v>
                </c:pt>
                <c:pt idx="4" formatCode="#,##0_);[Red]\(#,##0\)">
                  <c:v>51.267000000000003</c:v>
                </c:pt>
                <c:pt idx="5" formatCode="#,##0_);[Red]\(#,##0\)">
                  <c:v>188.364</c:v>
                </c:pt>
                <c:pt idx="6" formatCode="#,##0_);[Red]\(#,##0\)">
                  <c:v>15.97</c:v>
                </c:pt>
                <c:pt idx="7" formatCode="#,##0_);[Red]\(#,##0\)">
                  <c:v>41.415999999999997</c:v>
                </c:pt>
                <c:pt idx="8" formatCode="#,##0_);[Red]\(#,##0\)">
                  <c:v>132.71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27116.257000000001</c:v>
                </c:pt>
                <c:pt idx="1">
                  <c:v>1495.3690000000001</c:v>
                </c:pt>
                <c:pt idx="4" formatCode="#,##0_);[Red]\(#,##0\)">
                  <c:v>51.267000000000003</c:v>
                </c:pt>
                <c:pt idx="5" formatCode="#,##0_);[Red]\(#,##0\)">
                  <c:v>188.364</c:v>
                </c:pt>
                <c:pt idx="6" formatCode="#,##0_);[Red]\(#,##0\)">
                  <c:v>15.97</c:v>
                </c:pt>
                <c:pt idx="7" formatCode="#,##0_);[Red]\(#,##0\)">
                  <c:v>41.415999999999997</c:v>
                </c:pt>
                <c:pt idx="8" formatCode="#,##0_);[Red]\(#,##0\)">
                  <c:v>132.71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茨城県</c:v>
                </c:pt>
              </c:strCache>
            </c:strRef>
          </c:tx>
          <c:spPr>
            <a:solidFill>
              <a:srgbClr val="FF0066"/>
            </a:solidFill>
            <a:ln>
              <a:noFill/>
            </a:ln>
          </c:spPr>
          <c:invertIfNegative val="0"/>
          <c:cat>
            <c:strRef>
              <c:f>③特定事業所の現状把握!$BD$21:$BD$39</c:f>
              <c:strCache>
                <c:ptCount val="19"/>
                <c:pt idx="0">
                  <c:v>9：食料品製造業(N=71)</c:v>
                </c:pt>
                <c:pt idx="1">
                  <c:v>10：飲料・たばこ・飼料製造業(N=18)</c:v>
                </c:pt>
                <c:pt idx="2">
                  <c:v>11：繊維工業(N=2)</c:v>
                </c:pt>
                <c:pt idx="3">
                  <c:v>12：木材・木製品製造業(N=6)</c:v>
                </c:pt>
                <c:pt idx="4">
                  <c:v>13：家具・装備品製造業(N=2)</c:v>
                </c:pt>
                <c:pt idx="5">
                  <c:v>15：印刷・同関連業(N=11)</c:v>
                </c:pt>
                <c:pt idx="6">
                  <c:v>18：プラスチック製品製造業(N=57)</c:v>
                </c:pt>
                <c:pt idx="7">
                  <c:v>19：ゴム製品製造業(N=6)</c:v>
                </c:pt>
                <c:pt idx="8">
                  <c:v>20：なめし革・同製品・毛皮製造業(N=0)</c:v>
                </c:pt>
                <c:pt idx="9">
                  <c:v>23：非鉄金属製造業(N=24)</c:v>
                </c:pt>
                <c:pt idx="10">
                  <c:v>24：金属製品製造業(N=15)</c:v>
                </c:pt>
                <c:pt idx="11">
                  <c:v>25：はん用機械器具製造業(N=10)</c:v>
                </c:pt>
                <c:pt idx="12">
                  <c:v>26：生産用機械器具製造業(N=15)</c:v>
                </c:pt>
                <c:pt idx="13">
                  <c:v>27：業務用機械器具製造業(N=6)</c:v>
                </c:pt>
                <c:pt idx="14">
                  <c:v>28：電子部品等製造業(N=18)</c:v>
                </c:pt>
                <c:pt idx="15">
                  <c:v>29：電気機械器具製造業(N=13)</c:v>
                </c:pt>
                <c:pt idx="16">
                  <c:v>30：情報通信機械器具製造業(N=2)</c:v>
                </c:pt>
                <c:pt idx="17">
                  <c:v>31：輸送用機械器具製造業(N=23)</c:v>
                </c:pt>
                <c:pt idx="18">
                  <c:v>32：その他の製造業(N=6)</c:v>
                </c:pt>
              </c:strCache>
            </c:strRef>
          </c:cat>
          <c:val>
            <c:numRef>
              <c:f>③特定事業所の現状把握!$BG$21:$BG$39</c:f>
              <c:numCache>
                <c:formatCode>[=0]#,##0;[&lt;1]0.00;#,##0</c:formatCode>
                <c:ptCount val="19"/>
                <c:pt idx="0">
                  <c:v>11.324845070422535</c:v>
                </c:pt>
                <c:pt idx="1">
                  <c:v>10.478611111111112</c:v>
                </c:pt>
                <c:pt idx="2">
                  <c:v>10.047000000000001</c:v>
                </c:pt>
                <c:pt idx="3">
                  <c:v>7.9020000000000001</c:v>
                </c:pt>
                <c:pt idx="4">
                  <c:v>4.1630000000000003</c:v>
                </c:pt>
                <c:pt idx="5">
                  <c:v>6.9067272727272728</c:v>
                </c:pt>
                <c:pt idx="6">
                  <c:v>11.232666666666665</c:v>
                </c:pt>
                <c:pt idx="7">
                  <c:v>6.6356666666666664</c:v>
                </c:pt>
                <c:pt idx="8">
                  <c:v>0</c:v>
                </c:pt>
                <c:pt idx="9">
                  <c:v>13.493458333333335</c:v>
                </c:pt>
                <c:pt idx="10">
                  <c:v>17.896866666666664</c:v>
                </c:pt>
                <c:pt idx="11">
                  <c:v>17.123699999999999</c:v>
                </c:pt>
                <c:pt idx="12">
                  <c:v>11.659533333333334</c:v>
                </c:pt>
                <c:pt idx="13">
                  <c:v>15.452666666666666</c:v>
                </c:pt>
                <c:pt idx="14">
                  <c:v>28.37777777777778</c:v>
                </c:pt>
                <c:pt idx="15">
                  <c:v>8.7736153846153844</c:v>
                </c:pt>
                <c:pt idx="16">
                  <c:v>5.3535000000000004</c:v>
                </c:pt>
                <c:pt idx="17">
                  <c:v>11.588478260869566</c:v>
                </c:pt>
                <c:pt idx="18">
                  <c:v>5.0628333333333329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9：食料品製造業(N=71)</c:v>
                </c:pt>
                <c:pt idx="1">
                  <c:v>10：飲料・たばこ・飼料製造業(N=18)</c:v>
                </c:pt>
                <c:pt idx="2">
                  <c:v>11：繊維工業(N=2)</c:v>
                </c:pt>
                <c:pt idx="3">
                  <c:v>12：木材・木製品製造業(N=6)</c:v>
                </c:pt>
                <c:pt idx="4">
                  <c:v>13：家具・装備品製造業(N=2)</c:v>
                </c:pt>
                <c:pt idx="5">
                  <c:v>15：印刷・同関連業(N=11)</c:v>
                </c:pt>
                <c:pt idx="6">
                  <c:v>18：プラスチック製品製造業(N=57)</c:v>
                </c:pt>
                <c:pt idx="7">
                  <c:v>19：ゴム製品製造業(N=6)</c:v>
                </c:pt>
                <c:pt idx="8">
                  <c:v>20：なめし革・同製品・毛皮製造業(N=0)</c:v>
                </c:pt>
                <c:pt idx="9">
                  <c:v>23：非鉄金属製造業(N=24)</c:v>
                </c:pt>
                <c:pt idx="10">
                  <c:v>24：金属製品製造業(N=15)</c:v>
                </c:pt>
                <c:pt idx="11">
                  <c:v>25：はん用機械器具製造業(N=10)</c:v>
                </c:pt>
                <c:pt idx="12">
                  <c:v>26：生産用機械器具製造業(N=15)</c:v>
                </c:pt>
                <c:pt idx="13">
                  <c:v>27：業務用機械器具製造業(N=6)</c:v>
                </c:pt>
                <c:pt idx="14">
                  <c:v>28：電子部品等製造業(N=18)</c:v>
                </c:pt>
                <c:pt idx="15">
                  <c:v>29：電気機械器具製造業(N=13)</c:v>
                </c:pt>
                <c:pt idx="16">
                  <c:v>30：情報通信機械器具製造業(N=2)</c:v>
                </c:pt>
                <c:pt idx="17">
                  <c:v>31：輸送用機械器具製造業(N=23)</c:v>
                </c:pt>
                <c:pt idx="18">
                  <c:v>32：その他の製造業(N=6)</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茨城県</c:v>
                </c:pt>
              </c:strCache>
            </c:strRef>
          </c:tx>
          <c:spPr>
            <a:solidFill>
              <a:srgbClr val="FF0066"/>
            </a:solidFill>
            <a:ln>
              <a:noFill/>
            </a:ln>
          </c:spPr>
          <c:invertIfNegative val="0"/>
          <c:cat>
            <c:strRef>
              <c:f>③特定事業所の現状把握!$BD$40:$BD$53</c:f>
              <c:strCache>
                <c:ptCount val="14"/>
                <c:pt idx="0">
                  <c:v>F：電気・ガス・熱供給・水道業(N=12)</c:v>
                </c:pt>
                <c:pt idx="1">
                  <c:v>G：情報通信業(N=2)</c:v>
                </c:pt>
                <c:pt idx="2">
                  <c:v>H：運輸業，郵便業(N=2)</c:v>
                </c:pt>
                <c:pt idx="3">
                  <c:v>I：卸売業，小売業(N=7)</c:v>
                </c:pt>
                <c:pt idx="4">
                  <c:v>J：金融業，保険業(N=1)</c:v>
                </c:pt>
                <c:pt idx="5">
                  <c:v>K：不動産業，物品賃貸業(N=4)</c:v>
                </c:pt>
                <c:pt idx="6">
                  <c:v>L：学術研究,専門･技術ｻｰﾋﾞｽ業(N=33)</c:v>
                </c:pt>
                <c:pt idx="7">
                  <c:v>M：宿泊業，飲食サービス業(N=1)</c:v>
                </c:pt>
                <c:pt idx="8">
                  <c:v>N：生活関連ｻｰﾋﾞｽ業,娯楽業(N=5)</c:v>
                </c:pt>
                <c:pt idx="9">
                  <c:v>O：教育，学習支援業(N=7)</c:v>
                </c:pt>
                <c:pt idx="10">
                  <c:v>P：医療，福祉(N=13)</c:v>
                </c:pt>
                <c:pt idx="11">
                  <c:v>Q：複合サービス事業(N=0)</c:v>
                </c:pt>
                <c:pt idx="12">
                  <c:v>R：ｻｰﾋﾞｽ業(他に分類されない)(N=16)</c:v>
                </c:pt>
                <c:pt idx="13">
                  <c:v>S：公務(N=7)</c:v>
                </c:pt>
              </c:strCache>
            </c:strRef>
          </c:cat>
          <c:val>
            <c:numRef>
              <c:f>③特定事業所の現状把握!$BG$40:$BG$53</c:f>
              <c:numCache>
                <c:formatCode>[=0]#,##0;[&lt;1]0.00;#,##0</c:formatCode>
                <c:ptCount val="14"/>
                <c:pt idx="0">
                  <c:v>8.769916666666667</c:v>
                </c:pt>
                <c:pt idx="1">
                  <c:v>4.1539999999999999</c:v>
                </c:pt>
                <c:pt idx="2">
                  <c:v>5.6115000000000004</c:v>
                </c:pt>
                <c:pt idx="3">
                  <c:v>3.4452857142857143</c:v>
                </c:pt>
                <c:pt idx="4">
                  <c:v>4.6479999999999997</c:v>
                </c:pt>
                <c:pt idx="5">
                  <c:v>3.1117499999999998</c:v>
                </c:pt>
                <c:pt idx="6">
                  <c:v>20.771696969696968</c:v>
                </c:pt>
                <c:pt idx="7">
                  <c:v>3.1360000000000001</c:v>
                </c:pt>
                <c:pt idx="8">
                  <c:v>3.9694000000000003</c:v>
                </c:pt>
                <c:pt idx="9">
                  <c:v>11.986428571428572</c:v>
                </c:pt>
                <c:pt idx="10">
                  <c:v>4.8102307692307695</c:v>
                </c:pt>
                <c:pt idx="11">
                  <c:v>0</c:v>
                </c:pt>
                <c:pt idx="12">
                  <c:v>25.070875000000001</c:v>
                </c:pt>
                <c:pt idx="13">
                  <c:v>3.5472857142857142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F：電気・ガス・熱供給・水道業(N=12)</c:v>
                </c:pt>
                <c:pt idx="1">
                  <c:v>G：情報通信業(N=2)</c:v>
                </c:pt>
                <c:pt idx="2">
                  <c:v>H：運輸業，郵便業(N=2)</c:v>
                </c:pt>
                <c:pt idx="3">
                  <c:v>I：卸売業，小売業(N=7)</c:v>
                </c:pt>
                <c:pt idx="4">
                  <c:v>J：金融業，保険業(N=1)</c:v>
                </c:pt>
                <c:pt idx="5">
                  <c:v>K：不動産業，物品賃貸業(N=4)</c:v>
                </c:pt>
                <c:pt idx="6">
                  <c:v>L：学術研究,専門･技術ｻｰﾋﾞｽ業(N=33)</c:v>
                </c:pt>
                <c:pt idx="7">
                  <c:v>M：宿泊業，飲食サービス業(N=1)</c:v>
                </c:pt>
                <c:pt idx="8">
                  <c:v>N：生活関連ｻｰﾋﾞｽ業,娯楽業(N=5)</c:v>
                </c:pt>
                <c:pt idx="9">
                  <c:v>O：教育，学習支援業(N=7)</c:v>
                </c:pt>
                <c:pt idx="10">
                  <c:v>P：医療，福祉(N=13)</c:v>
                </c:pt>
                <c:pt idx="11">
                  <c:v>Q：複合サービス事業(N=0)</c:v>
                </c:pt>
                <c:pt idx="12">
                  <c:v>R：ｻｰﾋﾞｽ業(他に分類されない)(N=16)</c:v>
                </c:pt>
                <c:pt idx="13">
                  <c:v>S：公務(N=7)</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茨城県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発電所・変電所(N=14)</c:v>
                </c:pt>
                <c:pt idx="2">
                  <c:v>ガス製造工場(N=1)</c:v>
                </c:pt>
                <c:pt idx="3">
                  <c:v>熱供給業(N=2)</c:v>
                </c:pt>
              </c:strCache>
            </c:strRef>
          </c:cat>
          <c:val>
            <c:numRef>
              <c:f>③特定事業所の現状把握!$BG$54:$BG$57</c:f>
              <c:numCache>
                <c:formatCode>[=0]#,##0;[&lt;1]0.00;#,##0</c:formatCode>
                <c:ptCount val="4"/>
                <c:pt idx="0">
                  <c:v>1634.47</c:v>
                </c:pt>
                <c:pt idx="1">
                  <c:v>118.99164285714286</c:v>
                </c:pt>
                <c:pt idx="2">
                  <c:v>20.364999999999998</c:v>
                </c:pt>
                <c:pt idx="3">
                  <c:v>4.5664999999999996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発電所・変電所(N=14)</c:v>
                </c:pt>
                <c:pt idx="2">
                  <c:v>ガス製造工場(N=1)</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茨城県</c:v>
                </c:pt>
              </c:strCache>
            </c:strRef>
          </c:tx>
          <c:spPr>
            <a:solidFill>
              <a:srgbClr val="FF0066"/>
            </a:solidFill>
            <a:ln>
              <a:noFill/>
            </a:ln>
          </c:spPr>
          <c:invertIfNegative val="0"/>
          <c:cat>
            <c:strRef>
              <c:f>③特定事業所の現状把握!$BD$16:$BD$20</c:f>
              <c:strCache>
                <c:ptCount val="5"/>
                <c:pt idx="0">
                  <c:v>14：パルプ・紙・紙加工品製造業(N=16)</c:v>
                </c:pt>
                <c:pt idx="1">
                  <c:v>16：化学工業(N=60)</c:v>
                </c:pt>
                <c:pt idx="2">
                  <c:v>17：石油製品・石炭製品製造業(N=2)</c:v>
                </c:pt>
                <c:pt idx="3">
                  <c:v>21：窯業・土石製品製造業(N=21)</c:v>
                </c:pt>
                <c:pt idx="4">
                  <c:v>22：鉄鋼業(N=22)</c:v>
                </c:pt>
              </c:strCache>
            </c:strRef>
          </c:cat>
          <c:val>
            <c:numRef>
              <c:f>③特定事業所の現状把握!$BG$16:$BG$20</c:f>
              <c:numCache>
                <c:formatCode>[=0]#,##0;[&lt;1]0.00;#,##0</c:formatCode>
                <c:ptCount val="5"/>
                <c:pt idx="0">
                  <c:v>20.840624999999999</c:v>
                </c:pt>
                <c:pt idx="1">
                  <c:v>83.015716666666677</c:v>
                </c:pt>
                <c:pt idx="2">
                  <c:v>3.2084999999999999</c:v>
                </c:pt>
                <c:pt idx="3">
                  <c:v>34.190428571428569</c:v>
                </c:pt>
                <c:pt idx="4">
                  <c:v>655.81940909090906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14：パルプ・紙・紙加工品製造業(N=16)</c:v>
                </c:pt>
                <c:pt idx="1">
                  <c:v>16：化学工業(N=60)</c:v>
                </c:pt>
                <c:pt idx="2">
                  <c:v>17：石油製品・石炭製品製造業(N=2)</c:v>
                </c:pt>
                <c:pt idx="3">
                  <c:v>21：窯業・土石製品製造業(N=21)</c:v>
                </c:pt>
                <c:pt idx="4">
                  <c:v>22：鉄鋼業(N=22)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5,010,206</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527715.1000000746</c:v>
                </c:pt>
                <c:pt idx="1">
                  <c:v>4023094.200000077</c:v>
                </c:pt>
                <c:pt idx="2">
                  <c:v>107179.2</c:v>
                </c:pt>
                <c:pt idx="3">
                  <c:v>17335.5</c:v>
                </c:pt>
                <c:pt idx="4">
                  <c:v>0</c:v>
                </c:pt>
                <c:pt idx="5">
                  <c:v>334881.66200000007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8,625,720</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633321.44581208949</c:v>
                </c:pt>
                <c:pt idx="1">
                  <c:v>5321588.0839921022</c:v>
                </c:pt>
                <c:pt idx="2">
                  <c:v>232844.668416</c:v>
                </c:pt>
                <c:pt idx="3">
                  <c:v>91115.388000000006</c:v>
                </c:pt>
                <c:pt idx="4">
                  <c:v>0</c:v>
                </c:pt>
                <c:pt idx="5">
                  <c:v>2346850.6872960003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4,415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茨城県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2183.8210456320003</c:v>
                </c:pt>
                <c:pt idx="1">
                  <c:v>237.71734783200012</c:v>
                </c:pt>
                <c:pt idx="2">
                  <c:v>2.8903231800000002</c:v>
                </c:pt>
                <c:pt idx="3">
                  <c:v>2.1916259999999996E-2</c:v>
                </c:pt>
                <c:pt idx="4">
                  <c:v>348.5753386799999</c:v>
                </c:pt>
                <c:pt idx="5">
                  <c:v>1642.1238271699997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46,844,774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茨城県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44247806.000000015</c:v>
                </c:pt>
                <c:pt idx="1">
                  <c:v>2585700</c:v>
                </c:pt>
                <c:pt idx="2">
                  <c:v>11168</c:v>
                </c:pt>
                <c:pt idx="3">
                  <c:v>100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61900</c:v>
                </c:pt>
                <c:pt idx="1">
                  <c:v>125180</c:v>
                </c:pt>
                <c:pt idx="2">
                  <c:v>178290</c:v>
                </c:pt>
                <c:pt idx="3">
                  <c:v>215878.54</c:v>
                </c:pt>
                <c:pt idx="4">
                  <c:v>278579.91600000003</c:v>
                </c:pt>
                <c:pt idx="5">
                  <c:v>285620.94799999997</c:v>
                </c:pt>
                <c:pt idx="6">
                  <c:v>337848.87199999997</c:v>
                </c:pt>
                <c:pt idx="7">
                  <c:v>339179.071</c:v>
                </c:pt>
                <c:pt idx="8">
                  <c:v>334881.66200000007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11090</c:v>
                </c:pt>
                <c:pt idx="1">
                  <c:v>11743</c:v>
                </c:pt>
                <c:pt idx="2">
                  <c:v>12051</c:v>
                </c:pt>
                <c:pt idx="3">
                  <c:v>12904</c:v>
                </c:pt>
                <c:pt idx="4">
                  <c:v>12904</c:v>
                </c:pt>
                <c:pt idx="5">
                  <c:v>12904</c:v>
                </c:pt>
                <c:pt idx="6">
                  <c:v>15685.5</c:v>
                </c:pt>
                <c:pt idx="7">
                  <c:v>17335.5</c:v>
                </c:pt>
                <c:pt idx="8">
                  <c:v>17335.5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103000</c:v>
                </c:pt>
                <c:pt idx="1">
                  <c:v>104990</c:v>
                </c:pt>
                <c:pt idx="2">
                  <c:v>104990</c:v>
                </c:pt>
                <c:pt idx="3">
                  <c:v>106970</c:v>
                </c:pt>
                <c:pt idx="4">
                  <c:v>109019.4</c:v>
                </c:pt>
                <c:pt idx="5">
                  <c:v>109019.4</c:v>
                </c:pt>
                <c:pt idx="6">
                  <c:v>107819.4</c:v>
                </c:pt>
                <c:pt idx="7">
                  <c:v>107838.6</c:v>
                </c:pt>
                <c:pt idx="8">
                  <c:v>107179.2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1424388.4</c:v>
                </c:pt>
                <c:pt idx="1">
                  <c:v>1881322</c:v>
                </c:pt>
                <c:pt idx="2">
                  <c:v>2306442.44</c:v>
                </c:pt>
                <c:pt idx="3">
                  <c:v>2619973.2999999998</c:v>
                </c:pt>
                <c:pt idx="4">
                  <c:v>2928775.9000000008</c:v>
                </c:pt>
                <c:pt idx="5">
                  <c:v>3323496.9999999991</c:v>
                </c:pt>
                <c:pt idx="6">
                  <c:v>3626887.2000000631</c:v>
                </c:pt>
                <c:pt idx="7">
                  <c:v>3873921.9000000781</c:v>
                </c:pt>
                <c:pt idx="8">
                  <c:v>4023094.200000077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258290.11</c:v>
                </c:pt>
                <c:pt idx="1">
                  <c:v>288198.91000000009</c:v>
                </c:pt>
                <c:pt idx="2">
                  <c:v>315512.81000000011</c:v>
                </c:pt>
                <c:pt idx="3">
                  <c:v>354308.31000000046</c:v>
                </c:pt>
                <c:pt idx="4">
                  <c:v>373396.21</c:v>
                </c:pt>
                <c:pt idx="5">
                  <c:v>400534.9</c:v>
                </c:pt>
                <c:pt idx="6">
                  <c:v>441392.70000000088</c:v>
                </c:pt>
                <c:pt idx="7">
                  <c:v>484773.0000000319</c:v>
                </c:pt>
                <c:pt idx="8">
                  <c:v>527715.1000000746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0.1057340668885455</c:v>
                </c:pt>
                <c:pt idx="1">
                  <c:v>0.15059696888888646</c:v>
                </c:pt>
                <c:pt idx="2">
                  <c:v>0.18276794825641912</c:v>
                </c:pt>
                <c:pt idx="3">
                  <c:v>0.20514996575235253</c:v>
                </c:pt>
                <c:pt idx="4">
                  <c:v>0.24286770753003997</c:v>
                </c:pt>
                <c:pt idx="5">
                  <c:v>0.27663678228253386</c:v>
                </c:pt>
                <c:pt idx="6">
                  <c:v>0.29585816026432593</c:v>
                </c:pt>
                <c:pt idx="7">
                  <c:v>0.3127996911967148</c:v>
                </c:pt>
                <c:pt idx="8">
                  <c:v>0.32088364891008969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26067.532248410291</c:v>
                </c:pt>
                <c:pt idx="2">
                  <c:v>214.15009048476381</c:v>
                </c:pt>
                <c:pt idx="3">
                  <c:v>534.9011382688401</c:v>
                </c:pt>
                <c:pt idx="4">
                  <c:v>5674.8999760434408</c:v>
                </c:pt>
                <c:pt idx="5">
                  <c:v>4822.2684994710507</c:v>
                </c:pt>
                <c:pt idx="7">
                  <c:v>6272.6611018455906</c:v>
                </c:pt>
                <c:pt idx="8">
                  <c:v>231.57254955966101</c:v>
                </c:pt>
                <c:pt idx="9">
                  <c:v>195.32211208416189</c:v>
                </c:pt>
                <c:pt idx="10">
                  <c:v>372.69696906213011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26816.583477163895</c:v>
                </c:pt>
                <c:pt idx="4" formatCode="#,##0">
                  <c:v>5674.8999760434408</c:v>
                </c:pt>
                <c:pt idx="5" formatCode="#,##0">
                  <c:v>4822.2684994710507</c:v>
                </c:pt>
                <c:pt idx="6" formatCode="#,##0">
                  <c:v>6699.555763489413</c:v>
                </c:pt>
                <c:pt idx="10" formatCode="#,##0">
                  <c:v>372.69696906213011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62378</c:v>
                </c:pt>
                <c:pt idx="1">
                  <c:v>68334</c:v>
                </c:pt>
                <c:pt idx="2">
                  <c:v>73694</c:v>
                </c:pt>
                <c:pt idx="3">
                  <c:v>82055</c:v>
                </c:pt>
                <c:pt idx="4">
                  <c:v>85134</c:v>
                </c:pt>
                <c:pt idx="5">
                  <c:v>90169</c:v>
                </c:pt>
                <c:pt idx="6">
                  <c:v>98039</c:v>
                </c:pt>
                <c:pt idx="7">
                  <c:v>105148</c:v>
                </c:pt>
                <c:pt idx="8">
                  <c:v>112242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26881146.181222484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8625720.273516193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67345850.914000005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60661695.712000012</c:v>
                </c:pt>
                <c:pt idx="1">
                  <c:v>6603259.6620000033</c:v>
                </c:pt>
                <c:pt idx="2">
                  <c:v>80286.755000000005</c:v>
                </c:pt>
                <c:pt idx="3">
                  <c:v>608.78499999999985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5954909.5298041916</c:v>
                </c:pt>
                <c:pt idx="1">
                  <c:v>232844.668416</c:v>
                </c:pt>
                <c:pt idx="2">
                  <c:v>91115.388000000006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21286.149864726613</c:v>
                </c:pt>
                <c:pt idx="2">
                  <c:v>175.14882286918933</c:v>
                </c:pt>
                <c:pt idx="3">
                  <c:v>495.6531622807197</c:v>
                </c:pt>
                <c:pt idx="4">
                  <c:v>3815.3330588895137</c:v>
                </c:pt>
                <c:pt idx="5">
                  <c:v>4367.8035524686011</c:v>
                </c:pt>
                <c:pt idx="7">
                  <c:v>5375.8425030228791</c:v>
                </c:pt>
                <c:pt idx="8">
                  <c:v>169.53384341064128</c:v>
                </c:pt>
                <c:pt idx="9">
                  <c:v>172.69095671006008</c:v>
                </c:pt>
                <c:pt idx="10">
                  <c:v>359.18603073458848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21956.951849876521</c:v>
                </c:pt>
                <c:pt idx="4">
                  <c:v>3815.3330588895137</c:v>
                </c:pt>
                <c:pt idx="5">
                  <c:v>4367.8035524686011</c:v>
                </c:pt>
                <c:pt idx="6">
                  <c:v>5718.0673031435808</c:v>
                </c:pt>
                <c:pt idx="10">
                  <c:v>359.18603073458848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茨城県</c:v>
                </c:pt>
              </c:strCache>
            </c:strRef>
          </c:cat>
          <c:val>
            <c:numRef>
              <c:f>①CO2排出量の現状把握!$AX$43:$AX$45</c:f>
              <c:numCache>
                <c:formatCode>0%</c:formatCode>
                <c:ptCount val="3"/>
                <c:pt idx="0">
                  <c:v>0.42072759503743129</c:v>
                </c:pt>
                <c:pt idx="1">
                  <c:v>0.60625520155759771</c:v>
                </c:pt>
                <c:pt idx="2">
                  <c:v>0.60625520155759771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茨城県</c:v>
                </c:pt>
              </c:strCache>
            </c:strRef>
          </c:cat>
          <c:val>
            <c:numRef>
              <c:f>①CO2排出量の現状把握!$AY$43:$AY$45</c:f>
              <c:numCache>
                <c:formatCode>0%</c:formatCode>
                <c:ptCount val="3"/>
                <c:pt idx="0">
                  <c:v>0.19118662390594171</c:v>
                </c:pt>
                <c:pt idx="1">
                  <c:v>0.10534547456501508</c:v>
                </c:pt>
                <c:pt idx="2">
                  <c:v>0.10534547456501508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茨城県</c:v>
                </c:pt>
              </c:strCache>
            </c:strRef>
          </c:cat>
          <c:val>
            <c:numRef>
              <c:f>①CO2排出量の現状把握!$AZ$43:$AZ$45</c:f>
              <c:numCache>
                <c:formatCode>0%</c:formatCode>
                <c:ptCount val="3"/>
                <c:pt idx="0">
                  <c:v>0.18034974026133399</c:v>
                </c:pt>
                <c:pt idx="1">
                  <c:v>0.12059978275539801</c:v>
                </c:pt>
                <c:pt idx="2">
                  <c:v>0.12059978275539801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茨城県</c:v>
                </c:pt>
              </c:strCache>
            </c:strRef>
          </c:cat>
          <c:val>
            <c:numRef>
              <c:f>①CO2排出量の現状把握!$BA$43:$BA$45</c:f>
              <c:numCache>
                <c:formatCode>0%</c:formatCode>
                <c:ptCount val="3"/>
                <c:pt idx="0">
                  <c:v>0.19226168778726088</c:v>
                </c:pt>
                <c:pt idx="1">
                  <c:v>0.15788202611587526</c:v>
                </c:pt>
                <c:pt idx="2">
                  <c:v>0.15788202611587526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茨城県</c:v>
                </c:pt>
              </c:strCache>
            </c:strRef>
          </c:cat>
          <c:val>
            <c:numRef>
              <c:f>①CO2排出量の現状把握!$BB$43:$BB$45</c:f>
              <c:numCache>
                <c:formatCode>0%</c:formatCode>
                <c:ptCount val="3"/>
                <c:pt idx="0">
                  <c:v>1.5474353008032191E-2</c:v>
                </c:pt>
                <c:pt idx="1">
                  <c:v>9.9175150061139306E-3</c:v>
                </c:pt>
                <c:pt idx="2">
                  <c:v>9.9175150061139306E-3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975092</c:v>
                </c:pt>
                <c:pt idx="1">
                  <c:v>975092</c:v>
                </c:pt>
                <c:pt idx="2">
                  <c:v>975092</c:v>
                </c:pt>
                <c:pt idx="3">
                  <c:v>975092</c:v>
                </c:pt>
                <c:pt idx="4">
                  <c:v>975092</c:v>
                </c:pt>
                <c:pt idx="5">
                  <c:v>938758</c:v>
                </c:pt>
                <c:pt idx="6">
                  <c:v>938758</c:v>
                </c:pt>
                <c:pt idx="7">
                  <c:v>938758</c:v>
                </c:pt>
                <c:pt idx="8">
                  <c:v>938758</c:v>
                </c:pt>
                <c:pt idx="9">
                  <c:v>938758</c:v>
                </c:pt>
                <c:pt idx="10">
                  <c:v>938758</c:v>
                </c:pt>
                <c:pt idx="11">
                  <c:v>958720</c:v>
                </c:pt>
                <c:pt idx="12">
                  <c:v>958720</c:v>
                </c:pt>
                <c:pt idx="13">
                  <c:v>958720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362.29414491587738</c:v>
                </c:pt>
                <c:pt idx="1">
                  <c:v>347.16102947422002</c:v>
                </c:pt>
                <c:pt idx="2">
                  <c:v>397.27431702762209</c:v>
                </c:pt>
                <c:pt idx="3">
                  <c:v>385.67849209273152</c:v>
                </c:pt>
                <c:pt idx="4">
                  <c:v>372.69696906213011</c:v>
                </c:pt>
                <c:pt idx="5">
                  <c:v>328.25120211837702</c:v>
                </c:pt>
                <c:pt idx="6">
                  <c:v>362.60948763734211</c:v>
                </c:pt>
                <c:pt idx="7">
                  <c:v>369.52705425556712</c:v>
                </c:pt>
                <c:pt idx="8">
                  <c:v>411.38497566614279</c:v>
                </c:pt>
                <c:pt idx="9">
                  <c:v>416.60870594456611</c:v>
                </c:pt>
                <c:pt idx="10">
                  <c:v>423.68511654342427</c:v>
                </c:pt>
                <c:pt idx="11">
                  <c:v>400.37869294227443</c:v>
                </c:pt>
                <c:pt idx="12">
                  <c:v>389.56894853905442</c:v>
                </c:pt>
                <c:pt idx="13">
                  <c:v>359.18603073458848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29916224</c:v>
                </c:pt>
                <c:pt idx="1">
                  <c:v>31517212</c:v>
                </c:pt>
                <c:pt idx="2">
                  <c:v>26989416</c:v>
                </c:pt>
                <c:pt idx="3">
                  <c:v>31486410</c:v>
                </c:pt>
                <c:pt idx="4">
                  <c:v>32378900</c:v>
                </c:pt>
                <c:pt idx="5">
                  <c:v>31068031</c:v>
                </c:pt>
                <c:pt idx="6">
                  <c:v>31894038</c:v>
                </c:pt>
                <c:pt idx="7">
                  <c:v>31665833.394869011</c:v>
                </c:pt>
                <c:pt idx="8">
                  <c:v>31687222</c:v>
                </c:pt>
                <c:pt idx="9">
                  <c:v>32562521</c:v>
                </c:pt>
                <c:pt idx="10">
                  <c:v>33129338</c:v>
                </c:pt>
                <c:pt idx="11">
                  <c:v>30046979</c:v>
                </c:pt>
                <c:pt idx="12">
                  <c:v>30787174</c:v>
                </c:pt>
                <c:pt idx="13">
                  <c:v>30071080.999999996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2979139</c:v>
                </c:pt>
                <c:pt idx="1">
                  <c:v>2973174</c:v>
                </c:pt>
                <c:pt idx="2">
                  <c:v>2960010</c:v>
                </c:pt>
                <c:pt idx="3">
                  <c:v>2997072</c:v>
                </c:pt>
                <c:pt idx="4">
                  <c:v>2993638</c:v>
                </c:pt>
                <c:pt idx="5">
                  <c:v>2981773</c:v>
                </c:pt>
                <c:pt idx="6">
                  <c:v>2970231</c:v>
                </c:pt>
                <c:pt idx="7">
                  <c:v>2960458</c:v>
                </c:pt>
                <c:pt idx="8">
                  <c:v>2951087</c:v>
                </c:pt>
                <c:pt idx="9">
                  <c:v>2936184</c:v>
                </c:pt>
                <c:pt idx="10">
                  <c:v>2921436</c:v>
                </c:pt>
                <c:pt idx="11">
                  <c:v>2907678</c:v>
                </c:pt>
                <c:pt idx="12">
                  <c:v>2890377</c:v>
                </c:pt>
                <c:pt idx="13">
                  <c:v>2879808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茨城県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1765</v>
      </c>
      <c r="B9" s="77">
        <v>1</v>
      </c>
      <c r="C9" s="77">
        <v>1</v>
      </c>
      <c r="D9" s="77">
        <v>1</v>
      </c>
      <c r="E9" s="77">
        <v>1990</v>
      </c>
      <c r="F9" s="77" t="s">
        <v>788</v>
      </c>
      <c r="G9" s="1017" t="s">
        <v>1571</v>
      </c>
      <c r="H9" s="77" t="s">
        <v>1572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1766</v>
      </c>
      <c r="B10" s="77">
        <v>2</v>
      </c>
      <c r="C10" s="77">
        <v>2</v>
      </c>
      <c r="D10" s="77">
        <v>1</v>
      </c>
      <c r="E10" s="77">
        <v>2005</v>
      </c>
      <c r="F10" s="77" t="s">
        <v>790</v>
      </c>
      <c r="G10" s="1017" t="s">
        <v>1571</v>
      </c>
      <c r="H10" s="77" t="s">
        <v>1572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1767</v>
      </c>
      <c r="B11" s="77">
        <v>3</v>
      </c>
      <c r="C11" s="77">
        <v>3</v>
      </c>
      <c r="D11" s="77">
        <v>1</v>
      </c>
      <c r="E11" s="77">
        <v>2006</v>
      </c>
      <c r="F11" s="77" t="s">
        <v>791</v>
      </c>
      <c r="G11" s="1017" t="s">
        <v>1571</v>
      </c>
      <c r="H11" s="77" t="s">
        <v>1572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1768</v>
      </c>
      <c r="B12" s="77">
        <v>4</v>
      </c>
      <c r="C12" s="77">
        <v>4</v>
      </c>
      <c r="D12" s="77">
        <v>1</v>
      </c>
      <c r="E12" s="77">
        <v>2007</v>
      </c>
      <c r="F12" s="77" t="s">
        <v>792</v>
      </c>
      <c r="G12" s="1017" t="s">
        <v>1571</v>
      </c>
      <c r="H12" s="77" t="s">
        <v>1572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1769</v>
      </c>
      <c r="B13" s="77">
        <v>5</v>
      </c>
      <c r="C13" s="77">
        <v>5</v>
      </c>
      <c r="D13" s="77">
        <v>1</v>
      </c>
      <c r="E13" s="77">
        <v>2008</v>
      </c>
      <c r="F13" s="77" t="s">
        <v>793</v>
      </c>
      <c r="G13" s="1017" t="s">
        <v>1571</v>
      </c>
      <c r="H13" s="77" t="s">
        <v>1572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1770</v>
      </c>
      <c r="B14" s="77">
        <v>6</v>
      </c>
      <c r="C14" s="77">
        <v>6</v>
      </c>
      <c r="D14" s="77">
        <v>1</v>
      </c>
      <c r="E14" s="77">
        <v>2009</v>
      </c>
      <c r="F14" s="77" t="s">
        <v>177</v>
      </c>
      <c r="G14" s="1017" t="s">
        <v>1571</v>
      </c>
      <c r="H14" s="77" t="s">
        <v>1572</v>
      </c>
      <c r="I14" s="1018"/>
      <c r="J14" s="80">
        <v>7.78</v>
      </c>
      <c r="K14" s="80">
        <v>0</v>
      </c>
      <c r="L14" s="80">
        <v>0</v>
      </c>
      <c r="M14" s="80">
        <v>0</v>
      </c>
      <c r="N14" s="80">
        <v>0</v>
      </c>
      <c r="O14" s="80">
        <v>0</v>
      </c>
      <c r="P14" s="80">
        <v>0</v>
      </c>
      <c r="Q14" s="80">
        <v>0</v>
      </c>
      <c r="R14" s="80">
        <v>686.01710000000003</v>
      </c>
      <c r="S14" s="80">
        <v>231.92099999999999</v>
      </c>
      <c r="T14" s="80">
        <v>21.99</v>
      </c>
      <c r="U14" s="80">
        <v>28.65</v>
      </c>
      <c r="V14" s="80">
        <v>10.92</v>
      </c>
      <c r="W14" s="80">
        <v>328.60300000000001</v>
      </c>
      <c r="X14" s="80">
        <v>69.709999999999994</v>
      </c>
      <c r="Y14" s="80">
        <v>5234.6139999999996</v>
      </c>
      <c r="Z14" s="80">
        <v>1917.934</v>
      </c>
      <c r="AA14" s="80">
        <v>556.54300000000001</v>
      </c>
      <c r="AB14" s="80">
        <v>40.399000000000001</v>
      </c>
      <c r="AC14" s="80">
        <v>0</v>
      </c>
      <c r="AD14" s="80">
        <v>1399.817</v>
      </c>
      <c r="AE14" s="80">
        <v>14074.325000000001</v>
      </c>
      <c r="AF14" s="80">
        <v>463.69099999999997</v>
      </c>
      <c r="AG14" s="80">
        <v>232.99799999999999</v>
      </c>
      <c r="AH14" s="80">
        <v>24.763000000000002</v>
      </c>
      <c r="AI14" s="80">
        <v>103.545</v>
      </c>
      <c r="AJ14" s="80">
        <v>129.75800000000001</v>
      </c>
      <c r="AK14" s="80">
        <v>375.31200000000001</v>
      </c>
      <c r="AL14" s="80">
        <v>138.62299999999999</v>
      </c>
      <c r="AM14" s="80">
        <v>8.76</v>
      </c>
      <c r="AN14" s="80">
        <v>137.071</v>
      </c>
      <c r="AO14" s="80">
        <v>27.21</v>
      </c>
      <c r="AP14" s="80">
        <v>1136.3699999999999</v>
      </c>
      <c r="AQ14" s="80">
        <v>29.599</v>
      </c>
      <c r="AR14" s="80">
        <v>10.375</v>
      </c>
      <c r="AS14" s="80">
        <v>95.188999999999993</v>
      </c>
      <c r="AT14" s="80">
        <v>15.96</v>
      </c>
      <c r="AU14" s="80">
        <v>0</v>
      </c>
      <c r="AV14" s="80">
        <v>6.67</v>
      </c>
      <c r="AW14" s="80">
        <v>0</v>
      </c>
      <c r="AX14" s="80">
        <v>0</v>
      </c>
      <c r="AY14" s="80">
        <v>0</v>
      </c>
      <c r="AZ14" s="80">
        <v>0</v>
      </c>
      <c r="BA14" s="80">
        <v>0</v>
      </c>
      <c r="BB14" s="80">
        <v>0</v>
      </c>
      <c r="BC14" s="80">
        <v>0</v>
      </c>
      <c r="BD14" s="80">
        <v>2.5270000000000001</v>
      </c>
      <c r="BE14" s="80">
        <v>0</v>
      </c>
      <c r="BF14" s="80">
        <v>0</v>
      </c>
      <c r="BG14" s="80">
        <v>0</v>
      </c>
      <c r="BH14" s="80">
        <v>0</v>
      </c>
      <c r="BI14" s="80">
        <v>0</v>
      </c>
      <c r="BJ14" s="80">
        <v>0</v>
      </c>
      <c r="BK14" s="80">
        <v>0</v>
      </c>
      <c r="BL14" s="80">
        <v>0</v>
      </c>
      <c r="BM14" s="80">
        <v>47.82</v>
      </c>
      <c r="BN14" s="80">
        <v>0</v>
      </c>
      <c r="BO14" s="80">
        <v>0</v>
      </c>
      <c r="BP14" s="80">
        <v>0</v>
      </c>
      <c r="BQ14" s="80">
        <v>5.67</v>
      </c>
      <c r="BR14" s="80">
        <v>0</v>
      </c>
      <c r="BS14" s="80">
        <v>0</v>
      </c>
      <c r="BT14" s="80">
        <v>0</v>
      </c>
      <c r="BU14" s="80">
        <v>0</v>
      </c>
      <c r="BV14" s="80">
        <v>0</v>
      </c>
      <c r="BW14" s="80">
        <v>0</v>
      </c>
      <c r="BX14" s="80">
        <v>4.82</v>
      </c>
      <c r="BY14" s="80">
        <v>0</v>
      </c>
      <c r="BZ14" s="80">
        <v>39.950000000000003</v>
      </c>
      <c r="CA14" s="80">
        <v>0</v>
      </c>
      <c r="CB14" s="80">
        <v>770.15700000000004</v>
      </c>
      <c r="CC14" s="80">
        <v>0</v>
      </c>
      <c r="CD14" s="80">
        <v>0</v>
      </c>
      <c r="CE14" s="80">
        <v>0</v>
      </c>
      <c r="CF14" s="80">
        <v>3.05</v>
      </c>
      <c r="CG14" s="80">
        <v>0</v>
      </c>
      <c r="CH14" s="80">
        <v>0</v>
      </c>
      <c r="CI14" s="80">
        <v>17.71</v>
      </c>
      <c r="CJ14" s="80">
        <v>0</v>
      </c>
      <c r="CK14" s="80">
        <v>8.9499999999999993</v>
      </c>
      <c r="CL14" s="80">
        <v>76.31</v>
      </c>
      <c r="CM14" s="80">
        <v>6</v>
      </c>
      <c r="CN14" s="80">
        <v>43.484000000000002</v>
      </c>
      <c r="CO14" s="80">
        <v>0</v>
      </c>
      <c r="CP14" s="80">
        <v>0</v>
      </c>
      <c r="CQ14" s="80">
        <v>0</v>
      </c>
      <c r="CR14" s="80">
        <v>0</v>
      </c>
      <c r="CS14" s="80">
        <v>238.47200000000001</v>
      </c>
      <c r="CT14" s="80">
        <v>0</v>
      </c>
      <c r="CU14" s="80">
        <v>2.64</v>
      </c>
      <c r="CV14" s="80">
        <v>0</v>
      </c>
      <c r="CW14" s="80">
        <v>0</v>
      </c>
      <c r="CX14" s="80">
        <v>0</v>
      </c>
      <c r="CY14" s="80">
        <v>0</v>
      </c>
      <c r="CZ14" s="80">
        <v>0</v>
      </c>
      <c r="DA14" s="80">
        <v>0</v>
      </c>
      <c r="DB14" s="80">
        <v>49.68</v>
      </c>
      <c r="DC14" s="80">
        <v>74.953000000000003</v>
      </c>
      <c r="DD14" s="80">
        <v>3.5070000000000001</v>
      </c>
      <c r="DE14" s="80">
        <v>1908.7840000000001</v>
      </c>
      <c r="DF14" s="80">
        <v>0</v>
      </c>
      <c r="DG14" s="80">
        <v>1136.3699999999999</v>
      </c>
      <c r="DH14" s="80">
        <v>0</v>
      </c>
      <c r="DI14" s="80">
        <v>29.599</v>
      </c>
      <c r="DJ14" s="80">
        <v>10.375</v>
      </c>
      <c r="DK14" s="80">
        <v>7.78</v>
      </c>
      <c r="DL14" s="80">
        <v>0</v>
      </c>
      <c r="DM14" s="80">
        <v>0</v>
      </c>
      <c r="DN14" s="80">
        <v>0</v>
      </c>
      <c r="DO14" s="80">
        <v>0</v>
      </c>
      <c r="DP14" s="80">
        <v>0</v>
      </c>
      <c r="DQ14" s="80">
        <v>0</v>
      </c>
      <c r="DR14" s="80">
        <v>0</v>
      </c>
      <c r="DS14" s="80">
        <v>686.01710000000003</v>
      </c>
      <c r="DT14" s="80">
        <v>231.92099999999999</v>
      </c>
      <c r="DU14" s="80">
        <v>21.99</v>
      </c>
      <c r="DV14" s="80">
        <v>28.65</v>
      </c>
      <c r="DW14" s="80">
        <v>10.92</v>
      </c>
      <c r="DX14" s="80">
        <v>328.60300000000001</v>
      </c>
      <c r="DY14" s="80">
        <v>69.709999999999994</v>
      </c>
      <c r="DZ14" s="80">
        <v>5234.6139999999996</v>
      </c>
      <c r="EA14" s="80">
        <v>9.15</v>
      </c>
      <c r="EB14" s="80">
        <v>556.54300000000001</v>
      </c>
      <c r="EC14" s="80">
        <v>40.399000000000001</v>
      </c>
      <c r="ED14" s="80">
        <v>0</v>
      </c>
      <c r="EE14" s="80">
        <v>1399.817</v>
      </c>
      <c r="EF14" s="80">
        <v>14074.325000000001</v>
      </c>
      <c r="EG14" s="80">
        <v>463.69099999999997</v>
      </c>
      <c r="EH14" s="80">
        <v>232.99799999999999</v>
      </c>
      <c r="EI14" s="80">
        <v>24.763000000000002</v>
      </c>
      <c r="EJ14" s="80">
        <v>103.545</v>
      </c>
      <c r="EK14" s="80">
        <v>129.75800000000001</v>
      </c>
      <c r="EL14" s="80">
        <v>375.31200000000001</v>
      </c>
      <c r="EM14" s="80">
        <v>138.62299999999999</v>
      </c>
      <c r="EN14" s="80">
        <v>8.76</v>
      </c>
      <c r="EO14" s="80">
        <v>137.071</v>
      </c>
      <c r="EP14" s="80">
        <v>27.21</v>
      </c>
      <c r="EQ14" s="80">
        <v>0</v>
      </c>
      <c r="ER14" s="80">
        <v>0</v>
      </c>
      <c r="ES14" s="80">
        <v>0</v>
      </c>
      <c r="ET14" s="80">
        <v>95.188999999999993</v>
      </c>
      <c r="EU14" s="80">
        <v>15.96</v>
      </c>
      <c r="EV14" s="80">
        <v>0</v>
      </c>
      <c r="EW14" s="80">
        <v>6.67</v>
      </c>
      <c r="EX14" s="80">
        <v>0</v>
      </c>
      <c r="EY14" s="80">
        <v>0</v>
      </c>
      <c r="EZ14" s="80">
        <v>0</v>
      </c>
      <c r="FA14" s="80">
        <v>0</v>
      </c>
      <c r="FB14" s="80">
        <v>0</v>
      </c>
      <c r="FC14" s="80">
        <v>0</v>
      </c>
      <c r="FD14" s="80">
        <v>0</v>
      </c>
      <c r="FE14" s="80">
        <v>2.5270000000000001</v>
      </c>
      <c r="FF14" s="80">
        <v>0</v>
      </c>
      <c r="FG14" s="80">
        <v>0</v>
      </c>
      <c r="FH14" s="80">
        <v>0</v>
      </c>
      <c r="FI14" s="80">
        <v>0</v>
      </c>
      <c r="FJ14" s="80">
        <v>0</v>
      </c>
      <c r="FK14" s="80">
        <v>0</v>
      </c>
      <c r="FL14" s="80">
        <v>0</v>
      </c>
      <c r="FM14" s="80">
        <v>0</v>
      </c>
      <c r="FN14" s="80">
        <v>47.82</v>
      </c>
      <c r="FO14" s="80">
        <v>0</v>
      </c>
      <c r="FP14" s="80">
        <v>0</v>
      </c>
      <c r="FQ14" s="80">
        <v>0</v>
      </c>
      <c r="FR14" s="80">
        <v>5.67</v>
      </c>
      <c r="FS14" s="80">
        <v>0</v>
      </c>
      <c r="FT14" s="80">
        <v>0</v>
      </c>
      <c r="FU14" s="80">
        <v>0</v>
      </c>
      <c r="FV14" s="80">
        <v>0</v>
      </c>
      <c r="FW14" s="80">
        <v>0</v>
      </c>
      <c r="FX14" s="80">
        <v>0</v>
      </c>
      <c r="FY14" s="80">
        <v>4.82</v>
      </c>
      <c r="FZ14" s="80">
        <v>0</v>
      </c>
      <c r="GA14" s="80">
        <v>39.950000000000003</v>
      </c>
      <c r="GB14" s="80">
        <v>0</v>
      </c>
      <c r="GC14" s="80">
        <v>770.15700000000004</v>
      </c>
      <c r="GD14" s="80">
        <v>0</v>
      </c>
      <c r="GE14" s="80">
        <v>0</v>
      </c>
      <c r="GF14" s="80">
        <v>0</v>
      </c>
      <c r="GG14" s="80">
        <v>3.05</v>
      </c>
      <c r="GH14" s="80">
        <v>0</v>
      </c>
      <c r="GI14" s="80">
        <v>0</v>
      </c>
      <c r="GJ14" s="80">
        <v>17.71</v>
      </c>
      <c r="GK14" s="80">
        <v>0</v>
      </c>
      <c r="GL14" s="80">
        <v>8.9499999999999993</v>
      </c>
      <c r="GM14" s="80">
        <v>76.31</v>
      </c>
      <c r="GN14" s="80">
        <v>6</v>
      </c>
      <c r="GO14" s="80">
        <v>43.484000000000002</v>
      </c>
      <c r="GP14" s="80">
        <v>0</v>
      </c>
      <c r="GQ14" s="80">
        <v>0</v>
      </c>
      <c r="GR14" s="80">
        <v>0</v>
      </c>
      <c r="GS14" s="80">
        <v>0</v>
      </c>
      <c r="GT14" s="80">
        <v>238.47200000000001</v>
      </c>
      <c r="GU14" s="80">
        <v>0</v>
      </c>
      <c r="GV14" s="80">
        <v>2.64</v>
      </c>
      <c r="GW14" s="80">
        <v>0</v>
      </c>
      <c r="GX14" s="80">
        <v>0</v>
      </c>
      <c r="GY14" s="80">
        <v>0</v>
      </c>
      <c r="GZ14" s="80">
        <v>0</v>
      </c>
      <c r="HA14" s="80">
        <v>0</v>
      </c>
      <c r="HB14" s="80">
        <v>0</v>
      </c>
      <c r="HC14" s="80">
        <v>49.68</v>
      </c>
      <c r="HD14" s="80">
        <v>74.953000000000003</v>
      </c>
      <c r="HE14" s="80">
        <v>3.5070000000000001</v>
      </c>
      <c r="HF14" s="80">
        <v>3085.1280000000002</v>
      </c>
      <c r="HG14" s="80">
        <v>7.78</v>
      </c>
      <c r="HH14" s="80">
        <v>0</v>
      </c>
      <c r="HI14" s="80">
        <v>0</v>
      </c>
      <c r="HJ14" s="80">
        <v>0</v>
      </c>
      <c r="HK14" s="80">
        <v>24334.390100000001</v>
      </c>
      <c r="HL14" s="80">
        <v>95.188999999999993</v>
      </c>
      <c r="HM14" s="80">
        <v>22.63</v>
      </c>
      <c r="HN14" s="80">
        <v>2.5270000000000001</v>
      </c>
      <c r="HO14" s="80">
        <v>53.49</v>
      </c>
      <c r="HP14" s="80">
        <v>4.82</v>
      </c>
      <c r="HQ14" s="80">
        <v>39.950000000000003</v>
      </c>
      <c r="HR14" s="80">
        <v>770.15700000000004</v>
      </c>
      <c r="HS14" s="80">
        <v>3.05</v>
      </c>
      <c r="HT14" s="80">
        <v>26.66</v>
      </c>
      <c r="HU14" s="80">
        <v>82.31</v>
      </c>
      <c r="HV14" s="80">
        <v>43.484000000000002</v>
      </c>
      <c r="HW14" s="80">
        <v>0</v>
      </c>
      <c r="HX14" s="80">
        <v>241.11199999999999</v>
      </c>
      <c r="HY14" s="80">
        <v>124.633</v>
      </c>
      <c r="HZ14" s="80">
        <v>3.5070000000000001</v>
      </c>
      <c r="IA14" s="80">
        <v>3085.1280000000002</v>
      </c>
      <c r="IB14" s="80">
        <v>7.78</v>
      </c>
      <c r="IC14" s="80">
        <v>0</v>
      </c>
      <c r="ID14" s="80">
        <v>0</v>
      </c>
      <c r="IE14" s="80">
        <v>0</v>
      </c>
      <c r="IF14" s="80">
        <v>26243.1741</v>
      </c>
      <c r="IG14" s="80">
        <v>1271.5329999999999</v>
      </c>
      <c r="IH14" s="80">
        <v>22.63</v>
      </c>
      <c r="II14" s="80">
        <v>2.5270000000000001</v>
      </c>
      <c r="IJ14" s="80">
        <v>53.49</v>
      </c>
      <c r="IK14" s="80">
        <v>4.82</v>
      </c>
      <c r="IL14" s="80">
        <v>39.950000000000003</v>
      </c>
      <c r="IM14" s="80">
        <v>770.15700000000004</v>
      </c>
      <c r="IN14" s="80">
        <v>3.05</v>
      </c>
      <c r="IO14" s="80">
        <v>26.66</v>
      </c>
      <c r="IP14" s="80">
        <v>82.31</v>
      </c>
      <c r="IQ14" s="80">
        <v>43.484000000000002</v>
      </c>
      <c r="IR14" s="80">
        <v>0</v>
      </c>
      <c r="IS14" s="80">
        <v>241.11199999999999</v>
      </c>
      <c r="IT14" s="80">
        <v>124.633</v>
      </c>
      <c r="IU14" s="80">
        <v>3.5070000000000001</v>
      </c>
      <c r="IV14" s="81">
        <v>0</v>
      </c>
      <c r="IW14" s="78">
        <v>1</v>
      </c>
      <c r="IX14" s="78">
        <v>0</v>
      </c>
      <c r="IY14" s="78">
        <v>0</v>
      </c>
      <c r="IZ14" s="78">
        <v>0</v>
      </c>
      <c r="JA14" s="78">
        <v>0</v>
      </c>
      <c r="JB14" s="78">
        <v>0</v>
      </c>
      <c r="JC14" s="78">
        <v>0</v>
      </c>
      <c r="JD14" s="78">
        <v>0</v>
      </c>
      <c r="JE14" s="78">
        <v>54</v>
      </c>
      <c r="JF14" s="78">
        <v>16</v>
      </c>
      <c r="JG14" s="78">
        <v>2</v>
      </c>
      <c r="JH14" s="78">
        <v>5</v>
      </c>
      <c r="JI14" s="78">
        <v>3</v>
      </c>
      <c r="JJ14" s="78">
        <v>12</v>
      </c>
      <c r="JK14" s="78">
        <v>9</v>
      </c>
      <c r="JL14" s="78">
        <v>65</v>
      </c>
      <c r="JM14" s="78">
        <v>3</v>
      </c>
      <c r="JN14" s="78">
        <v>46</v>
      </c>
      <c r="JO14" s="78">
        <v>5</v>
      </c>
      <c r="JP14" s="78">
        <v>0</v>
      </c>
      <c r="JQ14" s="78">
        <v>22</v>
      </c>
      <c r="JR14" s="78">
        <v>19</v>
      </c>
      <c r="JS14" s="78">
        <v>19</v>
      </c>
      <c r="JT14" s="78">
        <v>13</v>
      </c>
      <c r="JU14" s="78">
        <v>5</v>
      </c>
      <c r="JV14" s="78">
        <v>11</v>
      </c>
      <c r="JW14" s="78">
        <v>7</v>
      </c>
      <c r="JX14" s="78">
        <v>18</v>
      </c>
      <c r="JY14" s="78">
        <v>9</v>
      </c>
      <c r="JZ14" s="78">
        <v>2</v>
      </c>
      <c r="KA14" s="78">
        <v>13</v>
      </c>
      <c r="KB14" s="78">
        <v>4</v>
      </c>
      <c r="KC14" s="78">
        <v>8</v>
      </c>
      <c r="KD14" s="78">
        <v>1</v>
      </c>
      <c r="KE14" s="78">
        <v>2</v>
      </c>
      <c r="KF14" s="78">
        <v>14</v>
      </c>
      <c r="KG14" s="78">
        <v>3</v>
      </c>
      <c r="KH14" s="78">
        <v>0</v>
      </c>
      <c r="KI14" s="78">
        <v>1</v>
      </c>
      <c r="KJ14" s="78">
        <v>0</v>
      </c>
      <c r="KK14" s="78">
        <v>0</v>
      </c>
      <c r="KL14" s="78">
        <v>0</v>
      </c>
      <c r="KM14" s="78">
        <v>0</v>
      </c>
      <c r="KN14" s="78">
        <v>0</v>
      </c>
      <c r="KO14" s="78">
        <v>0</v>
      </c>
      <c r="KP14" s="78">
        <v>0</v>
      </c>
      <c r="KQ14" s="78">
        <v>1</v>
      </c>
      <c r="KR14" s="78">
        <v>0</v>
      </c>
      <c r="KS14" s="78">
        <v>0</v>
      </c>
      <c r="KT14" s="78">
        <v>0</v>
      </c>
      <c r="KU14" s="78">
        <v>0</v>
      </c>
      <c r="KV14" s="78">
        <v>0</v>
      </c>
      <c r="KW14" s="78">
        <v>0</v>
      </c>
      <c r="KX14" s="78">
        <v>0</v>
      </c>
      <c r="KY14" s="78">
        <v>0</v>
      </c>
      <c r="KZ14" s="78">
        <v>11</v>
      </c>
      <c r="LA14" s="78">
        <v>0</v>
      </c>
      <c r="LB14" s="78">
        <v>0</v>
      </c>
      <c r="LC14" s="78">
        <v>0</v>
      </c>
      <c r="LD14" s="78">
        <v>2</v>
      </c>
      <c r="LE14" s="78">
        <v>0</v>
      </c>
      <c r="LF14" s="78">
        <v>0</v>
      </c>
      <c r="LG14" s="78">
        <v>0</v>
      </c>
      <c r="LH14" s="78">
        <v>0</v>
      </c>
      <c r="LI14" s="78">
        <v>0</v>
      </c>
      <c r="LJ14" s="78">
        <v>0</v>
      </c>
      <c r="LK14" s="78">
        <v>1</v>
      </c>
      <c r="LL14" s="78">
        <v>0</v>
      </c>
      <c r="LM14" s="78">
        <v>6</v>
      </c>
      <c r="LN14" s="78">
        <v>0</v>
      </c>
      <c r="LO14" s="78">
        <v>31</v>
      </c>
      <c r="LP14" s="78">
        <v>0</v>
      </c>
      <c r="LQ14" s="78">
        <v>0</v>
      </c>
      <c r="LR14" s="78">
        <v>0</v>
      </c>
      <c r="LS14" s="78">
        <v>1</v>
      </c>
      <c r="LT14" s="78">
        <v>0</v>
      </c>
      <c r="LU14" s="78">
        <v>0</v>
      </c>
      <c r="LV14" s="78">
        <v>4</v>
      </c>
      <c r="LW14" s="78">
        <v>0</v>
      </c>
      <c r="LX14" s="78">
        <v>2</v>
      </c>
      <c r="LY14" s="78">
        <v>4</v>
      </c>
      <c r="LZ14" s="78">
        <v>1</v>
      </c>
      <c r="MA14" s="78">
        <v>9</v>
      </c>
      <c r="MB14" s="78">
        <v>0</v>
      </c>
      <c r="MC14" s="78">
        <v>0</v>
      </c>
      <c r="MD14" s="78">
        <v>0</v>
      </c>
      <c r="ME14" s="78">
        <v>0</v>
      </c>
      <c r="MF14" s="78">
        <v>11</v>
      </c>
      <c r="MG14" s="78">
        <v>0</v>
      </c>
      <c r="MH14" s="78">
        <v>1</v>
      </c>
      <c r="MI14" s="78">
        <v>0</v>
      </c>
      <c r="MJ14" s="78">
        <v>0</v>
      </c>
      <c r="MK14" s="78">
        <v>0</v>
      </c>
      <c r="ML14" s="78">
        <v>0</v>
      </c>
      <c r="MM14" s="78">
        <v>0</v>
      </c>
      <c r="MN14" s="78">
        <v>0</v>
      </c>
      <c r="MO14" s="78">
        <v>7</v>
      </c>
      <c r="MP14" s="78">
        <v>5</v>
      </c>
      <c r="MQ14" s="78">
        <v>1</v>
      </c>
      <c r="MR14" s="78">
        <v>1</v>
      </c>
      <c r="MS14" s="78">
        <v>0</v>
      </c>
      <c r="MT14" s="78">
        <v>8</v>
      </c>
      <c r="MU14" s="78">
        <v>0</v>
      </c>
      <c r="MV14" s="78">
        <v>1</v>
      </c>
      <c r="MW14" s="78">
        <v>2</v>
      </c>
      <c r="MX14" s="78">
        <v>1</v>
      </c>
      <c r="MY14" s="78">
        <v>0</v>
      </c>
      <c r="MZ14" s="78">
        <v>0</v>
      </c>
      <c r="NA14" s="78">
        <v>0</v>
      </c>
      <c r="NB14" s="78">
        <v>0</v>
      </c>
      <c r="NC14" s="78">
        <v>0</v>
      </c>
      <c r="ND14" s="78">
        <v>0</v>
      </c>
      <c r="NE14" s="78">
        <v>0</v>
      </c>
      <c r="NF14" s="78">
        <v>54</v>
      </c>
      <c r="NG14" s="78">
        <v>16</v>
      </c>
      <c r="NH14" s="78">
        <v>2</v>
      </c>
      <c r="NI14" s="78">
        <v>5</v>
      </c>
      <c r="NJ14" s="78">
        <v>3</v>
      </c>
      <c r="NK14" s="78">
        <v>12</v>
      </c>
      <c r="NL14" s="78">
        <v>9</v>
      </c>
      <c r="NM14" s="78">
        <v>65</v>
      </c>
      <c r="NN14" s="78">
        <v>2</v>
      </c>
      <c r="NO14" s="78">
        <v>46</v>
      </c>
      <c r="NP14" s="78">
        <v>5</v>
      </c>
      <c r="NQ14" s="78">
        <v>0</v>
      </c>
      <c r="NR14" s="78">
        <v>22</v>
      </c>
      <c r="NS14" s="78">
        <v>19</v>
      </c>
      <c r="NT14" s="78">
        <v>19</v>
      </c>
      <c r="NU14" s="78">
        <v>13</v>
      </c>
      <c r="NV14" s="78">
        <v>5</v>
      </c>
      <c r="NW14" s="78">
        <v>11</v>
      </c>
      <c r="NX14" s="78">
        <v>7</v>
      </c>
      <c r="NY14" s="78">
        <v>18</v>
      </c>
      <c r="NZ14" s="78">
        <v>9</v>
      </c>
      <c r="OA14" s="78">
        <v>2</v>
      </c>
      <c r="OB14" s="78">
        <v>13</v>
      </c>
      <c r="OC14" s="78">
        <v>4</v>
      </c>
      <c r="OD14" s="78">
        <v>0</v>
      </c>
      <c r="OE14" s="78">
        <v>0</v>
      </c>
      <c r="OF14" s="78">
        <v>0</v>
      </c>
      <c r="OG14" s="78">
        <v>14</v>
      </c>
      <c r="OH14" s="78">
        <v>3</v>
      </c>
      <c r="OI14" s="78">
        <v>0</v>
      </c>
      <c r="OJ14" s="78">
        <v>1</v>
      </c>
      <c r="OK14" s="78">
        <v>0</v>
      </c>
      <c r="OL14" s="78">
        <v>0</v>
      </c>
      <c r="OM14" s="78">
        <v>0</v>
      </c>
      <c r="ON14" s="78">
        <v>0</v>
      </c>
      <c r="OO14" s="78">
        <v>0</v>
      </c>
      <c r="OP14" s="78">
        <v>0</v>
      </c>
      <c r="OQ14" s="78">
        <v>0</v>
      </c>
      <c r="OR14" s="78">
        <v>1</v>
      </c>
      <c r="OS14" s="78">
        <v>0</v>
      </c>
      <c r="OT14" s="78">
        <v>0</v>
      </c>
      <c r="OU14" s="78">
        <v>0</v>
      </c>
      <c r="OV14" s="78">
        <v>0</v>
      </c>
      <c r="OW14" s="78">
        <v>0</v>
      </c>
      <c r="OX14" s="78">
        <v>0</v>
      </c>
      <c r="OY14" s="78">
        <v>0</v>
      </c>
      <c r="OZ14" s="78">
        <v>0</v>
      </c>
      <c r="PA14" s="78">
        <v>11</v>
      </c>
      <c r="PB14" s="78">
        <v>0</v>
      </c>
      <c r="PC14" s="78">
        <v>0</v>
      </c>
      <c r="PD14" s="78">
        <v>0</v>
      </c>
      <c r="PE14" s="78">
        <v>2</v>
      </c>
      <c r="PF14" s="78">
        <v>0</v>
      </c>
      <c r="PG14" s="78">
        <v>0</v>
      </c>
      <c r="PH14" s="78">
        <v>0</v>
      </c>
      <c r="PI14" s="78">
        <v>0</v>
      </c>
      <c r="PJ14" s="78">
        <v>0</v>
      </c>
      <c r="PK14" s="78">
        <v>0</v>
      </c>
      <c r="PL14" s="78">
        <v>1</v>
      </c>
      <c r="PM14" s="78">
        <v>0</v>
      </c>
      <c r="PN14" s="78">
        <v>6</v>
      </c>
      <c r="PO14" s="78">
        <v>0</v>
      </c>
      <c r="PP14" s="78">
        <v>31</v>
      </c>
      <c r="PQ14" s="78">
        <v>0</v>
      </c>
      <c r="PR14" s="78">
        <v>0</v>
      </c>
      <c r="PS14" s="78">
        <v>0</v>
      </c>
      <c r="PT14" s="78">
        <v>1</v>
      </c>
      <c r="PU14" s="78">
        <v>0</v>
      </c>
      <c r="PV14" s="78">
        <v>0</v>
      </c>
      <c r="PW14" s="78">
        <v>4</v>
      </c>
      <c r="PX14" s="78">
        <v>0</v>
      </c>
      <c r="PY14" s="78">
        <v>2</v>
      </c>
      <c r="PZ14" s="78">
        <v>4</v>
      </c>
      <c r="QA14" s="78">
        <v>1</v>
      </c>
      <c r="QB14" s="78">
        <v>9</v>
      </c>
      <c r="QC14" s="78">
        <v>0</v>
      </c>
      <c r="QD14" s="78">
        <v>0</v>
      </c>
      <c r="QE14" s="78">
        <v>0</v>
      </c>
      <c r="QF14" s="78">
        <v>0</v>
      </c>
      <c r="QG14" s="78">
        <v>11</v>
      </c>
      <c r="QH14" s="78">
        <v>0</v>
      </c>
      <c r="QI14" s="78">
        <v>1</v>
      </c>
      <c r="QJ14" s="78">
        <v>0</v>
      </c>
      <c r="QK14" s="78">
        <v>0</v>
      </c>
      <c r="QL14" s="78">
        <v>0</v>
      </c>
      <c r="QM14" s="78">
        <v>0</v>
      </c>
      <c r="QN14" s="78">
        <v>0</v>
      </c>
      <c r="QO14" s="78">
        <v>0</v>
      </c>
      <c r="QP14" s="78">
        <v>7</v>
      </c>
      <c r="QQ14" s="78">
        <v>5</v>
      </c>
      <c r="QR14" s="78">
        <v>1</v>
      </c>
      <c r="QS14" s="78">
        <v>12</v>
      </c>
      <c r="QT14" s="78">
        <v>1</v>
      </c>
      <c r="QU14" s="78">
        <v>0</v>
      </c>
      <c r="QV14" s="78">
        <v>0</v>
      </c>
      <c r="QW14" s="78">
        <v>0</v>
      </c>
      <c r="QX14" s="78">
        <v>361</v>
      </c>
      <c r="QY14" s="78">
        <v>14</v>
      </c>
      <c r="QZ14" s="78">
        <v>4</v>
      </c>
      <c r="RA14" s="78">
        <v>1</v>
      </c>
      <c r="RB14" s="78">
        <v>13</v>
      </c>
      <c r="RC14" s="78">
        <v>1</v>
      </c>
      <c r="RD14" s="78">
        <v>6</v>
      </c>
      <c r="RE14" s="78">
        <v>31</v>
      </c>
      <c r="RF14" s="78">
        <v>1</v>
      </c>
      <c r="RG14" s="78">
        <v>6</v>
      </c>
      <c r="RH14" s="78">
        <v>5</v>
      </c>
      <c r="RI14" s="78">
        <v>9</v>
      </c>
      <c r="RJ14" s="78">
        <v>0</v>
      </c>
      <c r="RK14" s="78">
        <v>12</v>
      </c>
      <c r="RL14" s="78">
        <v>12</v>
      </c>
      <c r="RM14" s="78">
        <v>1</v>
      </c>
      <c r="RN14" s="78">
        <v>12</v>
      </c>
      <c r="RO14" s="78">
        <v>1</v>
      </c>
      <c r="RP14" s="78">
        <v>0</v>
      </c>
      <c r="RQ14" s="78">
        <v>0</v>
      </c>
      <c r="RR14" s="78">
        <v>0</v>
      </c>
      <c r="RS14" s="78">
        <v>362</v>
      </c>
      <c r="RT14" s="78">
        <v>25</v>
      </c>
      <c r="RU14" s="78">
        <v>4</v>
      </c>
      <c r="RV14" s="78">
        <v>1</v>
      </c>
      <c r="RW14" s="78">
        <v>13</v>
      </c>
      <c r="RX14" s="78">
        <v>1</v>
      </c>
      <c r="RY14" s="78">
        <v>6</v>
      </c>
      <c r="RZ14" s="78">
        <v>31</v>
      </c>
      <c r="SA14" s="78">
        <v>1</v>
      </c>
      <c r="SB14" s="78">
        <v>6</v>
      </c>
      <c r="SC14" s="78">
        <v>5</v>
      </c>
      <c r="SD14" s="78">
        <v>9</v>
      </c>
      <c r="SE14" s="78">
        <v>0</v>
      </c>
      <c r="SF14" s="78">
        <v>12</v>
      </c>
      <c r="SG14" s="78">
        <v>12</v>
      </c>
      <c r="SH14" s="78">
        <v>1</v>
      </c>
    </row>
    <row r="15" spans="1:503">
      <c r="A15" s="17" t="s">
        <v>1771</v>
      </c>
      <c r="B15" s="77">
        <v>7</v>
      </c>
      <c r="C15" s="77">
        <v>7</v>
      </c>
      <c r="D15" s="77">
        <v>1</v>
      </c>
      <c r="E15" s="77">
        <v>2010</v>
      </c>
      <c r="F15" s="77" t="s">
        <v>178</v>
      </c>
      <c r="G15" s="1017" t="s">
        <v>1571</v>
      </c>
      <c r="H15" s="77" t="s">
        <v>1572</v>
      </c>
      <c r="I15" s="1018"/>
      <c r="J15" s="80">
        <v>6.8230000000000004</v>
      </c>
      <c r="K15" s="80">
        <v>0</v>
      </c>
      <c r="L15" s="80">
        <v>0</v>
      </c>
      <c r="M15" s="80">
        <v>0</v>
      </c>
      <c r="N15" s="80">
        <v>0</v>
      </c>
      <c r="O15" s="80">
        <v>0</v>
      </c>
      <c r="P15" s="80">
        <v>0</v>
      </c>
      <c r="Q15" s="80">
        <v>0</v>
      </c>
      <c r="R15" s="80">
        <v>744.95889999999997</v>
      </c>
      <c r="S15" s="80">
        <v>120.334</v>
      </c>
      <c r="T15" s="80">
        <v>19.344999999999999</v>
      </c>
      <c r="U15" s="80">
        <v>35.868000000000002</v>
      </c>
      <c r="V15" s="80">
        <v>11.634</v>
      </c>
      <c r="W15" s="80">
        <v>370.952</v>
      </c>
      <c r="X15" s="80">
        <v>64.569000000000003</v>
      </c>
      <c r="Y15" s="80">
        <v>4930.4049999999997</v>
      </c>
      <c r="Z15" s="80">
        <v>1653.413</v>
      </c>
      <c r="AA15" s="80">
        <v>520.35400000000004</v>
      </c>
      <c r="AB15" s="80">
        <v>39.598999999999997</v>
      </c>
      <c r="AC15" s="80">
        <v>0</v>
      </c>
      <c r="AD15" s="80">
        <v>1490.627</v>
      </c>
      <c r="AE15" s="80">
        <v>14033.036</v>
      </c>
      <c r="AF15" s="80">
        <v>536.04300000000001</v>
      </c>
      <c r="AG15" s="80">
        <v>251.81100000000001</v>
      </c>
      <c r="AH15" s="80">
        <v>37.020000000000003</v>
      </c>
      <c r="AI15" s="80">
        <v>118.339</v>
      </c>
      <c r="AJ15" s="80">
        <v>125.057</v>
      </c>
      <c r="AK15" s="80">
        <v>609.60699999999997</v>
      </c>
      <c r="AL15" s="80">
        <v>198.81399999999999</v>
      </c>
      <c r="AM15" s="80">
        <v>19.3</v>
      </c>
      <c r="AN15" s="80">
        <v>155.83600000000001</v>
      </c>
      <c r="AO15" s="80">
        <v>31.256</v>
      </c>
      <c r="AP15" s="80">
        <v>1332.1020000000001</v>
      </c>
      <c r="AQ15" s="80">
        <v>0</v>
      </c>
      <c r="AR15" s="80">
        <v>8.5389999999999997</v>
      </c>
      <c r="AS15" s="80">
        <v>92.459000000000003</v>
      </c>
      <c r="AT15" s="80">
        <v>24.155999999999999</v>
      </c>
      <c r="AU15" s="80">
        <v>0</v>
      </c>
      <c r="AV15" s="80">
        <v>6.843</v>
      </c>
      <c r="AW15" s="80">
        <v>0</v>
      </c>
      <c r="AX15" s="80">
        <v>0</v>
      </c>
      <c r="AY15" s="80">
        <v>0</v>
      </c>
      <c r="AZ15" s="80">
        <v>0</v>
      </c>
      <c r="BA15" s="80">
        <v>0</v>
      </c>
      <c r="BB15" s="80">
        <v>0</v>
      </c>
      <c r="BC15" s="80">
        <v>0</v>
      </c>
      <c r="BD15" s="80">
        <v>2.177</v>
      </c>
      <c r="BE15" s="80">
        <v>0</v>
      </c>
      <c r="BF15" s="80">
        <v>0</v>
      </c>
      <c r="BG15" s="80">
        <v>0</v>
      </c>
      <c r="BH15" s="80">
        <v>0</v>
      </c>
      <c r="BI15" s="80">
        <v>0</v>
      </c>
      <c r="BJ15" s="80">
        <v>0</v>
      </c>
      <c r="BK15" s="80">
        <v>0</v>
      </c>
      <c r="BL15" s="80">
        <v>0</v>
      </c>
      <c r="BM15" s="80">
        <v>43.305999999999997</v>
      </c>
      <c r="BN15" s="80">
        <v>0</v>
      </c>
      <c r="BO15" s="80">
        <v>0</v>
      </c>
      <c r="BP15" s="80">
        <v>0</v>
      </c>
      <c r="BQ15" s="80">
        <v>5.3689999999999998</v>
      </c>
      <c r="BR15" s="80">
        <v>0</v>
      </c>
      <c r="BS15" s="80">
        <v>0</v>
      </c>
      <c r="BT15" s="80">
        <v>0</v>
      </c>
      <c r="BU15" s="80">
        <v>0</v>
      </c>
      <c r="BV15" s="80">
        <v>0</v>
      </c>
      <c r="BW15" s="80">
        <v>0</v>
      </c>
      <c r="BX15" s="80">
        <v>5.88</v>
      </c>
      <c r="BY15" s="80">
        <v>0</v>
      </c>
      <c r="BZ15" s="80">
        <v>30.292000000000002</v>
      </c>
      <c r="CA15" s="80">
        <v>0</v>
      </c>
      <c r="CB15" s="80">
        <v>675.74300000000005</v>
      </c>
      <c r="CC15" s="80">
        <v>5.3289999999999997</v>
      </c>
      <c r="CD15" s="80">
        <v>0</v>
      </c>
      <c r="CE15" s="80">
        <v>0</v>
      </c>
      <c r="CF15" s="80">
        <v>3.06</v>
      </c>
      <c r="CG15" s="80">
        <v>0</v>
      </c>
      <c r="CH15" s="80">
        <v>0</v>
      </c>
      <c r="CI15" s="80">
        <v>16.946999999999999</v>
      </c>
      <c r="CJ15" s="80">
        <v>0</v>
      </c>
      <c r="CK15" s="80">
        <v>8.0410000000000004</v>
      </c>
      <c r="CL15" s="80">
        <v>71.731999999999999</v>
      </c>
      <c r="CM15" s="80">
        <v>5.5629999999999997</v>
      </c>
      <c r="CN15" s="80">
        <v>50.796999999999997</v>
      </c>
      <c r="CO15" s="80">
        <v>0</v>
      </c>
      <c r="CP15" s="80">
        <v>0</v>
      </c>
      <c r="CQ15" s="80">
        <v>0</v>
      </c>
      <c r="CR15" s="80">
        <v>0</v>
      </c>
      <c r="CS15" s="80">
        <v>300.65600000000001</v>
      </c>
      <c r="CT15" s="80">
        <v>0</v>
      </c>
      <c r="CU15" s="80">
        <v>2.3250000000000002</v>
      </c>
      <c r="CV15" s="80">
        <v>0</v>
      </c>
      <c r="CW15" s="80">
        <v>0</v>
      </c>
      <c r="CX15" s="80">
        <v>0</v>
      </c>
      <c r="CY15" s="80">
        <v>0</v>
      </c>
      <c r="CZ15" s="80">
        <v>0</v>
      </c>
      <c r="DA15" s="80">
        <v>0</v>
      </c>
      <c r="DB15" s="80">
        <v>52.548999999999999</v>
      </c>
      <c r="DC15" s="80">
        <v>44.796999999999997</v>
      </c>
      <c r="DD15" s="80">
        <v>3.2989999999999999</v>
      </c>
      <c r="DE15" s="80">
        <v>1647.201</v>
      </c>
      <c r="DF15" s="80">
        <v>0</v>
      </c>
      <c r="DG15" s="80">
        <v>1332.1020000000001</v>
      </c>
      <c r="DH15" s="80">
        <v>0</v>
      </c>
      <c r="DI15" s="80">
        <v>0</v>
      </c>
      <c r="DJ15" s="80">
        <v>8.5389999999999997</v>
      </c>
      <c r="DK15" s="80">
        <v>6.8230000000000004</v>
      </c>
      <c r="DL15" s="80">
        <v>0</v>
      </c>
      <c r="DM15" s="80">
        <v>0</v>
      </c>
      <c r="DN15" s="80">
        <v>0</v>
      </c>
      <c r="DO15" s="80">
        <v>0</v>
      </c>
      <c r="DP15" s="80">
        <v>0</v>
      </c>
      <c r="DQ15" s="80">
        <v>0</v>
      </c>
      <c r="DR15" s="80">
        <v>0</v>
      </c>
      <c r="DS15" s="80">
        <v>744.95889999999997</v>
      </c>
      <c r="DT15" s="80">
        <v>120.334</v>
      </c>
      <c r="DU15" s="80">
        <v>19.344999999999999</v>
      </c>
      <c r="DV15" s="80">
        <v>35.868000000000002</v>
      </c>
      <c r="DW15" s="80">
        <v>11.634</v>
      </c>
      <c r="DX15" s="80">
        <v>370.952</v>
      </c>
      <c r="DY15" s="80">
        <v>64.569000000000003</v>
      </c>
      <c r="DZ15" s="80">
        <v>4930.4049999999997</v>
      </c>
      <c r="EA15" s="80">
        <v>6.2119999999999997</v>
      </c>
      <c r="EB15" s="80">
        <v>520.35400000000004</v>
      </c>
      <c r="EC15" s="80">
        <v>39.598999999999997</v>
      </c>
      <c r="ED15" s="80">
        <v>0</v>
      </c>
      <c r="EE15" s="80">
        <v>1490.627</v>
      </c>
      <c r="EF15" s="80">
        <v>14033.036</v>
      </c>
      <c r="EG15" s="80">
        <v>536.04300000000001</v>
      </c>
      <c r="EH15" s="80">
        <v>251.81100000000001</v>
      </c>
      <c r="EI15" s="80">
        <v>37.020000000000003</v>
      </c>
      <c r="EJ15" s="80">
        <v>118.339</v>
      </c>
      <c r="EK15" s="80">
        <v>125.057</v>
      </c>
      <c r="EL15" s="80">
        <v>609.60699999999997</v>
      </c>
      <c r="EM15" s="80">
        <v>198.81399999999999</v>
      </c>
      <c r="EN15" s="80">
        <v>19.3</v>
      </c>
      <c r="EO15" s="80">
        <v>155.83600000000001</v>
      </c>
      <c r="EP15" s="80">
        <v>31.256</v>
      </c>
      <c r="EQ15" s="80">
        <v>0</v>
      </c>
      <c r="ER15" s="80">
        <v>0</v>
      </c>
      <c r="ES15" s="80">
        <v>0</v>
      </c>
      <c r="ET15" s="80">
        <v>92.459000000000003</v>
      </c>
      <c r="EU15" s="80">
        <v>24.155999999999999</v>
      </c>
      <c r="EV15" s="80">
        <v>0</v>
      </c>
      <c r="EW15" s="80">
        <v>6.843</v>
      </c>
      <c r="EX15" s="80">
        <v>0</v>
      </c>
      <c r="EY15" s="80">
        <v>0</v>
      </c>
      <c r="EZ15" s="80">
        <v>0</v>
      </c>
      <c r="FA15" s="80">
        <v>0</v>
      </c>
      <c r="FB15" s="80">
        <v>0</v>
      </c>
      <c r="FC15" s="80">
        <v>0</v>
      </c>
      <c r="FD15" s="80">
        <v>0</v>
      </c>
      <c r="FE15" s="80">
        <v>2.177</v>
      </c>
      <c r="FF15" s="80">
        <v>0</v>
      </c>
      <c r="FG15" s="80">
        <v>0</v>
      </c>
      <c r="FH15" s="80">
        <v>0</v>
      </c>
      <c r="FI15" s="80">
        <v>0</v>
      </c>
      <c r="FJ15" s="80">
        <v>0</v>
      </c>
      <c r="FK15" s="80">
        <v>0</v>
      </c>
      <c r="FL15" s="80">
        <v>0</v>
      </c>
      <c r="FM15" s="80">
        <v>0</v>
      </c>
      <c r="FN15" s="80">
        <v>43.305999999999997</v>
      </c>
      <c r="FO15" s="80">
        <v>0</v>
      </c>
      <c r="FP15" s="80">
        <v>0</v>
      </c>
      <c r="FQ15" s="80">
        <v>0</v>
      </c>
      <c r="FR15" s="80">
        <v>5.3689999999999998</v>
      </c>
      <c r="FS15" s="80">
        <v>0</v>
      </c>
      <c r="FT15" s="80">
        <v>0</v>
      </c>
      <c r="FU15" s="80">
        <v>0</v>
      </c>
      <c r="FV15" s="80">
        <v>0</v>
      </c>
      <c r="FW15" s="80">
        <v>0</v>
      </c>
      <c r="FX15" s="80">
        <v>0</v>
      </c>
      <c r="FY15" s="80">
        <v>5.88</v>
      </c>
      <c r="FZ15" s="80">
        <v>0</v>
      </c>
      <c r="GA15" s="80">
        <v>30.292000000000002</v>
      </c>
      <c r="GB15" s="80">
        <v>0</v>
      </c>
      <c r="GC15" s="80">
        <v>675.74300000000005</v>
      </c>
      <c r="GD15" s="80">
        <v>5.3289999999999997</v>
      </c>
      <c r="GE15" s="80">
        <v>0</v>
      </c>
      <c r="GF15" s="80">
        <v>0</v>
      </c>
      <c r="GG15" s="80">
        <v>3.06</v>
      </c>
      <c r="GH15" s="80">
        <v>0</v>
      </c>
      <c r="GI15" s="80">
        <v>0</v>
      </c>
      <c r="GJ15" s="80">
        <v>16.946999999999999</v>
      </c>
      <c r="GK15" s="80">
        <v>0</v>
      </c>
      <c r="GL15" s="80">
        <v>8.0410000000000004</v>
      </c>
      <c r="GM15" s="80">
        <v>71.731999999999999</v>
      </c>
      <c r="GN15" s="80">
        <v>5.5629999999999997</v>
      </c>
      <c r="GO15" s="80">
        <v>50.796999999999997</v>
      </c>
      <c r="GP15" s="80">
        <v>0</v>
      </c>
      <c r="GQ15" s="80">
        <v>0</v>
      </c>
      <c r="GR15" s="80">
        <v>0</v>
      </c>
      <c r="GS15" s="80">
        <v>0</v>
      </c>
      <c r="GT15" s="80">
        <v>300.65600000000001</v>
      </c>
      <c r="GU15" s="80">
        <v>0</v>
      </c>
      <c r="GV15" s="80">
        <v>2.3250000000000002</v>
      </c>
      <c r="GW15" s="80">
        <v>0</v>
      </c>
      <c r="GX15" s="80">
        <v>0</v>
      </c>
      <c r="GY15" s="80">
        <v>0</v>
      </c>
      <c r="GZ15" s="80">
        <v>0</v>
      </c>
      <c r="HA15" s="80">
        <v>0</v>
      </c>
      <c r="HB15" s="80">
        <v>0</v>
      </c>
      <c r="HC15" s="80">
        <v>52.548999999999999</v>
      </c>
      <c r="HD15" s="80">
        <v>44.796999999999997</v>
      </c>
      <c r="HE15" s="80">
        <v>3.2989999999999999</v>
      </c>
      <c r="HF15" s="80">
        <v>2987.8420000000001</v>
      </c>
      <c r="HG15" s="80">
        <v>6.8230000000000004</v>
      </c>
      <c r="HH15" s="80">
        <v>0</v>
      </c>
      <c r="HI15" s="80">
        <v>0</v>
      </c>
      <c r="HJ15" s="80">
        <v>0</v>
      </c>
      <c r="HK15" s="80">
        <v>24470.976900000001</v>
      </c>
      <c r="HL15" s="80">
        <v>92.459000000000003</v>
      </c>
      <c r="HM15" s="80">
        <v>30.998999999999999</v>
      </c>
      <c r="HN15" s="80">
        <v>2.177</v>
      </c>
      <c r="HO15" s="80">
        <v>48.674999999999997</v>
      </c>
      <c r="HP15" s="80">
        <v>5.88</v>
      </c>
      <c r="HQ15" s="80">
        <v>30.292000000000002</v>
      </c>
      <c r="HR15" s="80">
        <v>681.072</v>
      </c>
      <c r="HS15" s="80">
        <v>3.06</v>
      </c>
      <c r="HT15" s="80">
        <v>24.988</v>
      </c>
      <c r="HU15" s="80">
        <v>77.295000000000002</v>
      </c>
      <c r="HV15" s="80">
        <v>50.796999999999997</v>
      </c>
      <c r="HW15" s="80">
        <v>0</v>
      </c>
      <c r="HX15" s="80">
        <v>302.98099999999999</v>
      </c>
      <c r="HY15" s="80">
        <v>97.346000000000004</v>
      </c>
      <c r="HZ15" s="80">
        <v>3.2989999999999999</v>
      </c>
      <c r="IA15" s="80">
        <v>2987.8420000000001</v>
      </c>
      <c r="IB15" s="80">
        <v>6.8230000000000004</v>
      </c>
      <c r="IC15" s="80">
        <v>0</v>
      </c>
      <c r="ID15" s="80">
        <v>0</v>
      </c>
      <c r="IE15" s="80">
        <v>0</v>
      </c>
      <c r="IF15" s="80">
        <v>26118.177899999999</v>
      </c>
      <c r="IG15" s="80">
        <v>1433.1</v>
      </c>
      <c r="IH15" s="80">
        <v>30.998999999999999</v>
      </c>
      <c r="II15" s="80">
        <v>2.177</v>
      </c>
      <c r="IJ15" s="80">
        <v>48.674999999999997</v>
      </c>
      <c r="IK15" s="80">
        <v>5.88</v>
      </c>
      <c r="IL15" s="80">
        <v>30.292000000000002</v>
      </c>
      <c r="IM15" s="80">
        <v>681.072</v>
      </c>
      <c r="IN15" s="80">
        <v>3.06</v>
      </c>
      <c r="IO15" s="80">
        <v>24.988</v>
      </c>
      <c r="IP15" s="80">
        <v>77.295000000000002</v>
      </c>
      <c r="IQ15" s="80">
        <v>50.796999999999997</v>
      </c>
      <c r="IR15" s="80">
        <v>0</v>
      </c>
      <c r="IS15" s="80">
        <v>302.98099999999999</v>
      </c>
      <c r="IT15" s="80">
        <v>97.346000000000004</v>
      </c>
      <c r="IU15" s="80">
        <v>3.2989999999999999</v>
      </c>
      <c r="IV15" s="81">
        <v>0</v>
      </c>
      <c r="IW15" s="78">
        <v>1</v>
      </c>
      <c r="IX15" s="78">
        <v>0</v>
      </c>
      <c r="IY15" s="78">
        <v>0</v>
      </c>
      <c r="IZ15" s="78">
        <v>0</v>
      </c>
      <c r="JA15" s="78">
        <v>0</v>
      </c>
      <c r="JB15" s="78">
        <v>0</v>
      </c>
      <c r="JC15" s="78">
        <v>0</v>
      </c>
      <c r="JD15" s="78">
        <v>0</v>
      </c>
      <c r="JE15" s="78">
        <v>61</v>
      </c>
      <c r="JF15" s="78">
        <v>14</v>
      </c>
      <c r="JG15" s="78">
        <v>2</v>
      </c>
      <c r="JH15" s="78">
        <v>5</v>
      </c>
      <c r="JI15" s="78">
        <v>3</v>
      </c>
      <c r="JJ15" s="78">
        <v>13</v>
      </c>
      <c r="JK15" s="78">
        <v>9</v>
      </c>
      <c r="JL15" s="78">
        <v>64</v>
      </c>
      <c r="JM15" s="78">
        <v>3</v>
      </c>
      <c r="JN15" s="78">
        <v>45</v>
      </c>
      <c r="JO15" s="78">
        <v>5</v>
      </c>
      <c r="JP15" s="78">
        <v>0</v>
      </c>
      <c r="JQ15" s="78">
        <v>23</v>
      </c>
      <c r="JR15" s="78">
        <v>21</v>
      </c>
      <c r="JS15" s="78">
        <v>23</v>
      </c>
      <c r="JT15" s="78">
        <v>16</v>
      </c>
      <c r="JU15" s="78">
        <v>6</v>
      </c>
      <c r="JV15" s="78">
        <v>12</v>
      </c>
      <c r="JW15" s="78">
        <v>7</v>
      </c>
      <c r="JX15" s="78">
        <v>19</v>
      </c>
      <c r="JY15" s="78">
        <v>12</v>
      </c>
      <c r="JZ15" s="78">
        <v>5</v>
      </c>
      <c r="KA15" s="78">
        <v>13</v>
      </c>
      <c r="KB15" s="78">
        <v>5</v>
      </c>
      <c r="KC15" s="78">
        <v>11</v>
      </c>
      <c r="KD15" s="78">
        <v>0</v>
      </c>
      <c r="KE15" s="78">
        <v>2</v>
      </c>
      <c r="KF15" s="78">
        <v>14</v>
      </c>
      <c r="KG15" s="78">
        <v>6</v>
      </c>
      <c r="KH15" s="78">
        <v>0</v>
      </c>
      <c r="KI15" s="78">
        <v>1</v>
      </c>
      <c r="KJ15" s="78">
        <v>0</v>
      </c>
      <c r="KK15" s="78">
        <v>0</v>
      </c>
      <c r="KL15" s="78">
        <v>0</v>
      </c>
      <c r="KM15" s="78">
        <v>0</v>
      </c>
      <c r="KN15" s="78">
        <v>0</v>
      </c>
      <c r="KO15" s="78">
        <v>0</v>
      </c>
      <c r="KP15" s="78">
        <v>0</v>
      </c>
      <c r="KQ15" s="78">
        <v>1</v>
      </c>
      <c r="KR15" s="78">
        <v>0</v>
      </c>
      <c r="KS15" s="78">
        <v>0</v>
      </c>
      <c r="KT15" s="78">
        <v>0</v>
      </c>
      <c r="KU15" s="78">
        <v>0</v>
      </c>
      <c r="KV15" s="78">
        <v>0</v>
      </c>
      <c r="KW15" s="78">
        <v>0</v>
      </c>
      <c r="KX15" s="78">
        <v>0</v>
      </c>
      <c r="KY15" s="78">
        <v>0</v>
      </c>
      <c r="KZ15" s="78">
        <v>11</v>
      </c>
      <c r="LA15" s="78">
        <v>0</v>
      </c>
      <c r="LB15" s="78">
        <v>0</v>
      </c>
      <c r="LC15" s="78">
        <v>0</v>
      </c>
      <c r="LD15" s="78">
        <v>2</v>
      </c>
      <c r="LE15" s="78">
        <v>0</v>
      </c>
      <c r="LF15" s="78">
        <v>0</v>
      </c>
      <c r="LG15" s="78">
        <v>0</v>
      </c>
      <c r="LH15" s="78">
        <v>0</v>
      </c>
      <c r="LI15" s="78">
        <v>0</v>
      </c>
      <c r="LJ15" s="78">
        <v>0</v>
      </c>
      <c r="LK15" s="78">
        <v>1</v>
      </c>
      <c r="LL15" s="78">
        <v>0</v>
      </c>
      <c r="LM15" s="78">
        <v>6</v>
      </c>
      <c r="LN15" s="78">
        <v>0</v>
      </c>
      <c r="LO15" s="78">
        <v>33</v>
      </c>
      <c r="LP15" s="78">
        <v>1</v>
      </c>
      <c r="LQ15" s="78">
        <v>0</v>
      </c>
      <c r="LR15" s="78">
        <v>0</v>
      </c>
      <c r="LS15" s="78">
        <v>1</v>
      </c>
      <c r="LT15" s="78">
        <v>0</v>
      </c>
      <c r="LU15" s="78">
        <v>0</v>
      </c>
      <c r="LV15" s="78">
        <v>4</v>
      </c>
      <c r="LW15" s="78">
        <v>0</v>
      </c>
      <c r="LX15" s="78">
        <v>2</v>
      </c>
      <c r="LY15" s="78">
        <v>4</v>
      </c>
      <c r="LZ15" s="78">
        <v>1</v>
      </c>
      <c r="MA15" s="78">
        <v>10</v>
      </c>
      <c r="MB15" s="78">
        <v>0</v>
      </c>
      <c r="MC15" s="78">
        <v>0</v>
      </c>
      <c r="MD15" s="78">
        <v>0</v>
      </c>
      <c r="ME15" s="78">
        <v>0</v>
      </c>
      <c r="MF15" s="78">
        <v>13</v>
      </c>
      <c r="MG15" s="78">
        <v>0</v>
      </c>
      <c r="MH15" s="78">
        <v>1</v>
      </c>
      <c r="MI15" s="78">
        <v>0</v>
      </c>
      <c r="MJ15" s="78">
        <v>0</v>
      </c>
      <c r="MK15" s="78">
        <v>0</v>
      </c>
      <c r="ML15" s="78">
        <v>0</v>
      </c>
      <c r="MM15" s="78">
        <v>0</v>
      </c>
      <c r="MN15" s="78">
        <v>0</v>
      </c>
      <c r="MO15" s="78">
        <v>7</v>
      </c>
      <c r="MP15" s="78">
        <v>5</v>
      </c>
      <c r="MQ15" s="78">
        <v>1</v>
      </c>
      <c r="MR15" s="78">
        <v>1</v>
      </c>
      <c r="MS15" s="78">
        <v>0</v>
      </c>
      <c r="MT15" s="78">
        <v>11</v>
      </c>
      <c r="MU15" s="78">
        <v>0</v>
      </c>
      <c r="MV15" s="78">
        <v>0</v>
      </c>
      <c r="MW15" s="78">
        <v>2</v>
      </c>
      <c r="MX15" s="78">
        <v>1</v>
      </c>
      <c r="MY15" s="78">
        <v>0</v>
      </c>
      <c r="MZ15" s="78">
        <v>0</v>
      </c>
      <c r="NA15" s="78">
        <v>0</v>
      </c>
      <c r="NB15" s="78">
        <v>0</v>
      </c>
      <c r="NC15" s="78">
        <v>0</v>
      </c>
      <c r="ND15" s="78">
        <v>0</v>
      </c>
      <c r="NE15" s="78">
        <v>0</v>
      </c>
      <c r="NF15" s="78">
        <v>61</v>
      </c>
      <c r="NG15" s="78">
        <v>14</v>
      </c>
      <c r="NH15" s="78">
        <v>2</v>
      </c>
      <c r="NI15" s="78">
        <v>5</v>
      </c>
      <c r="NJ15" s="78">
        <v>3</v>
      </c>
      <c r="NK15" s="78">
        <v>13</v>
      </c>
      <c r="NL15" s="78">
        <v>9</v>
      </c>
      <c r="NM15" s="78">
        <v>64</v>
      </c>
      <c r="NN15" s="78">
        <v>2</v>
      </c>
      <c r="NO15" s="78">
        <v>45</v>
      </c>
      <c r="NP15" s="78">
        <v>5</v>
      </c>
      <c r="NQ15" s="78">
        <v>0</v>
      </c>
      <c r="NR15" s="78">
        <v>23</v>
      </c>
      <c r="NS15" s="78">
        <v>21</v>
      </c>
      <c r="NT15" s="78">
        <v>23</v>
      </c>
      <c r="NU15" s="78">
        <v>16</v>
      </c>
      <c r="NV15" s="78">
        <v>6</v>
      </c>
      <c r="NW15" s="78">
        <v>12</v>
      </c>
      <c r="NX15" s="78">
        <v>7</v>
      </c>
      <c r="NY15" s="78">
        <v>19</v>
      </c>
      <c r="NZ15" s="78">
        <v>12</v>
      </c>
      <c r="OA15" s="78">
        <v>5</v>
      </c>
      <c r="OB15" s="78">
        <v>13</v>
      </c>
      <c r="OC15" s="78">
        <v>5</v>
      </c>
      <c r="OD15" s="78">
        <v>0</v>
      </c>
      <c r="OE15" s="78">
        <v>0</v>
      </c>
      <c r="OF15" s="78">
        <v>0</v>
      </c>
      <c r="OG15" s="78">
        <v>14</v>
      </c>
      <c r="OH15" s="78">
        <v>6</v>
      </c>
      <c r="OI15" s="78">
        <v>0</v>
      </c>
      <c r="OJ15" s="78">
        <v>1</v>
      </c>
      <c r="OK15" s="78">
        <v>0</v>
      </c>
      <c r="OL15" s="78">
        <v>0</v>
      </c>
      <c r="OM15" s="78">
        <v>0</v>
      </c>
      <c r="ON15" s="78">
        <v>0</v>
      </c>
      <c r="OO15" s="78">
        <v>0</v>
      </c>
      <c r="OP15" s="78">
        <v>0</v>
      </c>
      <c r="OQ15" s="78">
        <v>0</v>
      </c>
      <c r="OR15" s="78">
        <v>1</v>
      </c>
      <c r="OS15" s="78">
        <v>0</v>
      </c>
      <c r="OT15" s="78">
        <v>0</v>
      </c>
      <c r="OU15" s="78">
        <v>0</v>
      </c>
      <c r="OV15" s="78">
        <v>0</v>
      </c>
      <c r="OW15" s="78">
        <v>0</v>
      </c>
      <c r="OX15" s="78">
        <v>0</v>
      </c>
      <c r="OY15" s="78">
        <v>0</v>
      </c>
      <c r="OZ15" s="78">
        <v>0</v>
      </c>
      <c r="PA15" s="78">
        <v>11</v>
      </c>
      <c r="PB15" s="78">
        <v>0</v>
      </c>
      <c r="PC15" s="78">
        <v>0</v>
      </c>
      <c r="PD15" s="78">
        <v>0</v>
      </c>
      <c r="PE15" s="78">
        <v>2</v>
      </c>
      <c r="PF15" s="78">
        <v>0</v>
      </c>
      <c r="PG15" s="78">
        <v>0</v>
      </c>
      <c r="PH15" s="78">
        <v>0</v>
      </c>
      <c r="PI15" s="78">
        <v>0</v>
      </c>
      <c r="PJ15" s="78">
        <v>0</v>
      </c>
      <c r="PK15" s="78">
        <v>0</v>
      </c>
      <c r="PL15" s="78">
        <v>1</v>
      </c>
      <c r="PM15" s="78">
        <v>0</v>
      </c>
      <c r="PN15" s="78">
        <v>6</v>
      </c>
      <c r="PO15" s="78">
        <v>0</v>
      </c>
      <c r="PP15" s="78">
        <v>33</v>
      </c>
      <c r="PQ15" s="78">
        <v>1</v>
      </c>
      <c r="PR15" s="78">
        <v>0</v>
      </c>
      <c r="PS15" s="78">
        <v>0</v>
      </c>
      <c r="PT15" s="78">
        <v>1</v>
      </c>
      <c r="PU15" s="78">
        <v>0</v>
      </c>
      <c r="PV15" s="78">
        <v>0</v>
      </c>
      <c r="PW15" s="78">
        <v>4</v>
      </c>
      <c r="PX15" s="78">
        <v>0</v>
      </c>
      <c r="PY15" s="78">
        <v>2</v>
      </c>
      <c r="PZ15" s="78">
        <v>4</v>
      </c>
      <c r="QA15" s="78">
        <v>1</v>
      </c>
      <c r="QB15" s="78">
        <v>10</v>
      </c>
      <c r="QC15" s="78">
        <v>0</v>
      </c>
      <c r="QD15" s="78">
        <v>0</v>
      </c>
      <c r="QE15" s="78">
        <v>0</v>
      </c>
      <c r="QF15" s="78">
        <v>0</v>
      </c>
      <c r="QG15" s="78">
        <v>13</v>
      </c>
      <c r="QH15" s="78">
        <v>0</v>
      </c>
      <c r="QI15" s="78">
        <v>1</v>
      </c>
      <c r="QJ15" s="78">
        <v>0</v>
      </c>
      <c r="QK15" s="78">
        <v>0</v>
      </c>
      <c r="QL15" s="78">
        <v>0</v>
      </c>
      <c r="QM15" s="78">
        <v>0</v>
      </c>
      <c r="QN15" s="78">
        <v>0</v>
      </c>
      <c r="QO15" s="78">
        <v>0</v>
      </c>
      <c r="QP15" s="78">
        <v>7</v>
      </c>
      <c r="QQ15" s="78">
        <v>5</v>
      </c>
      <c r="QR15" s="78">
        <v>1</v>
      </c>
      <c r="QS15" s="78">
        <v>14</v>
      </c>
      <c r="QT15" s="78">
        <v>1</v>
      </c>
      <c r="QU15" s="78">
        <v>0</v>
      </c>
      <c r="QV15" s="78">
        <v>0</v>
      </c>
      <c r="QW15" s="78">
        <v>0</v>
      </c>
      <c r="QX15" s="78">
        <v>385</v>
      </c>
      <c r="QY15" s="78">
        <v>14</v>
      </c>
      <c r="QZ15" s="78">
        <v>7</v>
      </c>
      <c r="RA15" s="78">
        <v>1</v>
      </c>
      <c r="RB15" s="78">
        <v>13</v>
      </c>
      <c r="RC15" s="78">
        <v>1</v>
      </c>
      <c r="RD15" s="78">
        <v>6</v>
      </c>
      <c r="RE15" s="78">
        <v>34</v>
      </c>
      <c r="RF15" s="78">
        <v>1</v>
      </c>
      <c r="RG15" s="78">
        <v>6</v>
      </c>
      <c r="RH15" s="78">
        <v>5</v>
      </c>
      <c r="RI15" s="78">
        <v>10</v>
      </c>
      <c r="RJ15" s="78">
        <v>0</v>
      </c>
      <c r="RK15" s="78">
        <v>14</v>
      </c>
      <c r="RL15" s="78">
        <v>12</v>
      </c>
      <c r="RM15" s="78">
        <v>1</v>
      </c>
      <c r="RN15" s="78">
        <v>14</v>
      </c>
      <c r="RO15" s="78">
        <v>1</v>
      </c>
      <c r="RP15" s="78">
        <v>0</v>
      </c>
      <c r="RQ15" s="78">
        <v>0</v>
      </c>
      <c r="RR15" s="78">
        <v>0</v>
      </c>
      <c r="RS15" s="78">
        <v>386</v>
      </c>
      <c r="RT15" s="78">
        <v>27</v>
      </c>
      <c r="RU15" s="78">
        <v>7</v>
      </c>
      <c r="RV15" s="78">
        <v>1</v>
      </c>
      <c r="RW15" s="78">
        <v>13</v>
      </c>
      <c r="RX15" s="78">
        <v>1</v>
      </c>
      <c r="RY15" s="78">
        <v>6</v>
      </c>
      <c r="RZ15" s="78">
        <v>34</v>
      </c>
      <c r="SA15" s="78">
        <v>1</v>
      </c>
      <c r="SB15" s="78">
        <v>6</v>
      </c>
      <c r="SC15" s="78">
        <v>5</v>
      </c>
      <c r="SD15" s="78">
        <v>10</v>
      </c>
      <c r="SE15" s="78">
        <v>0</v>
      </c>
      <c r="SF15" s="78">
        <v>14</v>
      </c>
      <c r="SG15" s="78">
        <v>12</v>
      </c>
      <c r="SH15" s="78">
        <v>1</v>
      </c>
    </row>
    <row r="16" spans="1:503">
      <c r="A16" s="17" t="s">
        <v>1772</v>
      </c>
      <c r="B16" s="77">
        <v>8</v>
      </c>
      <c r="C16" s="77">
        <v>8</v>
      </c>
      <c r="D16" s="77">
        <v>1</v>
      </c>
      <c r="E16" s="77">
        <v>2011</v>
      </c>
      <c r="F16" s="77" t="s">
        <v>179</v>
      </c>
      <c r="G16" s="1017" t="s">
        <v>1571</v>
      </c>
      <c r="H16" s="77" t="s">
        <v>1572</v>
      </c>
      <c r="I16" s="1018"/>
      <c r="J16" s="80">
        <v>7.9359999999999999</v>
      </c>
      <c r="K16" s="80">
        <v>0</v>
      </c>
      <c r="L16" s="80">
        <v>0</v>
      </c>
      <c r="M16" s="80">
        <v>0</v>
      </c>
      <c r="N16" s="80">
        <v>0</v>
      </c>
      <c r="O16" s="80">
        <v>0</v>
      </c>
      <c r="P16" s="80">
        <v>0</v>
      </c>
      <c r="Q16" s="80">
        <v>0</v>
      </c>
      <c r="R16" s="80">
        <v>717.76900000000001</v>
      </c>
      <c r="S16" s="80">
        <v>167.84899999999999</v>
      </c>
      <c r="T16" s="80">
        <v>18.887</v>
      </c>
      <c r="U16" s="80">
        <v>35.770000000000003</v>
      </c>
      <c r="V16" s="80">
        <v>11.941000000000001</v>
      </c>
      <c r="W16" s="80">
        <v>388.82799999999997</v>
      </c>
      <c r="X16" s="80">
        <v>61.469000000000001</v>
      </c>
      <c r="Y16" s="80">
        <v>4578.43</v>
      </c>
      <c r="Z16" s="80">
        <v>1786.915</v>
      </c>
      <c r="AA16" s="80">
        <v>519.39099999999996</v>
      </c>
      <c r="AB16" s="80">
        <v>41.024999999999999</v>
      </c>
      <c r="AC16" s="80">
        <v>0</v>
      </c>
      <c r="AD16" s="80">
        <v>1462.34</v>
      </c>
      <c r="AE16" s="80">
        <v>14471.745000000001</v>
      </c>
      <c r="AF16" s="80">
        <v>462.99</v>
      </c>
      <c r="AG16" s="80">
        <v>234.124</v>
      </c>
      <c r="AH16" s="80">
        <v>82.337000000000003</v>
      </c>
      <c r="AI16" s="80">
        <v>133.45500000000001</v>
      </c>
      <c r="AJ16" s="80">
        <v>107.393</v>
      </c>
      <c r="AK16" s="80">
        <v>593.08199999999999</v>
      </c>
      <c r="AL16" s="80">
        <v>142.24</v>
      </c>
      <c r="AM16" s="80">
        <v>14.106999999999999</v>
      </c>
      <c r="AN16" s="80">
        <v>174.73599999999999</v>
      </c>
      <c r="AO16" s="80">
        <v>20.949000000000002</v>
      </c>
      <c r="AP16" s="80">
        <v>1370.383</v>
      </c>
      <c r="AQ16" s="80">
        <v>0</v>
      </c>
      <c r="AR16" s="80">
        <v>8.9350000000000005</v>
      </c>
      <c r="AS16" s="80">
        <v>105.68</v>
      </c>
      <c r="AT16" s="80">
        <v>22.047999999999998</v>
      </c>
      <c r="AU16" s="80">
        <v>0</v>
      </c>
      <c r="AV16" s="80">
        <v>7.1040000000000001</v>
      </c>
      <c r="AW16" s="80">
        <v>0</v>
      </c>
      <c r="AX16" s="80">
        <v>0</v>
      </c>
      <c r="AY16" s="80">
        <v>0</v>
      </c>
      <c r="AZ16" s="80">
        <v>0</v>
      </c>
      <c r="BA16" s="80">
        <v>0</v>
      </c>
      <c r="BB16" s="80">
        <v>0</v>
      </c>
      <c r="BC16" s="80">
        <v>0</v>
      </c>
      <c r="BD16" s="80">
        <v>2.2719999999999998</v>
      </c>
      <c r="BE16" s="80">
        <v>0</v>
      </c>
      <c r="BF16" s="80">
        <v>0</v>
      </c>
      <c r="BG16" s="80">
        <v>0</v>
      </c>
      <c r="BH16" s="80">
        <v>0</v>
      </c>
      <c r="BI16" s="80">
        <v>0</v>
      </c>
      <c r="BJ16" s="80">
        <v>0</v>
      </c>
      <c r="BK16" s="80">
        <v>0</v>
      </c>
      <c r="BL16" s="80">
        <v>0</v>
      </c>
      <c r="BM16" s="80">
        <v>32.14</v>
      </c>
      <c r="BN16" s="80">
        <v>0</v>
      </c>
      <c r="BO16" s="80">
        <v>0</v>
      </c>
      <c r="BP16" s="80">
        <v>0</v>
      </c>
      <c r="BQ16" s="80">
        <v>3.8340000000000001</v>
      </c>
      <c r="BR16" s="80">
        <v>0</v>
      </c>
      <c r="BS16" s="80">
        <v>0</v>
      </c>
      <c r="BT16" s="80">
        <v>0</v>
      </c>
      <c r="BU16" s="80">
        <v>0</v>
      </c>
      <c r="BV16" s="80">
        <v>0</v>
      </c>
      <c r="BW16" s="80">
        <v>0</v>
      </c>
      <c r="BX16" s="80">
        <v>5.9610000000000003</v>
      </c>
      <c r="BY16" s="80">
        <v>0</v>
      </c>
      <c r="BZ16" s="80">
        <v>22.126999999999999</v>
      </c>
      <c r="CA16" s="80">
        <v>0</v>
      </c>
      <c r="CB16" s="80">
        <v>422.40600000000001</v>
      </c>
      <c r="CC16" s="80">
        <v>5.399</v>
      </c>
      <c r="CD16" s="80">
        <v>0</v>
      </c>
      <c r="CE16" s="80">
        <v>0</v>
      </c>
      <c r="CF16" s="80">
        <v>2.98</v>
      </c>
      <c r="CG16" s="80">
        <v>0</v>
      </c>
      <c r="CH16" s="80">
        <v>0</v>
      </c>
      <c r="CI16" s="80">
        <v>9.1479999999999997</v>
      </c>
      <c r="CJ16" s="80">
        <v>0</v>
      </c>
      <c r="CK16" s="80">
        <v>4.4370000000000003</v>
      </c>
      <c r="CL16" s="80">
        <v>66.186999999999998</v>
      </c>
      <c r="CM16" s="80">
        <v>5.0410000000000004</v>
      </c>
      <c r="CN16" s="80">
        <v>52.856000000000002</v>
      </c>
      <c r="CO16" s="80">
        <v>0</v>
      </c>
      <c r="CP16" s="80">
        <v>0</v>
      </c>
      <c r="CQ16" s="80">
        <v>0</v>
      </c>
      <c r="CR16" s="80">
        <v>0</v>
      </c>
      <c r="CS16" s="80">
        <v>240.65600000000001</v>
      </c>
      <c r="CT16" s="80">
        <v>0</v>
      </c>
      <c r="CU16" s="80">
        <v>0</v>
      </c>
      <c r="CV16" s="80">
        <v>0</v>
      </c>
      <c r="CW16" s="80">
        <v>2.4279999999999999</v>
      </c>
      <c r="CX16" s="80">
        <v>0</v>
      </c>
      <c r="CY16" s="80">
        <v>0</v>
      </c>
      <c r="CZ16" s="80">
        <v>0</v>
      </c>
      <c r="DA16" s="80">
        <v>0</v>
      </c>
      <c r="DB16" s="80">
        <v>43.44</v>
      </c>
      <c r="DC16" s="80">
        <v>30.923999999999999</v>
      </c>
      <c r="DD16" s="80">
        <v>3.0270000000000001</v>
      </c>
      <c r="DE16" s="80">
        <v>1778.2249999999999</v>
      </c>
      <c r="DF16" s="80">
        <v>0</v>
      </c>
      <c r="DG16" s="80">
        <v>1370.383</v>
      </c>
      <c r="DH16" s="80">
        <v>0</v>
      </c>
      <c r="DI16" s="80">
        <v>0</v>
      </c>
      <c r="DJ16" s="80">
        <v>8.9350000000000005</v>
      </c>
      <c r="DK16" s="80">
        <v>7.9359999999999999</v>
      </c>
      <c r="DL16" s="80">
        <v>0</v>
      </c>
      <c r="DM16" s="80">
        <v>0</v>
      </c>
      <c r="DN16" s="80">
        <v>0</v>
      </c>
      <c r="DO16" s="80">
        <v>0</v>
      </c>
      <c r="DP16" s="80">
        <v>0</v>
      </c>
      <c r="DQ16" s="80">
        <v>0</v>
      </c>
      <c r="DR16" s="80">
        <v>0</v>
      </c>
      <c r="DS16" s="80">
        <v>717.76900000000001</v>
      </c>
      <c r="DT16" s="80">
        <v>167.84899999999999</v>
      </c>
      <c r="DU16" s="80">
        <v>18.887</v>
      </c>
      <c r="DV16" s="80">
        <v>35.770000000000003</v>
      </c>
      <c r="DW16" s="80">
        <v>11.941000000000001</v>
      </c>
      <c r="DX16" s="80">
        <v>388.82799999999997</v>
      </c>
      <c r="DY16" s="80">
        <v>61.469000000000001</v>
      </c>
      <c r="DZ16" s="80">
        <v>4578.43</v>
      </c>
      <c r="EA16" s="80">
        <v>8.69</v>
      </c>
      <c r="EB16" s="80">
        <v>519.39099999999996</v>
      </c>
      <c r="EC16" s="80">
        <v>41.024999999999999</v>
      </c>
      <c r="ED16" s="80">
        <v>0</v>
      </c>
      <c r="EE16" s="80">
        <v>1462.34</v>
      </c>
      <c r="EF16" s="80">
        <v>14471.745000000001</v>
      </c>
      <c r="EG16" s="80">
        <v>462.99</v>
      </c>
      <c r="EH16" s="80">
        <v>234.124</v>
      </c>
      <c r="EI16" s="80">
        <v>82.337000000000003</v>
      </c>
      <c r="EJ16" s="80">
        <v>133.45500000000001</v>
      </c>
      <c r="EK16" s="80">
        <v>107.393</v>
      </c>
      <c r="EL16" s="80">
        <v>593.08199999999999</v>
      </c>
      <c r="EM16" s="80">
        <v>142.24</v>
      </c>
      <c r="EN16" s="80">
        <v>14.106999999999999</v>
      </c>
      <c r="EO16" s="80">
        <v>174.73599999999999</v>
      </c>
      <c r="EP16" s="80">
        <v>20.949000000000002</v>
      </c>
      <c r="EQ16" s="80">
        <v>0</v>
      </c>
      <c r="ER16" s="80">
        <v>0</v>
      </c>
      <c r="ES16" s="80">
        <v>0</v>
      </c>
      <c r="ET16" s="80">
        <v>105.68</v>
      </c>
      <c r="EU16" s="80">
        <v>22.047999999999998</v>
      </c>
      <c r="EV16" s="80">
        <v>0</v>
      </c>
      <c r="EW16" s="80">
        <v>7.1040000000000001</v>
      </c>
      <c r="EX16" s="80">
        <v>0</v>
      </c>
      <c r="EY16" s="80">
        <v>0</v>
      </c>
      <c r="EZ16" s="80">
        <v>0</v>
      </c>
      <c r="FA16" s="80">
        <v>0</v>
      </c>
      <c r="FB16" s="80">
        <v>0</v>
      </c>
      <c r="FC16" s="80">
        <v>0</v>
      </c>
      <c r="FD16" s="80">
        <v>0</v>
      </c>
      <c r="FE16" s="80">
        <v>2.2719999999999998</v>
      </c>
      <c r="FF16" s="80">
        <v>0</v>
      </c>
      <c r="FG16" s="80">
        <v>0</v>
      </c>
      <c r="FH16" s="80">
        <v>0</v>
      </c>
      <c r="FI16" s="80">
        <v>0</v>
      </c>
      <c r="FJ16" s="80">
        <v>0</v>
      </c>
      <c r="FK16" s="80">
        <v>0</v>
      </c>
      <c r="FL16" s="80">
        <v>0</v>
      </c>
      <c r="FM16" s="80">
        <v>0</v>
      </c>
      <c r="FN16" s="80">
        <v>32.14</v>
      </c>
      <c r="FO16" s="80">
        <v>0</v>
      </c>
      <c r="FP16" s="80">
        <v>0</v>
      </c>
      <c r="FQ16" s="80">
        <v>0</v>
      </c>
      <c r="FR16" s="80">
        <v>3.8340000000000001</v>
      </c>
      <c r="FS16" s="80">
        <v>0</v>
      </c>
      <c r="FT16" s="80">
        <v>0</v>
      </c>
      <c r="FU16" s="80">
        <v>0</v>
      </c>
      <c r="FV16" s="80">
        <v>0</v>
      </c>
      <c r="FW16" s="80">
        <v>0</v>
      </c>
      <c r="FX16" s="80">
        <v>0</v>
      </c>
      <c r="FY16" s="80">
        <v>5.9610000000000003</v>
      </c>
      <c r="FZ16" s="80">
        <v>0</v>
      </c>
      <c r="GA16" s="80">
        <v>22.126999999999999</v>
      </c>
      <c r="GB16" s="80">
        <v>0</v>
      </c>
      <c r="GC16" s="80">
        <v>422.40600000000001</v>
      </c>
      <c r="GD16" s="80">
        <v>5.399</v>
      </c>
      <c r="GE16" s="80">
        <v>0</v>
      </c>
      <c r="GF16" s="80">
        <v>0</v>
      </c>
      <c r="GG16" s="80">
        <v>2.98</v>
      </c>
      <c r="GH16" s="80">
        <v>0</v>
      </c>
      <c r="GI16" s="80">
        <v>0</v>
      </c>
      <c r="GJ16" s="80">
        <v>9.1479999999999997</v>
      </c>
      <c r="GK16" s="80">
        <v>0</v>
      </c>
      <c r="GL16" s="80">
        <v>4.4370000000000003</v>
      </c>
      <c r="GM16" s="80">
        <v>66.186999999999998</v>
      </c>
      <c r="GN16" s="80">
        <v>5.0410000000000004</v>
      </c>
      <c r="GO16" s="80">
        <v>52.856000000000002</v>
      </c>
      <c r="GP16" s="80">
        <v>0</v>
      </c>
      <c r="GQ16" s="80">
        <v>0</v>
      </c>
      <c r="GR16" s="80">
        <v>0</v>
      </c>
      <c r="GS16" s="80">
        <v>0</v>
      </c>
      <c r="GT16" s="80">
        <v>240.65600000000001</v>
      </c>
      <c r="GU16" s="80">
        <v>0</v>
      </c>
      <c r="GV16" s="80">
        <v>0</v>
      </c>
      <c r="GW16" s="80">
        <v>0</v>
      </c>
      <c r="GX16" s="80">
        <v>2.4279999999999999</v>
      </c>
      <c r="GY16" s="80">
        <v>0</v>
      </c>
      <c r="GZ16" s="80">
        <v>0</v>
      </c>
      <c r="HA16" s="80">
        <v>0</v>
      </c>
      <c r="HB16" s="80">
        <v>0</v>
      </c>
      <c r="HC16" s="80">
        <v>43.44</v>
      </c>
      <c r="HD16" s="80">
        <v>30.923999999999999</v>
      </c>
      <c r="HE16" s="80">
        <v>3.0270000000000001</v>
      </c>
      <c r="HF16" s="80">
        <v>3157.5430000000001</v>
      </c>
      <c r="HG16" s="80">
        <v>7.9359999999999999</v>
      </c>
      <c r="HH16" s="80">
        <v>0</v>
      </c>
      <c r="HI16" s="80">
        <v>0</v>
      </c>
      <c r="HJ16" s="80">
        <v>0</v>
      </c>
      <c r="HK16" s="80">
        <v>24449.546999999999</v>
      </c>
      <c r="HL16" s="80">
        <v>105.68</v>
      </c>
      <c r="HM16" s="80">
        <v>29.152000000000001</v>
      </c>
      <c r="HN16" s="80">
        <v>2.2719999999999998</v>
      </c>
      <c r="HO16" s="80">
        <v>35.973999999999997</v>
      </c>
      <c r="HP16" s="80">
        <v>5.9610000000000003</v>
      </c>
      <c r="HQ16" s="80">
        <v>22.126999999999999</v>
      </c>
      <c r="HR16" s="80">
        <v>427.80500000000001</v>
      </c>
      <c r="HS16" s="80">
        <v>2.98</v>
      </c>
      <c r="HT16" s="80">
        <v>13.585000000000001</v>
      </c>
      <c r="HU16" s="80">
        <v>71.227999999999994</v>
      </c>
      <c r="HV16" s="80">
        <v>52.856000000000002</v>
      </c>
      <c r="HW16" s="80">
        <v>0</v>
      </c>
      <c r="HX16" s="80">
        <v>243.084</v>
      </c>
      <c r="HY16" s="80">
        <v>74.364000000000004</v>
      </c>
      <c r="HZ16" s="80">
        <v>3.0270000000000001</v>
      </c>
      <c r="IA16" s="80">
        <v>3157.5430000000001</v>
      </c>
      <c r="IB16" s="80">
        <v>7.9359999999999999</v>
      </c>
      <c r="IC16" s="80">
        <v>0</v>
      </c>
      <c r="ID16" s="80">
        <v>0</v>
      </c>
      <c r="IE16" s="80">
        <v>0</v>
      </c>
      <c r="IF16" s="80">
        <v>26227.772000000001</v>
      </c>
      <c r="IG16" s="80">
        <v>1484.998</v>
      </c>
      <c r="IH16" s="80">
        <v>29.152000000000001</v>
      </c>
      <c r="II16" s="80">
        <v>2.2719999999999998</v>
      </c>
      <c r="IJ16" s="80">
        <v>35.973999999999997</v>
      </c>
      <c r="IK16" s="80">
        <v>5.9610000000000003</v>
      </c>
      <c r="IL16" s="80">
        <v>22.126999999999999</v>
      </c>
      <c r="IM16" s="80">
        <v>427.80500000000001</v>
      </c>
      <c r="IN16" s="80">
        <v>2.98</v>
      </c>
      <c r="IO16" s="80">
        <v>13.585000000000001</v>
      </c>
      <c r="IP16" s="80">
        <v>71.227999999999994</v>
      </c>
      <c r="IQ16" s="80">
        <v>52.856000000000002</v>
      </c>
      <c r="IR16" s="80">
        <v>0</v>
      </c>
      <c r="IS16" s="80">
        <v>243.084</v>
      </c>
      <c r="IT16" s="80">
        <v>74.364000000000004</v>
      </c>
      <c r="IU16" s="80">
        <v>3.0270000000000001</v>
      </c>
      <c r="IV16" s="81">
        <v>0</v>
      </c>
      <c r="IW16" s="78">
        <v>2</v>
      </c>
      <c r="IX16" s="78">
        <v>0</v>
      </c>
      <c r="IY16" s="78">
        <v>0</v>
      </c>
      <c r="IZ16" s="78">
        <v>0</v>
      </c>
      <c r="JA16" s="78">
        <v>0</v>
      </c>
      <c r="JB16" s="78">
        <v>0</v>
      </c>
      <c r="JC16" s="78">
        <v>0</v>
      </c>
      <c r="JD16" s="78">
        <v>0</v>
      </c>
      <c r="JE16" s="78">
        <v>58</v>
      </c>
      <c r="JF16" s="78">
        <v>15</v>
      </c>
      <c r="JG16" s="78">
        <v>2</v>
      </c>
      <c r="JH16" s="78">
        <v>5</v>
      </c>
      <c r="JI16" s="78">
        <v>3</v>
      </c>
      <c r="JJ16" s="78">
        <v>14</v>
      </c>
      <c r="JK16" s="78">
        <v>10</v>
      </c>
      <c r="JL16" s="78">
        <v>64</v>
      </c>
      <c r="JM16" s="78">
        <v>3</v>
      </c>
      <c r="JN16" s="78">
        <v>47</v>
      </c>
      <c r="JO16" s="78">
        <v>5</v>
      </c>
      <c r="JP16" s="78">
        <v>0</v>
      </c>
      <c r="JQ16" s="78">
        <v>22</v>
      </c>
      <c r="JR16" s="78">
        <v>23</v>
      </c>
      <c r="JS16" s="78">
        <v>23</v>
      </c>
      <c r="JT16" s="78">
        <v>16</v>
      </c>
      <c r="JU16" s="78">
        <v>7</v>
      </c>
      <c r="JV16" s="78">
        <v>14</v>
      </c>
      <c r="JW16" s="78">
        <v>8</v>
      </c>
      <c r="JX16" s="78">
        <v>20</v>
      </c>
      <c r="JY16" s="78">
        <v>10</v>
      </c>
      <c r="JZ16" s="78">
        <v>4</v>
      </c>
      <c r="KA16" s="78">
        <v>15</v>
      </c>
      <c r="KB16" s="78">
        <v>4</v>
      </c>
      <c r="KC16" s="78">
        <v>10</v>
      </c>
      <c r="KD16" s="78">
        <v>0</v>
      </c>
      <c r="KE16" s="78">
        <v>2</v>
      </c>
      <c r="KF16" s="78">
        <v>14</v>
      </c>
      <c r="KG16" s="78">
        <v>6</v>
      </c>
      <c r="KH16" s="78">
        <v>0</v>
      </c>
      <c r="KI16" s="78">
        <v>1</v>
      </c>
      <c r="KJ16" s="78">
        <v>0</v>
      </c>
      <c r="KK16" s="78">
        <v>0</v>
      </c>
      <c r="KL16" s="78">
        <v>0</v>
      </c>
      <c r="KM16" s="78">
        <v>0</v>
      </c>
      <c r="KN16" s="78">
        <v>0</v>
      </c>
      <c r="KO16" s="78">
        <v>0</v>
      </c>
      <c r="KP16" s="78">
        <v>0</v>
      </c>
      <c r="KQ16" s="78">
        <v>1</v>
      </c>
      <c r="KR16" s="78">
        <v>0</v>
      </c>
      <c r="KS16" s="78">
        <v>0</v>
      </c>
      <c r="KT16" s="78">
        <v>0</v>
      </c>
      <c r="KU16" s="78">
        <v>0</v>
      </c>
      <c r="KV16" s="78">
        <v>0</v>
      </c>
      <c r="KW16" s="78">
        <v>0</v>
      </c>
      <c r="KX16" s="78">
        <v>0</v>
      </c>
      <c r="KY16" s="78">
        <v>0</v>
      </c>
      <c r="KZ16" s="78">
        <v>10</v>
      </c>
      <c r="LA16" s="78">
        <v>0</v>
      </c>
      <c r="LB16" s="78">
        <v>0</v>
      </c>
      <c r="LC16" s="78">
        <v>0</v>
      </c>
      <c r="LD16" s="78">
        <v>2</v>
      </c>
      <c r="LE16" s="78">
        <v>0</v>
      </c>
      <c r="LF16" s="78">
        <v>0</v>
      </c>
      <c r="LG16" s="78">
        <v>0</v>
      </c>
      <c r="LH16" s="78">
        <v>0</v>
      </c>
      <c r="LI16" s="78">
        <v>0</v>
      </c>
      <c r="LJ16" s="78">
        <v>0</v>
      </c>
      <c r="LK16" s="78">
        <v>1</v>
      </c>
      <c r="LL16" s="78">
        <v>0</v>
      </c>
      <c r="LM16" s="78">
        <v>6</v>
      </c>
      <c r="LN16" s="78">
        <v>0</v>
      </c>
      <c r="LO16" s="78">
        <v>31</v>
      </c>
      <c r="LP16" s="78">
        <v>1</v>
      </c>
      <c r="LQ16" s="78">
        <v>0</v>
      </c>
      <c r="LR16" s="78">
        <v>0</v>
      </c>
      <c r="LS16" s="78">
        <v>1</v>
      </c>
      <c r="LT16" s="78">
        <v>0</v>
      </c>
      <c r="LU16" s="78">
        <v>0</v>
      </c>
      <c r="LV16" s="78">
        <v>2</v>
      </c>
      <c r="LW16" s="78">
        <v>0</v>
      </c>
      <c r="LX16" s="78">
        <v>2</v>
      </c>
      <c r="LY16" s="78">
        <v>4</v>
      </c>
      <c r="LZ16" s="78">
        <v>1</v>
      </c>
      <c r="MA16" s="78">
        <v>13</v>
      </c>
      <c r="MB16" s="78">
        <v>0</v>
      </c>
      <c r="MC16" s="78">
        <v>0</v>
      </c>
      <c r="MD16" s="78">
        <v>0</v>
      </c>
      <c r="ME16" s="78">
        <v>0</v>
      </c>
      <c r="MF16" s="78">
        <v>9</v>
      </c>
      <c r="MG16" s="78">
        <v>0</v>
      </c>
      <c r="MH16" s="78">
        <v>0</v>
      </c>
      <c r="MI16" s="78">
        <v>0</v>
      </c>
      <c r="MJ16" s="78">
        <v>1</v>
      </c>
      <c r="MK16" s="78">
        <v>0</v>
      </c>
      <c r="ML16" s="78">
        <v>0</v>
      </c>
      <c r="MM16" s="78">
        <v>0</v>
      </c>
      <c r="MN16" s="78">
        <v>0</v>
      </c>
      <c r="MO16" s="78">
        <v>6</v>
      </c>
      <c r="MP16" s="78">
        <v>7</v>
      </c>
      <c r="MQ16" s="78">
        <v>1</v>
      </c>
      <c r="MR16" s="78">
        <v>1</v>
      </c>
      <c r="MS16" s="78">
        <v>0</v>
      </c>
      <c r="MT16" s="78">
        <v>10</v>
      </c>
      <c r="MU16" s="78">
        <v>0</v>
      </c>
      <c r="MV16" s="78">
        <v>0</v>
      </c>
      <c r="MW16" s="78">
        <v>2</v>
      </c>
      <c r="MX16" s="78">
        <v>2</v>
      </c>
      <c r="MY16" s="78">
        <v>0</v>
      </c>
      <c r="MZ16" s="78">
        <v>0</v>
      </c>
      <c r="NA16" s="78">
        <v>0</v>
      </c>
      <c r="NB16" s="78">
        <v>0</v>
      </c>
      <c r="NC16" s="78">
        <v>0</v>
      </c>
      <c r="ND16" s="78">
        <v>0</v>
      </c>
      <c r="NE16" s="78">
        <v>0</v>
      </c>
      <c r="NF16" s="78">
        <v>58</v>
      </c>
      <c r="NG16" s="78">
        <v>15</v>
      </c>
      <c r="NH16" s="78">
        <v>2</v>
      </c>
      <c r="NI16" s="78">
        <v>5</v>
      </c>
      <c r="NJ16" s="78">
        <v>3</v>
      </c>
      <c r="NK16" s="78">
        <v>14</v>
      </c>
      <c r="NL16" s="78">
        <v>10</v>
      </c>
      <c r="NM16" s="78">
        <v>64</v>
      </c>
      <c r="NN16" s="78">
        <v>2</v>
      </c>
      <c r="NO16" s="78">
        <v>47</v>
      </c>
      <c r="NP16" s="78">
        <v>5</v>
      </c>
      <c r="NQ16" s="78">
        <v>0</v>
      </c>
      <c r="NR16" s="78">
        <v>22</v>
      </c>
      <c r="NS16" s="78">
        <v>23</v>
      </c>
      <c r="NT16" s="78">
        <v>23</v>
      </c>
      <c r="NU16" s="78">
        <v>16</v>
      </c>
      <c r="NV16" s="78">
        <v>7</v>
      </c>
      <c r="NW16" s="78">
        <v>14</v>
      </c>
      <c r="NX16" s="78">
        <v>8</v>
      </c>
      <c r="NY16" s="78">
        <v>20</v>
      </c>
      <c r="NZ16" s="78">
        <v>10</v>
      </c>
      <c r="OA16" s="78">
        <v>4</v>
      </c>
      <c r="OB16" s="78">
        <v>15</v>
      </c>
      <c r="OC16" s="78">
        <v>4</v>
      </c>
      <c r="OD16" s="78">
        <v>0</v>
      </c>
      <c r="OE16" s="78">
        <v>0</v>
      </c>
      <c r="OF16" s="78">
        <v>0</v>
      </c>
      <c r="OG16" s="78">
        <v>14</v>
      </c>
      <c r="OH16" s="78">
        <v>6</v>
      </c>
      <c r="OI16" s="78">
        <v>0</v>
      </c>
      <c r="OJ16" s="78">
        <v>1</v>
      </c>
      <c r="OK16" s="78">
        <v>0</v>
      </c>
      <c r="OL16" s="78">
        <v>0</v>
      </c>
      <c r="OM16" s="78">
        <v>0</v>
      </c>
      <c r="ON16" s="78">
        <v>0</v>
      </c>
      <c r="OO16" s="78">
        <v>0</v>
      </c>
      <c r="OP16" s="78">
        <v>0</v>
      </c>
      <c r="OQ16" s="78">
        <v>0</v>
      </c>
      <c r="OR16" s="78">
        <v>1</v>
      </c>
      <c r="OS16" s="78">
        <v>0</v>
      </c>
      <c r="OT16" s="78">
        <v>0</v>
      </c>
      <c r="OU16" s="78">
        <v>0</v>
      </c>
      <c r="OV16" s="78">
        <v>0</v>
      </c>
      <c r="OW16" s="78">
        <v>0</v>
      </c>
      <c r="OX16" s="78">
        <v>0</v>
      </c>
      <c r="OY16" s="78">
        <v>0</v>
      </c>
      <c r="OZ16" s="78">
        <v>0</v>
      </c>
      <c r="PA16" s="78">
        <v>10</v>
      </c>
      <c r="PB16" s="78">
        <v>0</v>
      </c>
      <c r="PC16" s="78">
        <v>0</v>
      </c>
      <c r="PD16" s="78">
        <v>0</v>
      </c>
      <c r="PE16" s="78">
        <v>2</v>
      </c>
      <c r="PF16" s="78">
        <v>0</v>
      </c>
      <c r="PG16" s="78">
        <v>0</v>
      </c>
      <c r="PH16" s="78">
        <v>0</v>
      </c>
      <c r="PI16" s="78">
        <v>0</v>
      </c>
      <c r="PJ16" s="78">
        <v>0</v>
      </c>
      <c r="PK16" s="78">
        <v>0</v>
      </c>
      <c r="PL16" s="78">
        <v>1</v>
      </c>
      <c r="PM16" s="78">
        <v>0</v>
      </c>
      <c r="PN16" s="78">
        <v>6</v>
      </c>
      <c r="PO16" s="78">
        <v>0</v>
      </c>
      <c r="PP16" s="78">
        <v>31</v>
      </c>
      <c r="PQ16" s="78">
        <v>1</v>
      </c>
      <c r="PR16" s="78">
        <v>0</v>
      </c>
      <c r="PS16" s="78">
        <v>0</v>
      </c>
      <c r="PT16" s="78">
        <v>1</v>
      </c>
      <c r="PU16" s="78">
        <v>0</v>
      </c>
      <c r="PV16" s="78">
        <v>0</v>
      </c>
      <c r="PW16" s="78">
        <v>2</v>
      </c>
      <c r="PX16" s="78">
        <v>0</v>
      </c>
      <c r="PY16" s="78">
        <v>2</v>
      </c>
      <c r="PZ16" s="78">
        <v>4</v>
      </c>
      <c r="QA16" s="78">
        <v>1</v>
      </c>
      <c r="QB16" s="78">
        <v>13</v>
      </c>
      <c r="QC16" s="78">
        <v>0</v>
      </c>
      <c r="QD16" s="78">
        <v>0</v>
      </c>
      <c r="QE16" s="78">
        <v>0</v>
      </c>
      <c r="QF16" s="78">
        <v>0</v>
      </c>
      <c r="QG16" s="78">
        <v>9</v>
      </c>
      <c r="QH16" s="78">
        <v>0</v>
      </c>
      <c r="QI16" s="78">
        <v>0</v>
      </c>
      <c r="QJ16" s="78">
        <v>0</v>
      </c>
      <c r="QK16" s="78">
        <v>1</v>
      </c>
      <c r="QL16" s="78">
        <v>0</v>
      </c>
      <c r="QM16" s="78">
        <v>0</v>
      </c>
      <c r="QN16" s="78">
        <v>0</v>
      </c>
      <c r="QO16" s="78">
        <v>0</v>
      </c>
      <c r="QP16" s="78">
        <v>6</v>
      </c>
      <c r="QQ16" s="78">
        <v>7</v>
      </c>
      <c r="QR16" s="78">
        <v>1</v>
      </c>
      <c r="QS16" s="78">
        <v>13</v>
      </c>
      <c r="QT16" s="78">
        <v>2</v>
      </c>
      <c r="QU16" s="78">
        <v>0</v>
      </c>
      <c r="QV16" s="78">
        <v>0</v>
      </c>
      <c r="QW16" s="78">
        <v>0</v>
      </c>
      <c r="QX16" s="78">
        <v>391</v>
      </c>
      <c r="QY16" s="78">
        <v>14</v>
      </c>
      <c r="QZ16" s="78">
        <v>7</v>
      </c>
      <c r="RA16" s="78">
        <v>1</v>
      </c>
      <c r="RB16" s="78">
        <v>12</v>
      </c>
      <c r="RC16" s="78">
        <v>1</v>
      </c>
      <c r="RD16" s="78">
        <v>6</v>
      </c>
      <c r="RE16" s="78">
        <v>32</v>
      </c>
      <c r="RF16" s="78">
        <v>1</v>
      </c>
      <c r="RG16" s="78">
        <v>4</v>
      </c>
      <c r="RH16" s="78">
        <v>5</v>
      </c>
      <c r="RI16" s="78">
        <v>13</v>
      </c>
      <c r="RJ16" s="78">
        <v>0</v>
      </c>
      <c r="RK16" s="78">
        <v>10</v>
      </c>
      <c r="RL16" s="78">
        <v>13</v>
      </c>
      <c r="RM16" s="78">
        <v>1</v>
      </c>
      <c r="RN16" s="78">
        <v>13</v>
      </c>
      <c r="RO16" s="78">
        <v>2</v>
      </c>
      <c r="RP16" s="78">
        <v>0</v>
      </c>
      <c r="RQ16" s="78">
        <v>0</v>
      </c>
      <c r="RR16" s="78">
        <v>0</v>
      </c>
      <c r="RS16" s="78">
        <v>392</v>
      </c>
      <c r="RT16" s="78">
        <v>26</v>
      </c>
      <c r="RU16" s="78">
        <v>7</v>
      </c>
      <c r="RV16" s="78">
        <v>1</v>
      </c>
      <c r="RW16" s="78">
        <v>12</v>
      </c>
      <c r="RX16" s="78">
        <v>1</v>
      </c>
      <c r="RY16" s="78">
        <v>6</v>
      </c>
      <c r="RZ16" s="78">
        <v>32</v>
      </c>
      <c r="SA16" s="78">
        <v>1</v>
      </c>
      <c r="SB16" s="78">
        <v>4</v>
      </c>
      <c r="SC16" s="78">
        <v>5</v>
      </c>
      <c r="SD16" s="78">
        <v>13</v>
      </c>
      <c r="SE16" s="78">
        <v>0</v>
      </c>
      <c r="SF16" s="78">
        <v>10</v>
      </c>
      <c r="SG16" s="78">
        <v>13</v>
      </c>
      <c r="SH16" s="78">
        <v>1</v>
      </c>
    </row>
    <row r="17" spans="1:502">
      <c r="A17" s="17" t="s">
        <v>1773</v>
      </c>
      <c r="B17" s="77">
        <v>9</v>
      </c>
      <c r="C17" s="77">
        <v>9</v>
      </c>
      <c r="D17" s="77">
        <v>1</v>
      </c>
      <c r="E17" s="77">
        <v>2012</v>
      </c>
      <c r="F17" s="77" t="s">
        <v>180</v>
      </c>
      <c r="G17" s="1017" t="s">
        <v>1571</v>
      </c>
      <c r="H17" s="77" t="s">
        <v>1572</v>
      </c>
      <c r="I17" s="1018"/>
      <c r="J17" s="80">
        <v>8.3379999999999992</v>
      </c>
      <c r="K17" s="80">
        <v>0</v>
      </c>
      <c r="L17" s="80">
        <v>0</v>
      </c>
      <c r="M17" s="80">
        <v>0</v>
      </c>
      <c r="N17" s="80">
        <v>0</v>
      </c>
      <c r="O17" s="80">
        <v>0</v>
      </c>
      <c r="P17" s="80">
        <v>0</v>
      </c>
      <c r="Q17" s="80">
        <v>0</v>
      </c>
      <c r="R17" s="80">
        <v>808.22500000000002</v>
      </c>
      <c r="S17" s="80">
        <v>202.57400000000001</v>
      </c>
      <c r="T17" s="80">
        <v>22.777000000000001</v>
      </c>
      <c r="U17" s="80">
        <v>43.920999999999999</v>
      </c>
      <c r="V17" s="80">
        <v>11.848000000000001</v>
      </c>
      <c r="W17" s="80">
        <v>380.39400000000001</v>
      </c>
      <c r="X17" s="80">
        <v>73.733999999999995</v>
      </c>
      <c r="Y17" s="80">
        <v>5100.7550000000001</v>
      </c>
      <c r="Z17" s="80">
        <v>2171.1460000000002</v>
      </c>
      <c r="AA17" s="80">
        <v>592.98</v>
      </c>
      <c r="AB17" s="80">
        <v>41.485999999999997</v>
      </c>
      <c r="AC17" s="80">
        <v>0</v>
      </c>
      <c r="AD17" s="80">
        <v>1549.5239999999999</v>
      </c>
      <c r="AE17" s="80">
        <v>7962.299</v>
      </c>
      <c r="AF17" s="80">
        <v>273.863</v>
      </c>
      <c r="AG17" s="80">
        <v>269.32499999999999</v>
      </c>
      <c r="AH17" s="80">
        <v>70.194999999999993</v>
      </c>
      <c r="AI17" s="80">
        <v>155.46100000000001</v>
      </c>
      <c r="AJ17" s="80">
        <v>100.05200000000001</v>
      </c>
      <c r="AK17" s="80">
        <v>618.54700000000003</v>
      </c>
      <c r="AL17" s="80">
        <v>182.42099999999999</v>
      </c>
      <c r="AM17" s="80">
        <v>10.092000000000001</v>
      </c>
      <c r="AN17" s="80">
        <v>202.14699999999999</v>
      </c>
      <c r="AO17" s="80">
        <v>36.637999999999998</v>
      </c>
      <c r="AP17" s="80">
        <v>1396.3810000000001</v>
      </c>
      <c r="AQ17" s="80">
        <v>0</v>
      </c>
      <c r="AR17" s="80">
        <v>11.045999999999999</v>
      </c>
      <c r="AS17" s="80">
        <v>115.02500000000001</v>
      </c>
      <c r="AT17" s="80">
        <v>20.698</v>
      </c>
      <c r="AU17" s="80">
        <v>0</v>
      </c>
      <c r="AV17" s="80">
        <v>8.1240000000000006</v>
      </c>
      <c r="AW17" s="80">
        <v>0</v>
      </c>
      <c r="AX17" s="80">
        <v>0</v>
      </c>
      <c r="AY17" s="80">
        <v>0</v>
      </c>
      <c r="AZ17" s="80">
        <v>0</v>
      </c>
      <c r="BA17" s="80">
        <v>0</v>
      </c>
      <c r="BB17" s="80">
        <v>0</v>
      </c>
      <c r="BC17" s="80">
        <v>0</v>
      </c>
      <c r="BD17" s="80">
        <v>2.7810000000000001</v>
      </c>
      <c r="BE17" s="80">
        <v>0</v>
      </c>
      <c r="BF17" s="80">
        <v>0</v>
      </c>
      <c r="BG17" s="80">
        <v>0</v>
      </c>
      <c r="BH17" s="80">
        <v>0</v>
      </c>
      <c r="BI17" s="80">
        <v>0</v>
      </c>
      <c r="BJ17" s="80">
        <v>0</v>
      </c>
      <c r="BK17" s="80">
        <v>0</v>
      </c>
      <c r="BL17" s="80">
        <v>0</v>
      </c>
      <c r="BM17" s="80">
        <v>35.722000000000001</v>
      </c>
      <c r="BN17" s="80">
        <v>0</v>
      </c>
      <c r="BO17" s="80">
        <v>0</v>
      </c>
      <c r="BP17" s="80">
        <v>0</v>
      </c>
      <c r="BQ17" s="80">
        <v>5.3120000000000003</v>
      </c>
      <c r="BR17" s="80">
        <v>0</v>
      </c>
      <c r="BS17" s="80">
        <v>0</v>
      </c>
      <c r="BT17" s="80">
        <v>0</v>
      </c>
      <c r="BU17" s="80">
        <v>0</v>
      </c>
      <c r="BV17" s="80">
        <v>0</v>
      </c>
      <c r="BW17" s="80">
        <v>0</v>
      </c>
      <c r="BX17" s="80">
        <v>6.73</v>
      </c>
      <c r="BY17" s="80">
        <v>0</v>
      </c>
      <c r="BZ17" s="80">
        <v>34.654000000000003</v>
      </c>
      <c r="CA17" s="80">
        <v>0</v>
      </c>
      <c r="CB17" s="80">
        <v>689.149</v>
      </c>
      <c r="CC17" s="80">
        <v>5.8470000000000004</v>
      </c>
      <c r="CD17" s="80">
        <v>0</v>
      </c>
      <c r="CE17" s="80">
        <v>0</v>
      </c>
      <c r="CF17" s="80">
        <v>3.34</v>
      </c>
      <c r="CG17" s="80">
        <v>0</v>
      </c>
      <c r="CH17" s="80">
        <v>0</v>
      </c>
      <c r="CI17" s="80">
        <v>13.563000000000001</v>
      </c>
      <c r="CJ17" s="80">
        <v>0</v>
      </c>
      <c r="CK17" s="80">
        <v>5.5289999999999999</v>
      </c>
      <c r="CL17" s="80">
        <v>80.715999999999994</v>
      </c>
      <c r="CM17" s="80">
        <v>5.7190000000000003</v>
      </c>
      <c r="CN17" s="80">
        <v>60.418999999999997</v>
      </c>
      <c r="CO17" s="80">
        <v>0</v>
      </c>
      <c r="CP17" s="80">
        <v>0</v>
      </c>
      <c r="CQ17" s="80">
        <v>0</v>
      </c>
      <c r="CR17" s="80">
        <v>0</v>
      </c>
      <c r="CS17" s="80">
        <v>334.13600000000002</v>
      </c>
      <c r="CT17" s="80">
        <v>0</v>
      </c>
      <c r="CU17" s="80">
        <v>2.4609999999999999</v>
      </c>
      <c r="CV17" s="80">
        <v>0</v>
      </c>
      <c r="CW17" s="80">
        <v>2.87</v>
      </c>
      <c r="CX17" s="80">
        <v>0</v>
      </c>
      <c r="CY17" s="80">
        <v>0</v>
      </c>
      <c r="CZ17" s="80">
        <v>0</v>
      </c>
      <c r="DA17" s="80">
        <v>0</v>
      </c>
      <c r="DB17" s="80">
        <v>44.661999999999999</v>
      </c>
      <c r="DC17" s="80">
        <v>8.4610000000000003</v>
      </c>
      <c r="DD17" s="80">
        <v>3.35</v>
      </c>
      <c r="DE17" s="80">
        <v>2146.2080000000001</v>
      </c>
      <c r="DF17" s="80">
        <v>0</v>
      </c>
      <c r="DG17" s="80">
        <v>1396.3810000000001</v>
      </c>
      <c r="DH17" s="80">
        <v>0</v>
      </c>
      <c r="DI17" s="80">
        <v>0</v>
      </c>
      <c r="DJ17" s="80">
        <v>11.045999999999999</v>
      </c>
      <c r="DK17" s="80">
        <v>8.3379999999999992</v>
      </c>
      <c r="DL17" s="80">
        <v>0</v>
      </c>
      <c r="DM17" s="80">
        <v>0</v>
      </c>
      <c r="DN17" s="80">
        <v>0</v>
      </c>
      <c r="DO17" s="80">
        <v>0</v>
      </c>
      <c r="DP17" s="80">
        <v>0</v>
      </c>
      <c r="DQ17" s="80">
        <v>0</v>
      </c>
      <c r="DR17" s="80">
        <v>0</v>
      </c>
      <c r="DS17" s="80">
        <v>808.22500000000002</v>
      </c>
      <c r="DT17" s="80">
        <v>202.57400000000001</v>
      </c>
      <c r="DU17" s="80">
        <v>22.777000000000001</v>
      </c>
      <c r="DV17" s="80">
        <v>43.920999999999999</v>
      </c>
      <c r="DW17" s="80">
        <v>11.848000000000001</v>
      </c>
      <c r="DX17" s="80">
        <v>380.39400000000001</v>
      </c>
      <c r="DY17" s="80">
        <v>73.733999999999995</v>
      </c>
      <c r="DZ17" s="80">
        <v>5100.7550000000001</v>
      </c>
      <c r="EA17" s="80">
        <v>24.937999999999999</v>
      </c>
      <c r="EB17" s="80">
        <v>592.98</v>
      </c>
      <c r="EC17" s="80">
        <v>41.485999999999997</v>
      </c>
      <c r="ED17" s="80">
        <v>0</v>
      </c>
      <c r="EE17" s="80">
        <v>1549.5239999999999</v>
      </c>
      <c r="EF17" s="80">
        <v>7962.299</v>
      </c>
      <c r="EG17" s="80">
        <v>273.863</v>
      </c>
      <c r="EH17" s="80">
        <v>269.32499999999999</v>
      </c>
      <c r="EI17" s="80">
        <v>70.194999999999993</v>
      </c>
      <c r="EJ17" s="80">
        <v>155.46100000000001</v>
      </c>
      <c r="EK17" s="80">
        <v>100.05200000000001</v>
      </c>
      <c r="EL17" s="80">
        <v>618.54700000000003</v>
      </c>
      <c r="EM17" s="80">
        <v>182.42099999999999</v>
      </c>
      <c r="EN17" s="80">
        <v>10.092000000000001</v>
      </c>
      <c r="EO17" s="80">
        <v>202.14699999999999</v>
      </c>
      <c r="EP17" s="80">
        <v>36.637999999999998</v>
      </c>
      <c r="EQ17" s="80">
        <v>0</v>
      </c>
      <c r="ER17" s="80">
        <v>0</v>
      </c>
      <c r="ES17" s="80">
        <v>0</v>
      </c>
      <c r="ET17" s="80">
        <v>115.02500000000001</v>
      </c>
      <c r="EU17" s="80">
        <v>20.698</v>
      </c>
      <c r="EV17" s="80">
        <v>0</v>
      </c>
      <c r="EW17" s="80">
        <v>8.1240000000000006</v>
      </c>
      <c r="EX17" s="80">
        <v>0</v>
      </c>
      <c r="EY17" s="80">
        <v>0</v>
      </c>
      <c r="EZ17" s="80">
        <v>0</v>
      </c>
      <c r="FA17" s="80">
        <v>0</v>
      </c>
      <c r="FB17" s="80">
        <v>0</v>
      </c>
      <c r="FC17" s="80">
        <v>0</v>
      </c>
      <c r="FD17" s="80">
        <v>0</v>
      </c>
      <c r="FE17" s="80">
        <v>2.7810000000000001</v>
      </c>
      <c r="FF17" s="80">
        <v>0</v>
      </c>
      <c r="FG17" s="80">
        <v>0</v>
      </c>
      <c r="FH17" s="80">
        <v>0</v>
      </c>
      <c r="FI17" s="80">
        <v>0</v>
      </c>
      <c r="FJ17" s="80">
        <v>0</v>
      </c>
      <c r="FK17" s="80">
        <v>0</v>
      </c>
      <c r="FL17" s="80">
        <v>0</v>
      </c>
      <c r="FM17" s="80">
        <v>0</v>
      </c>
      <c r="FN17" s="80">
        <v>35.722000000000001</v>
      </c>
      <c r="FO17" s="80">
        <v>0</v>
      </c>
      <c r="FP17" s="80">
        <v>0</v>
      </c>
      <c r="FQ17" s="80">
        <v>0</v>
      </c>
      <c r="FR17" s="80">
        <v>5.3120000000000003</v>
      </c>
      <c r="FS17" s="80">
        <v>0</v>
      </c>
      <c r="FT17" s="80">
        <v>0</v>
      </c>
      <c r="FU17" s="80">
        <v>0</v>
      </c>
      <c r="FV17" s="80">
        <v>0</v>
      </c>
      <c r="FW17" s="80">
        <v>0</v>
      </c>
      <c r="FX17" s="80">
        <v>0</v>
      </c>
      <c r="FY17" s="80">
        <v>6.73</v>
      </c>
      <c r="FZ17" s="80">
        <v>0</v>
      </c>
      <c r="GA17" s="80">
        <v>34.654000000000003</v>
      </c>
      <c r="GB17" s="80">
        <v>0</v>
      </c>
      <c r="GC17" s="80">
        <v>689.149</v>
      </c>
      <c r="GD17" s="80">
        <v>5.8470000000000004</v>
      </c>
      <c r="GE17" s="80">
        <v>0</v>
      </c>
      <c r="GF17" s="80">
        <v>0</v>
      </c>
      <c r="GG17" s="80">
        <v>3.34</v>
      </c>
      <c r="GH17" s="80">
        <v>0</v>
      </c>
      <c r="GI17" s="80">
        <v>0</v>
      </c>
      <c r="GJ17" s="80">
        <v>13.563000000000001</v>
      </c>
      <c r="GK17" s="80">
        <v>0</v>
      </c>
      <c r="GL17" s="80">
        <v>5.5289999999999999</v>
      </c>
      <c r="GM17" s="80">
        <v>80.715999999999994</v>
      </c>
      <c r="GN17" s="80">
        <v>5.7190000000000003</v>
      </c>
      <c r="GO17" s="80">
        <v>60.418999999999997</v>
      </c>
      <c r="GP17" s="80">
        <v>0</v>
      </c>
      <c r="GQ17" s="80">
        <v>0</v>
      </c>
      <c r="GR17" s="80">
        <v>0</v>
      </c>
      <c r="GS17" s="80">
        <v>0</v>
      </c>
      <c r="GT17" s="80">
        <v>334.13600000000002</v>
      </c>
      <c r="GU17" s="80">
        <v>0</v>
      </c>
      <c r="GV17" s="80">
        <v>2.4609999999999999</v>
      </c>
      <c r="GW17" s="80">
        <v>0</v>
      </c>
      <c r="GX17" s="80">
        <v>2.87</v>
      </c>
      <c r="GY17" s="80">
        <v>0</v>
      </c>
      <c r="GZ17" s="80">
        <v>0</v>
      </c>
      <c r="HA17" s="80">
        <v>0</v>
      </c>
      <c r="HB17" s="80">
        <v>0</v>
      </c>
      <c r="HC17" s="80">
        <v>44.661999999999999</v>
      </c>
      <c r="HD17" s="80">
        <v>8.4610000000000003</v>
      </c>
      <c r="HE17" s="80">
        <v>3.35</v>
      </c>
      <c r="HF17" s="80">
        <v>3553.6350000000002</v>
      </c>
      <c r="HG17" s="80">
        <v>8.3379999999999992</v>
      </c>
      <c r="HH17" s="80">
        <v>0</v>
      </c>
      <c r="HI17" s="80">
        <v>0</v>
      </c>
      <c r="HJ17" s="80">
        <v>0</v>
      </c>
      <c r="HK17" s="80">
        <v>18734.196</v>
      </c>
      <c r="HL17" s="80">
        <v>115.02500000000001</v>
      </c>
      <c r="HM17" s="80">
        <v>28.821999999999999</v>
      </c>
      <c r="HN17" s="80">
        <v>2.7810000000000001</v>
      </c>
      <c r="HO17" s="80">
        <v>41.033999999999999</v>
      </c>
      <c r="HP17" s="80">
        <v>6.73</v>
      </c>
      <c r="HQ17" s="80">
        <v>34.654000000000003</v>
      </c>
      <c r="HR17" s="80">
        <v>694.99599999999998</v>
      </c>
      <c r="HS17" s="80">
        <v>3.34</v>
      </c>
      <c r="HT17" s="80">
        <v>19.091999999999999</v>
      </c>
      <c r="HU17" s="80">
        <v>86.435000000000002</v>
      </c>
      <c r="HV17" s="80">
        <v>60.418999999999997</v>
      </c>
      <c r="HW17" s="80">
        <v>0</v>
      </c>
      <c r="HX17" s="80">
        <v>339.46699999999998</v>
      </c>
      <c r="HY17" s="80">
        <v>53.122999999999998</v>
      </c>
      <c r="HZ17" s="80">
        <v>3.35</v>
      </c>
      <c r="IA17" s="80">
        <v>3553.6350000000002</v>
      </c>
      <c r="IB17" s="80">
        <v>8.3379999999999992</v>
      </c>
      <c r="IC17" s="80">
        <v>0</v>
      </c>
      <c r="ID17" s="80">
        <v>0</v>
      </c>
      <c r="IE17" s="80">
        <v>0</v>
      </c>
      <c r="IF17" s="80">
        <v>20880.403999999999</v>
      </c>
      <c r="IG17" s="80">
        <v>1522.452</v>
      </c>
      <c r="IH17" s="80">
        <v>28.821999999999999</v>
      </c>
      <c r="II17" s="80">
        <v>2.7810000000000001</v>
      </c>
      <c r="IJ17" s="80">
        <v>41.033999999999999</v>
      </c>
      <c r="IK17" s="80">
        <v>6.73</v>
      </c>
      <c r="IL17" s="80">
        <v>34.654000000000003</v>
      </c>
      <c r="IM17" s="80">
        <v>694.99599999999998</v>
      </c>
      <c r="IN17" s="80">
        <v>3.34</v>
      </c>
      <c r="IO17" s="80">
        <v>19.091999999999999</v>
      </c>
      <c r="IP17" s="80">
        <v>86.435000000000002</v>
      </c>
      <c r="IQ17" s="80">
        <v>60.418999999999997</v>
      </c>
      <c r="IR17" s="80">
        <v>0</v>
      </c>
      <c r="IS17" s="80">
        <v>339.46699999999998</v>
      </c>
      <c r="IT17" s="80">
        <v>53.122999999999998</v>
      </c>
      <c r="IU17" s="80">
        <v>3.35</v>
      </c>
      <c r="IV17" s="81">
        <v>0</v>
      </c>
      <c r="IW17" s="78">
        <v>1</v>
      </c>
      <c r="IX17" s="78">
        <v>0</v>
      </c>
      <c r="IY17" s="78">
        <v>0</v>
      </c>
      <c r="IZ17" s="78">
        <v>0</v>
      </c>
      <c r="JA17" s="78">
        <v>0</v>
      </c>
      <c r="JB17" s="78">
        <v>0</v>
      </c>
      <c r="JC17" s="78">
        <v>0</v>
      </c>
      <c r="JD17" s="78">
        <v>0</v>
      </c>
      <c r="JE17" s="78">
        <v>63</v>
      </c>
      <c r="JF17" s="78">
        <v>17</v>
      </c>
      <c r="JG17" s="78">
        <v>2</v>
      </c>
      <c r="JH17" s="78">
        <v>5</v>
      </c>
      <c r="JI17" s="78">
        <v>3</v>
      </c>
      <c r="JJ17" s="78">
        <v>13</v>
      </c>
      <c r="JK17" s="78">
        <v>10</v>
      </c>
      <c r="JL17" s="78">
        <v>63</v>
      </c>
      <c r="JM17" s="78">
        <v>6</v>
      </c>
      <c r="JN17" s="78">
        <v>54</v>
      </c>
      <c r="JO17" s="78">
        <v>5</v>
      </c>
      <c r="JP17" s="78">
        <v>0</v>
      </c>
      <c r="JQ17" s="78">
        <v>23</v>
      </c>
      <c r="JR17" s="78">
        <v>23</v>
      </c>
      <c r="JS17" s="78">
        <v>18</v>
      </c>
      <c r="JT17" s="78">
        <v>17</v>
      </c>
      <c r="JU17" s="78">
        <v>6</v>
      </c>
      <c r="JV17" s="78">
        <v>14</v>
      </c>
      <c r="JW17" s="78">
        <v>8</v>
      </c>
      <c r="JX17" s="78">
        <v>20</v>
      </c>
      <c r="JY17" s="78">
        <v>12</v>
      </c>
      <c r="JZ17" s="78">
        <v>2</v>
      </c>
      <c r="KA17" s="78">
        <v>17</v>
      </c>
      <c r="KB17" s="78">
        <v>6</v>
      </c>
      <c r="KC17" s="78">
        <v>9</v>
      </c>
      <c r="KD17" s="78">
        <v>0</v>
      </c>
      <c r="KE17" s="78">
        <v>3</v>
      </c>
      <c r="KF17" s="78">
        <v>14</v>
      </c>
      <c r="KG17" s="78">
        <v>5</v>
      </c>
      <c r="KH17" s="78">
        <v>0</v>
      </c>
      <c r="KI17" s="78">
        <v>1</v>
      </c>
      <c r="KJ17" s="78">
        <v>0</v>
      </c>
      <c r="KK17" s="78">
        <v>0</v>
      </c>
      <c r="KL17" s="78">
        <v>0</v>
      </c>
      <c r="KM17" s="78">
        <v>0</v>
      </c>
      <c r="KN17" s="78">
        <v>0</v>
      </c>
      <c r="KO17" s="78">
        <v>0</v>
      </c>
      <c r="KP17" s="78">
        <v>0</v>
      </c>
      <c r="KQ17" s="78">
        <v>1</v>
      </c>
      <c r="KR17" s="78">
        <v>0</v>
      </c>
      <c r="KS17" s="78">
        <v>0</v>
      </c>
      <c r="KT17" s="78">
        <v>0</v>
      </c>
      <c r="KU17" s="78">
        <v>0</v>
      </c>
      <c r="KV17" s="78">
        <v>0</v>
      </c>
      <c r="KW17" s="78">
        <v>0</v>
      </c>
      <c r="KX17" s="78">
        <v>0</v>
      </c>
      <c r="KY17" s="78">
        <v>0</v>
      </c>
      <c r="KZ17" s="78">
        <v>9</v>
      </c>
      <c r="LA17" s="78">
        <v>0</v>
      </c>
      <c r="LB17" s="78">
        <v>0</v>
      </c>
      <c r="LC17" s="78">
        <v>0</v>
      </c>
      <c r="LD17" s="78">
        <v>2</v>
      </c>
      <c r="LE17" s="78">
        <v>0</v>
      </c>
      <c r="LF17" s="78">
        <v>0</v>
      </c>
      <c r="LG17" s="78">
        <v>0</v>
      </c>
      <c r="LH17" s="78">
        <v>0</v>
      </c>
      <c r="LI17" s="78">
        <v>0</v>
      </c>
      <c r="LJ17" s="78">
        <v>0</v>
      </c>
      <c r="LK17" s="78">
        <v>1</v>
      </c>
      <c r="LL17" s="78">
        <v>0</v>
      </c>
      <c r="LM17" s="78">
        <v>7</v>
      </c>
      <c r="LN17" s="78">
        <v>0</v>
      </c>
      <c r="LO17" s="78">
        <v>31</v>
      </c>
      <c r="LP17" s="78">
        <v>1</v>
      </c>
      <c r="LQ17" s="78">
        <v>0</v>
      </c>
      <c r="LR17" s="78">
        <v>0</v>
      </c>
      <c r="LS17" s="78">
        <v>1</v>
      </c>
      <c r="LT17" s="78">
        <v>0</v>
      </c>
      <c r="LU17" s="78">
        <v>0</v>
      </c>
      <c r="LV17" s="78">
        <v>3</v>
      </c>
      <c r="LW17" s="78">
        <v>0</v>
      </c>
      <c r="LX17" s="78">
        <v>2</v>
      </c>
      <c r="LY17" s="78">
        <v>4</v>
      </c>
      <c r="LZ17" s="78">
        <v>1</v>
      </c>
      <c r="MA17" s="78">
        <v>13</v>
      </c>
      <c r="MB17" s="78">
        <v>0</v>
      </c>
      <c r="MC17" s="78">
        <v>0</v>
      </c>
      <c r="MD17" s="78">
        <v>0</v>
      </c>
      <c r="ME17" s="78">
        <v>0</v>
      </c>
      <c r="MF17" s="78">
        <v>12</v>
      </c>
      <c r="MG17" s="78">
        <v>0</v>
      </c>
      <c r="MH17" s="78">
        <v>1</v>
      </c>
      <c r="MI17" s="78">
        <v>0</v>
      </c>
      <c r="MJ17" s="78">
        <v>1</v>
      </c>
      <c r="MK17" s="78">
        <v>0</v>
      </c>
      <c r="ML17" s="78">
        <v>0</v>
      </c>
      <c r="MM17" s="78">
        <v>0</v>
      </c>
      <c r="MN17" s="78">
        <v>0</v>
      </c>
      <c r="MO17" s="78">
        <v>6</v>
      </c>
      <c r="MP17" s="78">
        <v>2</v>
      </c>
      <c r="MQ17" s="78">
        <v>1</v>
      </c>
      <c r="MR17" s="78">
        <v>1</v>
      </c>
      <c r="MS17" s="78">
        <v>0</v>
      </c>
      <c r="MT17" s="78">
        <v>9</v>
      </c>
      <c r="MU17" s="78">
        <v>0</v>
      </c>
      <c r="MV17" s="78">
        <v>0</v>
      </c>
      <c r="MW17" s="78">
        <v>3</v>
      </c>
      <c r="MX17" s="78">
        <v>1</v>
      </c>
      <c r="MY17" s="78">
        <v>0</v>
      </c>
      <c r="MZ17" s="78">
        <v>0</v>
      </c>
      <c r="NA17" s="78">
        <v>0</v>
      </c>
      <c r="NB17" s="78">
        <v>0</v>
      </c>
      <c r="NC17" s="78">
        <v>0</v>
      </c>
      <c r="ND17" s="78">
        <v>0</v>
      </c>
      <c r="NE17" s="78">
        <v>0</v>
      </c>
      <c r="NF17" s="78">
        <v>63</v>
      </c>
      <c r="NG17" s="78">
        <v>17</v>
      </c>
      <c r="NH17" s="78">
        <v>2</v>
      </c>
      <c r="NI17" s="78">
        <v>5</v>
      </c>
      <c r="NJ17" s="78">
        <v>3</v>
      </c>
      <c r="NK17" s="78">
        <v>13</v>
      </c>
      <c r="NL17" s="78">
        <v>10</v>
      </c>
      <c r="NM17" s="78">
        <v>63</v>
      </c>
      <c r="NN17" s="78">
        <v>5</v>
      </c>
      <c r="NO17" s="78">
        <v>54</v>
      </c>
      <c r="NP17" s="78">
        <v>5</v>
      </c>
      <c r="NQ17" s="78">
        <v>0</v>
      </c>
      <c r="NR17" s="78">
        <v>23</v>
      </c>
      <c r="NS17" s="78">
        <v>23</v>
      </c>
      <c r="NT17" s="78">
        <v>18</v>
      </c>
      <c r="NU17" s="78">
        <v>17</v>
      </c>
      <c r="NV17" s="78">
        <v>6</v>
      </c>
      <c r="NW17" s="78">
        <v>14</v>
      </c>
      <c r="NX17" s="78">
        <v>8</v>
      </c>
      <c r="NY17" s="78">
        <v>20</v>
      </c>
      <c r="NZ17" s="78">
        <v>12</v>
      </c>
      <c r="OA17" s="78">
        <v>2</v>
      </c>
      <c r="OB17" s="78">
        <v>17</v>
      </c>
      <c r="OC17" s="78">
        <v>6</v>
      </c>
      <c r="OD17" s="78">
        <v>0</v>
      </c>
      <c r="OE17" s="78">
        <v>0</v>
      </c>
      <c r="OF17" s="78">
        <v>0</v>
      </c>
      <c r="OG17" s="78">
        <v>14</v>
      </c>
      <c r="OH17" s="78">
        <v>5</v>
      </c>
      <c r="OI17" s="78">
        <v>0</v>
      </c>
      <c r="OJ17" s="78">
        <v>1</v>
      </c>
      <c r="OK17" s="78">
        <v>0</v>
      </c>
      <c r="OL17" s="78">
        <v>0</v>
      </c>
      <c r="OM17" s="78">
        <v>0</v>
      </c>
      <c r="ON17" s="78">
        <v>0</v>
      </c>
      <c r="OO17" s="78">
        <v>0</v>
      </c>
      <c r="OP17" s="78">
        <v>0</v>
      </c>
      <c r="OQ17" s="78">
        <v>0</v>
      </c>
      <c r="OR17" s="78">
        <v>1</v>
      </c>
      <c r="OS17" s="78">
        <v>0</v>
      </c>
      <c r="OT17" s="78">
        <v>0</v>
      </c>
      <c r="OU17" s="78">
        <v>0</v>
      </c>
      <c r="OV17" s="78">
        <v>0</v>
      </c>
      <c r="OW17" s="78">
        <v>0</v>
      </c>
      <c r="OX17" s="78">
        <v>0</v>
      </c>
      <c r="OY17" s="78">
        <v>0</v>
      </c>
      <c r="OZ17" s="78">
        <v>0</v>
      </c>
      <c r="PA17" s="78">
        <v>9</v>
      </c>
      <c r="PB17" s="78">
        <v>0</v>
      </c>
      <c r="PC17" s="78">
        <v>0</v>
      </c>
      <c r="PD17" s="78">
        <v>0</v>
      </c>
      <c r="PE17" s="78">
        <v>2</v>
      </c>
      <c r="PF17" s="78">
        <v>0</v>
      </c>
      <c r="PG17" s="78">
        <v>0</v>
      </c>
      <c r="PH17" s="78">
        <v>0</v>
      </c>
      <c r="PI17" s="78">
        <v>0</v>
      </c>
      <c r="PJ17" s="78">
        <v>0</v>
      </c>
      <c r="PK17" s="78">
        <v>0</v>
      </c>
      <c r="PL17" s="78">
        <v>1</v>
      </c>
      <c r="PM17" s="78">
        <v>0</v>
      </c>
      <c r="PN17" s="78">
        <v>7</v>
      </c>
      <c r="PO17" s="78">
        <v>0</v>
      </c>
      <c r="PP17" s="78">
        <v>31</v>
      </c>
      <c r="PQ17" s="78">
        <v>1</v>
      </c>
      <c r="PR17" s="78">
        <v>0</v>
      </c>
      <c r="PS17" s="78">
        <v>0</v>
      </c>
      <c r="PT17" s="78">
        <v>1</v>
      </c>
      <c r="PU17" s="78">
        <v>0</v>
      </c>
      <c r="PV17" s="78">
        <v>0</v>
      </c>
      <c r="PW17" s="78">
        <v>3</v>
      </c>
      <c r="PX17" s="78">
        <v>0</v>
      </c>
      <c r="PY17" s="78">
        <v>2</v>
      </c>
      <c r="PZ17" s="78">
        <v>4</v>
      </c>
      <c r="QA17" s="78">
        <v>1</v>
      </c>
      <c r="QB17" s="78">
        <v>13</v>
      </c>
      <c r="QC17" s="78">
        <v>0</v>
      </c>
      <c r="QD17" s="78">
        <v>0</v>
      </c>
      <c r="QE17" s="78">
        <v>0</v>
      </c>
      <c r="QF17" s="78">
        <v>0</v>
      </c>
      <c r="QG17" s="78">
        <v>12</v>
      </c>
      <c r="QH17" s="78">
        <v>0</v>
      </c>
      <c r="QI17" s="78">
        <v>1</v>
      </c>
      <c r="QJ17" s="78">
        <v>0</v>
      </c>
      <c r="QK17" s="78">
        <v>1</v>
      </c>
      <c r="QL17" s="78">
        <v>0</v>
      </c>
      <c r="QM17" s="78">
        <v>0</v>
      </c>
      <c r="QN17" s="78">
        <v>0</v>
      </c>
      <c r="QO17" s="78">
        <v>0</v>
      </c>
      <c r="QP17" s="78">
        <v>6</v>
      </c>
      <c r="QQ17" s="78">
        <v>2</v>
      </c>
      <c r="QR17" s="78">
        <v>1</v>
      </c>
      <c r="QS17" s="78">
        <v>13</v>
      </c>
      <c r="QT17" s="78">
        <v>1</v>
      </c>
      <c r="QU17" s="78">
        <v>0</v>
      </c>
      <c r="QV17" s="78">
        <v>0</v>
      </c>
      <c r="QW17" s="78">
        <v>0</v>
      </c>
      <c r="QX17" s="78">
        <v>406</v>
      </c>
      <c r="QY17" s="78">
        <v>14</v>
      </c>
      <c r="QZ17" s="78">
        <v>6</v>
      </c>
      <c r="RA17" s="78">
        <v>1</v>
      </c>
      <c r="RB17" s="78">
        <v>11</v>
      </c>
      <c r="RC17" s="78">
        <v>1</v>
      </c>
      <c r="RD17" s="78">
        <v>7</v>
      </c>
      <c r="RE17" s="78">
        <v>32</v>
      </c>
      <c r="RF17" s="78">
        <v>1</v>
      </c>
      <c r="RG17" s="78">
        <v>5</v>
      </c>
      <c r="RH17" s="78">
        <v>5</v>
      </c>
      <c r="RI17" s="78">
        <v>13</v>
      </c>
      <c r="RJ17" s="78">
        <v>0</v>
      </c>
      <c r="RK17" s="78">
        <v>14</v>
      </c>
      <c r="RL17" s="78">
        <v>8</v>
      </c>
      <c r="RM17" s="78">
        <v>1</v>
      </c>
      <c r="RN17" s="78">
        <v>13</v>
      </c>
      <c r="RO17" s="78">
        <v>1</v>
      </c>
      <c r="RP17" s="78">
        <v>0</v>
      </c>
      <c r="RQ17" s="78">
        <v>0</v>
      </c>
      <c r="RR17" s="78">
        <v>0</v>
      </c>
      <c r="RS17" s="78">
        <v>407</v>
      </c>
      <c r="RT17" s="78">
        <v>26</v>
      </c>
      <c r="RU17" s="78">
        <v>6</v>
      </c>
      <c r="RV17" s="78">
        <v>1</v>
      </c>
      <c r="RW17" s="78">
        <v>11</v>
      </c>
      <c r="RX17" s="78">
        <v>1</v>
      </c>
      <c r="RY17" s="78">
        <v>7</v>
      </c>
      <c r="RZ17" s="78">
        <v>32</v>
      </c>
      <c r="SA17" s="78">
        <v>1</v>
      </c>
      <c r="SB17" s="78">
        <v>5</v>
      </c>
      <c r="SC17" s="78">
        <v>5</v>
      </c>
      <c r="SD17" s="78">
        <v>13</v>
      </c>
      <c r="SE17" s="78">
        <v>0</v>
      </c>
      <c r="SF17" s="78">
        <v>14</v>
      </c>
      <c r="SG17" s="78">
        <v>8</v>
      </c>
      <c r="SH17" s="78">
        <v>1</v>
      </c>
    </row>
    <row r="18" spans="1:502">
      <c r="A18" s="17" t="s">
        <v>1774</v>
      </c>
      <c r="B18" s="77">
        <v>10</v>
      </c>
      <c r="C18" s="77">
        <v>10</v>
      </c>
      <c r="D18" s="77">
        <v>1</v>
      </c>
      <c r="E18" s="77">
        <v>2013</v>
      </c>
      <c r="F18" s="77" t="s">
        <v>181</v>
      </c>
      <c r="G18" s="1017" t="s">
        <v>1571</v>
      </c>
      <c r="H18" s="77" t="s">
        <v>1572</v>
      </c>
      <c r="I18" s="1018"/>
      <c r="J18" s="80">
        <v>13.395</v>
      </c>
      <c r="K18" s="80">
        <v>0</v>
      </c>
      <c r="L18" s="80">
        <v>0</v>
      </c>
      <c r="M18" s="80">
        <v>0</v>
      </c>
      <c r="N18" s="80">
        <v>0</v>
      </c>
      <c r="O18" s="80">
        <v>0</v>
      </c>
      <c r="P18" s="80">
        <v>0</v>
      </c>
      <c r="Q18" s="80">
        <v>0</v>
      </c>
      <c r="R18" s="80">
        <v>862.63499999999999</v>
      </c>
      <c r="S18" s="80">
        <v>210.125</v>
      </c>
      <c r="T18" s="80">
        <v>25.821999999999999</v>
      </c>
      <c r="U18" s="80">
        <v>52.512999999999998</v>
      </c>
      <c r="V18" s="80">
        <v>12.523999999999999</v>
      </c>
      <c r="W18" s="80">
        <v>398.94799999999998</v>
      </c>
      <c r="X18" s="80">
        <v>76.84</v>
      </c>
      <c r="Y18" s="80">
        <v>5241.268</v>
      </c>
      <c r="Z18" s="80">
        <v>2131.9560000000001</v>
      </c>
      <c r="AA18" s="80">
        <v>647.44299999999998</v>
      </c>
      <c r="AB18" s="80">
        <v>43.411999999999999</v>
      </c>
      <c r="AC18" s="80">
        <v>0</v>
      </c>
      <c r="AD18" s="80">
        <v>1600.9179999999999</v>
      </c>
      <c r="AE18" s="80">
        <v>15483.982</v>
      </c>
      <c r="AF18" s="80">
        <v>362.31200000000001</v>
      </c>
      <c r="AG18" s="80">
        <v>301.87200000000001</v>
      </c>
      <c r="AH18" s="80">
        <v>127.61499999999999</v>
      </c>
      <c r="AI18" s="80">
        <v>172.81800000000001</v>
      </c>
      <c r="AJ18" s="80">
        <v>113.735</v>
      </c>
      <c r="AK18" s="80">
        <v>554.47500000000002</v>
      </c>
      <c r="AL18" s="80">
        <v>189.339</v>
      </c>
      <c r="AM18" s="80">
        <v>16.914000000000001</v>
      </c>
      <c r="AN18" s="80">
        <v>232.09899999999999</v>
      </c>
      <c r="AO18" s="80">
        <v>36.597000000000001</v>
      </c>
      <c r="AP18" s="80">
        <v>1511.163</v>
      </c>
      <c r="AQ18" s="80">
        <v>0</v>
      </c>
      <c r="AR18" s="80">
        <v>10.760999999999999</v>
      </c>
      <c r="AS18" s="80">
        <v>121.11199999999999</v>
      </c>
      <c r="AT18" s="80">
        <v>21.456</v>
      </c>
      <c r="AU18" s="80">
        <v>0</v>
      </c>
      <c r="AV18" s="80">
        <v>0</v>
      </c>
      <c r="AW18" s="80">
        <v>0</v>
      </c>
      <c r="AX18" s="80">
        <v>0</v>
      </c>
      <c r="AY18" s="80">
        <v>0</v>
      </c>
      <c r="AZ18" s="80">
        <v>0</v>
      </c>
      <c r="BA18" s="80">
        <v>0</v>
      </c>
      <c r="BB18" s="80">
        <v>0</v>
      </c>
      <c r="BC18" s="80">
        <v>0</v>
      </c>
      <c r="BD18" s="80">
        <v>3.3</v>
      </c>
      <c r="BE18" s="80">
        <v>9.7769999999999992</v>
      </c>
      <c r="BF18" s="80">
        <v>0</v>
      </c>
      <c r="BG18" s="80">
        <v>0</v>
      </c>
      <c r="BH18" s="80">
        <v>0</v>
      </c>
      <c r="BI18" s="80">
        <v>0</v>
      </c>
      <c r="BJ18" s="80">
        <v>0</v>
      </c>
      <c r="BK18" s="80">
        <v>0</v>
      </c>
      <c r="BL18" s="80">
        <v>0</v>
      </c>
      <c r="BM18" s="80">
        <v>39.948</v>
      </c>
      <c r="BN18" s="80">
        <v>0</v>
      </c>
      <c r="BO18" s="80">
        <v>0</v>
      </c>
      <c r="BP18" s="80">
        <v>0</v>
      </c>
      <c r="BQ18" s="80">
        <v>6.2060000000000004</v>
      </c>
      <c r="BR18" s="80">
        <v>0</v>
      </c>
      <c r="BS18" s="80">
        <v>0</v>
      </c>
      <c r="BT18" s="80">
        <v>0</v>
      </c>
      <c r="BU18" s="80">
        <v>0</v>
      </c>
      <c r="BV18" s="80">
        <v>0</v>
      </c>
      <c r="BW18" s="80">
        <v>0</v>
      </c>
      <c r="BX18" s="80">
        <v>7.2930000000000001</v>
      </c>
      <c r="BY18" s="80">
        <v>0</v>
      </c>
      <c r="BZ18" s="80">
        <v>34.79</v>
      </c>
      <c r="CA18" s="80">
        <v>0</v>
      </c>
      <c r="CB18" s="80">
        <v>718.49</v>
      </c>
      <c r="CC18" s="80">
        <v>5.9279999999999999</v>
      </c>
      <c r="CD18" s="80">
        <v>0</v>
      </c>
      <c r="CE18" s="80">
        <v>0</v>
      </c>
      <c r="CF18" s="80">
        <v>3.6019999999999999</v>
      </c>
      <c r="CG18" s="80">
        <v>0</v>
      </c>
      <c r="CH18" s="80">
        <v>0</v>
      </c>
      <c r="CI18" s="80">
        <v>18.766999999999999</v>
      </c>
      <c r="CJ18" s="80">
        <v>0</v>
      </c>
      <c r="CK18" s="80">
        <v>7.1459999999999999</v>
      </c>
      <c r="CL18" s="80">
        <v>91.001999999999995</v>
      </c>
      <c r="CM18" s="80">
        <v>9.5950000000000006</v>
      </c>
      <c r="CN18" s="80">
        <v>68.688999999999993</v>
      </c>
      <c r="CO18" s="80">
        <v>0</v>
      </c>
      <c r="CP18" s="80">
        <v>0</v>
      </c>
      <c r="CQ18" s="80">
        <v>0</v>
      </c>
      <c r="CR18" s="80">
        <v>0</v>
      </c>
      <c r="CS18" s="80">
        <v>242.21100000000001</v>
      </c>
      <c r="CT18" s="80">
        <v>0</v>
      </c>
      <c r="CU18" s="80">
        <v>2.7930000000000001</v>
      </c>
      <c r="CV18" s="80">
        <v>0</v>
      </c>
      <c r="CW18" s="80">
        <v>3.22</v>
      </c>
      <c r="CX18" s="80">
        <v>0</v>
      </c>
      <c r="CY18" s="80">
        <v>0</v>
      </c>
      <c r="CZ18" s="80">
        <v>0</v>
      </c>
      <c r="DA18" s="80">
        <v>0</v>
      </c>
      <c r="DB18" s="80">
        <v>49.655999999999999</v>
      </c>
      <c r="DC18" s="80">
        <v>9.1460000000000008</v>
      </c>
      <c r="DD18" s="80">
        <v>0</v>
      </c>
      <c r="DE18" s="80">
        <v>2104.8000000000002</v>
      </c>
      <c r="DF18" s="80">
        <v>0</v>
      </c>
      <c r="DG18" s="80">
        <v>1511.163</v>
      </c>
      <c r="DH18" s="80">
        <v>0</v>
      </c>
      <c r="DI18" s="80">
        <v>0</v>
      </c>
      <c r="DJ18" s="80">
        <v>10.760999999999999</v>
      </c>
      <c r="DK18" s="80">
        <v>13.395</v>
      </c>
      <c r="DL18" s="80">
        <v>0</v>
      </c>
      <c r="DM18" s="80">
        <v>0</v>
      </c>
      <c r="DN18" s="80">
        <v>0</v>
      </c>
      <c r="DO18" s="80">
        <v>0</v>
      </c>
      <c r="DP18" s="80">
        <v>0</v>
      </c>
      <c r="DQ18" s="80">
        <v>0</v>
      </c>
      <c r="DR18" s="80">
        <v>0</v>
      </c>
      <c r="DS18" s="80">
        <v>862.63499999999999</v>
      </c>
      <c r="DT18" s="80">
        <v>210.125</v>
      </c>
      <c r="DU18" s="80">
        <v>25.821999999999999</v>
      </c>
      <c r="DV18" s="80">
        <v>52.512999999999998</v>
      </c>
      <c r="DW18" s="80">
        <v>12.523999999999999</v>
      </c>
      <c r="DX18" s="80">
        <v>398.94799999999998</v>
      </c>
      <c r="DY18" s="80">
        <v>76.84</v>
      </c>
      <c r="DZ18" s="80">
        <v>5241.268</v>
      </c>
      <c r="EA18" s="80">
        <v>27.155999999999999</v>
      </c>
      <c r="EB18" s="80">
        <v>647.44299999999998</v>
      </c>
      <c r="EC18" s="80">
        <v>43.411999999999999</v>
      </c>
      <c r="ED18" s="80">
        <v>0</v>
      </c>
      <c r="EE18" s="80">
        <v>1600.9179999999999</v>
      </c>
      <c r="EF18" s="80">
        <v>15483.982</v>
      </c>
      <c r="EG18" s="80">
        <v>362.31200000000001</v>
      </c>
      <c r="EH18" s="80">
        <v>301.87200000000001</v>
      </c>
      <c r="EI18" s="80">
        <v>127.61499999999999</v>
      </c>
      <c r="EJ18" s="80">
        <v>172.81800000000001</v>
      </c>
      <c r="EK18" s="80">
        <v>113.735</v>
      </c>
      <c r="EL18" s="80">
        <v>554.47500000000002</v>
      </c>
      <c r="EM18" s="80">
        <v>189.339</v>
      </c>
      <c r="EN18" s="80">
        <v>16.914000000000001</v>
      </c>
      <c r="EO18" s="80">
        <v>232.09899999999999</v>
      </c>
      <c r="EP18" s="80">
        <v>36.597000000000001</v>
      </c>
      <c r="EQ18" s="80">
        <v>0</v>
      </c>
      <c r="ER18" s="80">
        <v>0</v>
      </c>
      <c r="ES18" s="80">
        <v>0</v>
      </c>
      <c r="ET18" s="80">
        <v>121.11199999999999</v>
      </c>
      <c r="EU18" s="80">
        <v>21.456</v>
      </c>
      <c r="EV18" s="80">
        <v>0</v>
      </c>
      <c r="EW18" s="80">
        <v>0</v>
      </c>
      <c r="EX18" s="80">
        <v>0</v>
      </c>
      <c r="EY18" s="80">
        <v>0</v>
      </c>
      <c r="EZ18" s="80">
        <v>0</v>
      </c>
      <c r="FA18" s="80">
        <v>0</v>
      </c>
      <c r="FB18" s="80">
        <v>0</v>
      </c>
      <c r="FC18" s="80">
        <v>0</v>
      </c>
      <c r="FD18" s="80">
        <v>0</v>
      </c>
      <c r="FE18" s="80">
        <v>3.3</v>
      </c>
      <c r="FF18" s="80">
        <v>9.7769999999999992</v>
      </c>
      <c r="FG18" s="80">
        <v>0</v>
      </c>
      <c r="FH18" s="80">
        <v>0</v>
      </c>
      <c r="FI18" s="80">
        <v>0</v>
      </c>
      <c r="FJ18" s="80">
        <v>0</v>
      </c>
      <c r="FK18" s="80">
        <v>0</v>
      </c>
      <c r="FL18" s="80">
        <v>0</v>
      </c>
      <c r="FM18" s="80">
        <v>0</v>
      </c>
      <c r="FN18" s="80">
        <v>39.948</v>
      </c>
      <c r="FO18" s="80">
        <v>0</v>
      </c>
      <c r="FP18" s="80">
        <v>0</v>
      </c>
      <c r="FQ18" s="80">
        <v>0</v>
      </c>
      <c r="FR18" s="80">
        <v>6.2060000000000004</v>
      </c>
      <c r="FS18" s="80">
        <v>0</v>
      </c>
      <c r="FT18" s="80">
        <v>0</v>
      </c>
      <c r="FU18" s="80">
        <v>0</v>
      </c>
      <c r="FV18" s="80">
        <v>0</v>
      </c>
      <c r="FW18" s="80">
        <v>0</v>
      </c>
      <c r="FX18" s="80">
        <v>0</v>
      </c>
      <c r="FY18" s="80">
        <v>7.2930000000000001</v>
      </c>
      <c r="FZ18" s="80">
        <v>0</v>
      </c>
      <c r="GA18" s="80">
        <v>34.79</v>
      </c>
      <c r="GB18" s="80">
        <v>0</v>
      </c>
      <c r="GC18" s="80">
        <v>718.49</v>
      </c>
      <c r="GD18" s="80">
        <v>5.9279999999999999</v>
      </c>
      <c r="GE18" s="80">
        <v>0</v>
      </c>
      <c r="GF18" s="80">
        <v>0</v>
      </c>
      <c r="GG18" s="80">
        <v>3.6019999999999999</v>
      </c>
      <c r="GH18" s="80">
        <v>0</v>
      </c>
      <c r="GI18" s="80">
        <v>0</v>
      </c>
      <c r="GJ18" s="80">
        <v>18.766999999999999</v>
      </c>
      <c r="GK18" s="80">
        <v>0</v>
      </c>
      <c r="GL18" s="80">
        <v>7.1459999999999999</v>
      </c>
      <c r="GM18" s="80">
        <v>91.001999999999995</v>
      </c>
      <c r="GN18" s="80">
        <v>9.5950000000000006</v>
      </c>
      <c r="GO18" s="80">
        <v>68.688999999999993</v>
      </c>
      <c r="GP18" s="80">
        <v>0</v>
      </c>
      <c r="GQ18" s="80">
        <v>0</v>
      </c>
      <c r="GR18" s="80">
        <v>0</v>
      </c>
      <c r="GS18" s="80">
        <v>0</v>
      </c>
      <c r="GT18" s="80">
        <v>242.21100000000001</v>
      </c>
      <c r="GU18" s="80">
        <v>0</v>
      </c>
      <c r="GV18" s="80">
        <v>2.7930000000000001</v>
      </c>
      <c r="GW18" s="80">
        <v>0</v>
      </c>
      <c r="GX18" s="80">
        <v>3.22</v>
      </c>
      <c r="GY18" s="80">
        <v>0</v>
      </c>
      <c r="GZ18" s="80">
        <v>0</v>
      </c>
      <c r="HA18" s="80">
        <v>0</v>
      </c>
      <c r="HB18" s="80">
        <v>0</v>
      </c>
      <c r="HC18" s="80">
        <v>49.655999999999999</v>
      </c>
      <c r="HD18" s="80">
        <v>9.1460000000000008</v>
      </c>
      <c r="HE18" s="80">
        <v>0</v>
      </c>
      <c r="HF18" s="80">
        <v>3626.7240000000002</v>
      </c>
      <c r="HG18" s="80">
        <v>13.395</v>
      </c>
      <c r="HH18" s="80">
        <v>0</v>
      </c>
      <c r="HI18" s="80">
        <v>0</v>
      </c>
      <c r="HJ18" s="80">
        <v>0</v>
      </c>
      <c r="HK18" s="80">
        <v>26791.362000000001</v>
      </c>
      <c r="HL18" s="80">
        <v>121.11199999999999</v>
      </c>
      <c r="HM18" s="80">
        <v>21.456</v>
      </c>
      <c r="HN18" s="80">
        <v>13.077</v>
      </c>
      <c r="HO18" s="80">
        <v>46.154000000000003</v>
      </c>
      <c r="HP18" s="80">
        <v>7.2930000000000001</v>
      </c>
      <c r="HQ18" s="80">
        <v>34.79</v>
      </c>
      <c r="HR18" s="80">
        <v>724.41800000000001</v>
      </c>
      <c r="HS18" s="80">
        <v>3.6019999999999999</v>
      </c>
      <c r="HT18" s="80">
        <v>25.913</v>
      </c>
      <c r="HU18" s="80">
        <v>100.59699999999999</v>
      </c>
      <c r="HV18" s="80">
        <v>68.688999999999993</v>
      </c>
      <c r="HW18" s="80">
        <v>0</v>
      </c>
      <c r="HX18" s="80">
        <v>248.22399999999999</v>
      </c>
      <c r="HY18" s="80">
        <v>58.802</v>
      </c>
      <c r="HZ18" s="80">
        <v>0</v>
      </c>
      <c r="IA18" s="80">
        <v>3626.7240000000002</v>
      </c>
      <c r="IB18" s="80">
        <v>13.395</v>
      </c>
      <c r="IC18" s="80">
        <v>0</v>
      </c>
      <c r="ID18" s="80">
        <v>0</v>
      </c>
      <c r="IE18" s="80">
        <v>0</v>
      </c>
      <c r="IF18" s="80">
        <v>28896.162</v>
      </c>
      <c r="IG18" s="80">
        <v>1643.0360000000001</v>
      </c>
      <c r="IH18" s="80">
        <v>21.456</v>
      </c>
      <c r="II18" s="80">
        <v>13.077</v>
      </c>
      <c r="IJ18" s="80">
        <v>46.154000000000003</v>
      </c>
      <c r="IK18" s="80">
        <v>7.2930000000000001</v>
      </c>
      <c r="IL18" s="80">
        <v>34.79</v>
      </c>
      <c r="IM18" s="80">
        <v>724.41800000000001</v>
      </c>
      <c r="IN18" s="80">
        <v>3.6019999999999999</v>
      </c>
      <c r="IO18" s="80">
        <v>25.913</v>
      </c>
      <c r="IP18" s="80">
        <v>100.59699999999999</v>
      </c>
      <c r="IQ18" s="80">
        <v>68.688999999999993</v>
      </c>
      <c r="IR18" s="80">
        <v>0</v>
      </c>
      <c r="IS18" s="80">
        <v>248.22399999999999</v>
      </c>
      <c r="IT18" s="80">
        <v>58.802</v>
      </c>
      <c r="IU18" s="80">
        <v>0</v>
      </c>
      <c r="IV18" s="81">
        <v>0</v>
      </c>
      <c r="IW18" s="78">
        <v>2</v>
      </c>
      <c r="IX18" s="78">
        <v>0</v>
      </c>
      <c r="IY18" s="78">
        <v>0</v>
      </c>
      <c r="IZ18" s="78">
        <v>0</v>
      </c>
      <c r="JA18" s="78">
        <v>0</v>
      </c>
      <c r="JB18" s="78">
        <v>0</v>
      </c>
      <c r="JC18" s="78">
        <v>0</v>
      </c>
      <c r="JD18" s="78">
        <v>0</v>
      </c>
      <c r="JE18" s="78">
        <v>65</v>
      </c>
      <c r="JF18" s="78">
        <v>17</v>
      </c>
      <c r="JG18" s="78">
        <v>2</v>
      </c>
      <c r="JH18" s="78">
        <v>5</v>
      </c>
      <c r="JI18" s="78">
        <v>3</v>
      </c>
      <c r="JJ18" s="78">
        <v>13</v>
      </c>
      <c r="JK18" s="78">
        <v>9</v>
      </c>
      <c r="JL18" s="78">
        <v>64</v>
      </c>
      <c r="JM18" s="78">
        <v>7</v>
      </c>
      <c r="JN18" s="78">
        <v>55</v>
      </c>
      <c r="JO18" s="78">
        <v>5</v>
      </c>
      <c r="JP18" s="78">
        <v>0</v>
      </c>
      <c r="JQ18" s="78">
        <v>24</v>
      </c>
      <c r="JR18" s="78">
        <v>22</v>
      </c>
      <c r="JS18" s="78">
        <v>19</v>
      </c>
      <c r="JT18" s="78">
        <v>18</v>
      </c>
      <c r="JU18" s="78">
        <v>7</v>
      </c>
      <c r="JV18" s="78">
        <v>14</v>
      </c>
      <c r="JW18" s="78">
        <v>8</v>
      </c>
      <c r="JX18" s="78">
        <v>19</v>
      </c>
      <c r="JY18" s="78">
        <v>11</v>
      </c>
      <c r="JZ18" s="78">
        <v>3</v>
      </c>
      <c r="KA18" s="78">
        <v>16</v>
      </c>
      <c r="KB18" s="78">
        <v>5</v>
      </c>
      <c r="KC18" s="78">
        <v>10</v>
      </c>
      <c r="KD18" s="78">
        <v>0</v>
      </c>
      <c r="KE18" s="78">
        <v>2</v>
      </c>
      <c r="KF18" s="78">
        <v>14</v>
      </c>
      <c r="KG18" s="78">
        <v>5</v>
      </c>
      <c r="KH18" s="78">
        <v>0</v>
      </c>
      <c r="KI18" s="78">
        <v>0</v>
      </c>
      <c r="KJ18" s="78">
        <v>0</v>
      </c>
      <c r="KK18" s="78">
        <v>0</v>
      </c>
      <c r="KL18" s="78">
        <v>0</v>
      </c>
      <c r="KM18" s="78">
        <v>0</v>
      </c>
      <c r="KN18" s="78">
        <v>0</v>
      </c>
      <c r="KO18" s="78">
        <v>0</v>
      </c>
      <c r="KP18" s="78">
        <v>0</v>
      </c>
      <c r="KQ18" s="78">
        <v>1</v>
      </c>
      <c r="KR18" s="78">
        <v>1</v>
      </c>
      <c r="KS18" s="78">
        <v>0</v>
      </c>
      <c r="KT18" s="78">
        <v>0</v>
      </c>
      <c r="KU18" s="78">
        <v>0</v>
      </c>
      <c r="KV18" s="78">
        <v>0</v>
      </c>
      <c r="KW18" s="78">
        <v>0</v>
      </c>
      <c r="KX18" s="78">
        <v>0</v>
      </c>
      <c r="KY18" s="78">
        <v>0</v>
      </c>
      <c r="KZ18" s="78">
        <v>9</v>
      </c>
      <c r="LA18" s="78">
        <v>0</v>
      </c>
      <c r="LB18" s="78">
        <v>0</v>
      </c>
      <c r="LC18" s="78">
        <v>0</v>
      </c>
      <c r="LD18" s="78">
        <v>2</v>
      </c>
      <c r="LE18" s="78">
        <v>0</v>
      </c>
      <c r="LF18" s="78">
        <v>0</v>
      </c>
      <c r="LG18" s="78">
        <v>0</v>
      </c>
      <c r="LH18" s="78">
        <v>0</v>
      </c>
      <c r="LI18" s="78">
        <v>0</v>
      </c>
      <c r="LJ18" s="78">
        <v>0</v>
      </c>
      <c r="LK18" s="78">
        <v>1</v>
      </c>
      <c r="LL18" s="78">
        <v>0</v>
      </c>
      <c r="LM18" s="78">
        <v>6</v>
      </c>
      <c r="LN18" s="78">
        <v>0</v>
      </c>
      <c r="LO18" s="78">
        <v>34</v>
      </c>
      <c r="LP18" s="78">
        <v>1</v>
      </c>
      <c r="LQ18" s="78">
        <v>0</v>
      </c>
      <c r="LR18" s="78">
        <v>0</v>
      </c>
      <c r="LS18" s="78">
        <v>1</v>
      </c>
      <c r="LT18" s="78">
        <v>0</v>
      </c>
      <c r="LU18" s="78">
        <v>0</v>
      </c>
      <c r="LV18" s="78">
        <v>4</v>
      </c>
      <c r="LW18" s="78">
        <v>0</v>
      </c>
      <c r="LX18" s="78">
        <v>2</v>
      </c>
      <c r="LY18" s="78">
        <v>4</v>
      </c>
      <c r="LZ18" s="78">
        <v>2</v>
      </c>
      <c r="MA18" s="78">
        <v>13</v>
      </c>
      <c r="MB18" s="78">
        <v>0</v>
      </c>
      <c r="MC18" s="78">
        <v>0</v>
      </c>
      <c r="MD18" s="78">
        <v>0</v>
      </c>
      <c r="ME18" s="78">
        <v>0</v>
      </c>
      <c r="MF18" s="78">
        <v>10</v>
      </c>
      <c r="MG18" s="78">
        <v>0</v>
      </c>
      <c r="MH18" s="78">
        <v>1</v>
      </c>
      <c r="MI18" s="78">
        <v>0</v>
      </c>
      <c r="MJ18" s="78">
        <v>1</v>
      </c>
      <c r="MK18" s="78">
        <v>0</v>
      </c>
      <c r="ML18" s="78">
        <v>0</v>
      </c>
      <c r="MM18" s="78">
        <v>0</v>
      </c>
      <c r="MN18" s="78">
        <v>0</v>
      </c>
      <c r="MO18" s="78">
        <v>7</v>
      </c>
      <c r="MP18" s="78">
        <v>2</v>
      </c>
      <c r="MQ18" s="78">
        <v>0</v>
      </c>
      <c r="MR18" s="78">
        <v>1</v>
      </c>
      <c r="MS18" s="78">
        <v>0</v>
      </c>
      <c r="MT18" s="78">
        <v>10</v>
      </c>
      <c r="MU18" s="78">
        <v>0</v>
      </c>
      <c r="MV18" s="78">
        <v>0</v>
      </c>
      <c r="MW18" s="78">
        <v>2</v>
      </c>
      <c r="MX18" s="78">
        <v>2</v>
      </c>
      <c r="MY18" s="78">
        <v>0</v>
      </c>
      <c r="MZ18" s="78">
        <v>0</v>
      </c>
      <c r="NA18" s="78">
        <v>0</v>
      </c>
      <c r="NB18" s="78">
        <v>0</v>
      </c>
      <c r="NC18" s="78">
        <v>0</v>
      </c>
      <c r="ND18" s="78">
        <v>0</v>
      </c>
      <c r="NE18" s="78">
        <v>0</v>
      </c>
      <c r="NF18" s="78">
        <v>65</v>
      </c>
      <c r="NG18" s="78">
        <v>17</v>
      </c>
      <c r="NH18" s="78">
        <v>2</v>
      </c>
      <c r="NI18" s="78">
        <v>5</v>
      </c>
      <c r="NJ18" s="78">
        <v>3</v>
      </c>
      <c r="NK18" s="78">
        <v>13</v>
      </c>
      <c r="NL18" s="78">
        <v>9</v>
      </c>
      <c r="NM18" s="78">
        <v>64</v>
      </c>
      <c r="NN18" s="78">
        <v>6</v>
      </c>
      <c r="NO18" s="78">
        <v>55</v>
      </c>
      <c r="NP18" s="78">
        <v>5</v>
      </c>
      <c r="NQ18" s="78">
        <v>0</v>
      </c>
      <c r="NR18" s="78">
        <v>24</v>
      </c>
      <c r="NS18" s="78">
        <v>22</v>
      </c>
      <c r="NT18" s="78">
        <v>19</v>
      </c>
      <c r="NU18" s="78">
        <v>18</v>
      </c>
      <c r="NV18" s="78">
        <v>7</v>
      </c>
      <c r="NW18" s="78">
        <v>14</v>
      </c>
      <c r="NX18" s="78">
        <v>8</v>
      </c>
      <c r="NY18" s="78">
        <v>19</v>
      </c>
      <c r="NZ18" s="78">
        <v>11</v>
      </c>
      <c r="OA18" s="78">
        <v>3</v>
      </c>
      <c r="OB18" s="78">
        <v>16</v>
      </c>
      <c r="OC18" s="78">
        <v>5</v>
      </c>
      <c r="OD18" s="78">
        <v>0</v>
      </c>
      <c r="OE18" s="78">
        <v>0</v>
      </c>
      <c r="OF18" s="78">
        <v>0</v>
      </c>
      <c r="OG18" s="78">
        <v>14</v>
      </c>
      <c r="OH18" s="78">
        <v>5</v>
      </c>
      <c r="OI18" s="78">
        <v>0</v>
      </c>
      <c r="OJ18" s="78">
        <v>0</v>
      </c>
      <c r="OK18" s="78">
        <v>0</v>
      </c>
      <c r="OL18" s="78">
        <v>0</v>
      </c>
      <c r="OM18" s="78">
        <v>0</v>
      </c>
      <c r="ON18" s="78">
        <v>0</v>
      </c>
      <c r="OO18" s="78">
        <v>0</v>
      </c>
      <c r="OP18" s="78">
        <v>0</v>
      </c>
      <c r="OQ18" s="78">
        <v>0</v>
      </c>
      <c r="OR18" s="78">
        <v>1</v>
      </c>
      <c r="OS18" s="78">
        <v>1</v>
      </c>
      <c r="OT18" s="78">
        <v>0</v>
      </c>
      <c r="OU18" s="78">
        <v>0</v>
      </c>
      <c r="OV18" s="78">
        <v>0</v>
      </c>
      <c r="OW18" s="78">
        <v>0</v>
      </c>
      <c r="OX18" s="78">
        <v>0</v>
      </c>
      <c r="OY18" s="78">
        <v>0</v>
      </c>
      <c r="OZ18" s="78">
        <v>0</v>
      </c>
      <c r="PA18" s="78">
        <v>9</v>
      </c>
      <c r="PB18" s="78">
        <v>0</v>
      </c>
      <c r="PC18" s="78">
        <v>0</v>
      </c>
      <c r="PD18" s="78">
        <v>0</v>
      </c>
      <c r="PE18" s="78">
        <v>2</v>
      </c>
      <c r="PF18" s="78">
        <v>0</v>
      </c>
      <c r="PG18" s="78">
        <v>0</v>
      </c>
      <c r="PH18" s="78">
        <v>0</v>
      </c>
      <c r="PI18" s="78">
        <v>0</v>
      </c>
      <c r="PJ18" s="78">
        <v>0</v>
      </c>
      <c r="PK18" s="78">
        <v>0</v>
      </c>
      <c r="PL18" s="78">
        <v>1</v>
      </c>
      <c r="PM18" s="78">
        <v>0</v>
      </c>
      <c r="PN18" s="78">
        <v>6</v>
      </c>
      <c r="PO18" s="78">
        <v>0</v>
      </c>
      <c r="PP18" s="78">
        <v>34</v>
      </c>
      <c r="PQ18" s="78">
        <v>1</v>
      </c>
      <c r="PR18" s="78">
        <v>0</v>
      </c>
      <c r="PS18" s="78">
        <v>0</v>
      </c>
      <c r="PT18" s="78">
        <v>1</v>
      </c>
      <c r="PU18" s="78">
        <v>0</v>
      </c>
      <c r="PV18" s="78">
        <v>0</v>
      </c>
      <c r="PW18" s="78">
        <v>4</v>
      </c>
      <c r="PX18" s="78">
        <v>0</v>
      </c>
      <c r="PY18" s="78">
        <v>2</v>
      </c>
      <c r="PZ18" s="78">
        <v>4</v>
      </c>
      <c r="QA18" s="78">
        <v>2</v>
      </c>
      <c r="QB18" s="78">
        <v>13</v>
      </c>
      <c r="QC18" s="78">
        <v>0</v>
      </c>
      <c r="QD18" s="78">
        <v>0</v>
      </c>
      <c r="QE18" s="78">
        <v>0</v>
      </c>
      <c r="QF18" s="78">
        <v>0</v>
      </c>
      <c r="QG18" s="78">
        <v>10</v>
      </c>
      <c r="QH18" s="78">
        <v>0</v>
      </c>
      <c r="QI18" s="78">
        <v>1</v>
      </c>
      <c r="QJ18" s="78">
        <v>0</v>
      </c>
      <c r="QK18" s="78">
        <v>1</v>
      </c>
      <c r="QL18" s="78">
        <v>0</v>
      </c>
      <c r="QM18" s="78">
        <v>0</v>
      </c>
      <c r="QN18" s="78">
        <v>0</v>
      </c>
      <c r="QO18" s="78">
        <v>0</v>
      </c>
      <c r="QP18" s="78">
        <v>7</v>
      </c>
      <c r="QQ18" s="78">
        <v>2</v>
      </c>
      <c r="QR18" s="78">
        <v>0</v>
      </c>
      <c r="QS18" s="78">
        <v>13</v>
      </c>
      <c r="QT18" s="78">
        <v>2</v>
      </c>
      <c r="QU18" s="78">
        <v>0</v>
      </c>
      <c r="QV18" s="78">
        <v>0</v>
      </c>
      <c r="QW18" s="78">
        <v>0</v>
      </c>
      <c r="QX18" s="78">
        <v>410</v>
      </c>
      <c r="QY18" s="78">
        <v>14</v>
      </c>
      <c r="QZ18" s="78">
        <v>5</v>
      </c>
      <c r="RA18" s="78">
        <v>2</v>
      </c>
      <c r="RB18" s="78">
        <v>11</v>
      </c>
      <c r="RC18" s="78">
        <v>1</v>
      </c>
      <c r="RD18" s="78">
        <v>6</v>
      </c>
      <c r="RE18" s="78">
        <v>35</v>
      </c>
      <c r="RF18" s="78">
        <v>1</v>
      </c>
      <c r="RG18" s="78">
        <v>6</v>
      </c>
      <c r="RH18" s="78">
        <v>6</v>
      </c>
      <c r="RI18" s="78">
        <v>13</v>
      </c>
      <c r="RJ18" s="78">
        <v>0</v>
      </c>
      <c r="RK18" s="78">
        <v>12</v>
      </c>
      <c r="RL18" s="78">
        <v>9</v>
      </c>
      <c r="RM18" s="78">
        <v>0</v>
      </c>
      <c r="RN18" s="78">
        <v>13</v>
      </c>
      <c r="RO18" s="78">
        <v>2</v>
      </c>
      <c r="RP18" s="78">
        <v>0</v>
      </c>
      <c r="RQ18" s="78">
        <v>0</v>
      </c>
      <c r="RR18" s="78">
        <v>0</v>
      </c>
      <c r="RS18" s="78">
        <v>411</v>
      </c>
      <c r="RT18" s="78">
        <v>26</v>
      </c>
      <c r="RU18" s="78">
        <v>5</v>
      </c>
      <c r="RV18" s="78">
        <v>2</v>
      </c>
      <c r="RW18" s="78">
        <v>11</v>
      </c>
      <c r="RX18" s="78">
        <v>1</v>
      </c>
      <c r="RY18" s="78">
        <v>6</v>
      </c>
      <c r="RZ18" s="78">
        <v>35</v>
      </c>
      <c r="SA18" s="78">
        <v>1</v>
      </c>
      <c r="SB18" s="78">
        <v>6</v>
      </c>
      <c r="SC18" s="78">
        <v>6</v>
      </c>
      <c r="SD18" s="78">
        <v>13</v>
      </c>
      <c r="SE18" s="78">
        <v>0</v>
      </c>
      <c r="SF18" s="78">
        <v>12</v>
      </c>
      <c r="SG18" s="78">
        <v>9</v>
      </c>
      <c r="SH18" s="78">
        <v>0</v>
      </c>
    </row>
    <row r="19" spans="1:502">
      <c r="A19" s="17" t="s">
        <v>1775</v>
      </c>
      <c r="B19" s="77">
        <v>11</v>
      </c>
      <c r="C19" s="77">
        <v>11</v>
      </c>
      <c r="D19" s="77">
        <v>1</v>
      </c>
      <c r="E19" s="77">
        <v>2014</v>
      </c>
      <c r="F19" s="77" t="s">
        <v>182</v>
      </c>
      <c r="G19" s="1017" t="s">
        <v>1571</v>
      </c>
      <c r="H19" s="77" t="s">
        <v>1572</v>
      </c>
      <c r="I19" s="1018"/>
      <c r="J19" s="80">
        <v>12.250999999999999</v>
      </c>
      <c r="K19" s="80">
        <v>0</v>
      </c>
      <c r="L19" s="80">
        <v>0</v>
      </c>
      <c r="M19" s="80">
        <v>0</v>
      </c>
      <c r="N19" s="80">
        <v>0</v>
      </c>
      <c r="O19" s="80">
        <v>0</v>
      </c>
      <c r="P19" s="80">
        <v>0</v>
      </c>
      <c r="Q19" s="80">
        <v>0</v>
      </c>
      <c r="R19" s="80">
        <v>890.971</v>
      </c>
      <c r="S19" s="80">
        <v>207.90199999999999</v>
      </c>
      <c r="T19" s="80">
        <v>25.681000000000001</v>
      </c>
      <c r="U19" s="80">
        <v>39.536000000000001</v>
      </c>
      <c r="V19" s="80">
        <v>11.067</v>
      </c>
      <c r="W19" s="80">
        <v>403.53199999999998</v>
      </c>
      <c r="X19" s="80">
        <v>89.328999999999994</v>
      </c>
      <c r="Y19" s="80">
        <v>4565.183</v>
      </c>
      <c r="Z19" s="80">
        <v>1781.548</v>
      </c>
      <c r="AA19" s="80">
        <v>624.08299999999997</v>
      </c>
      <c r="AB19" s="80">
        <v>44.366</v>
      </c>
      <c r="AC19" s="80">
        <v>0</v>
      </c>
      <c r="AD19" s="80">
        <v>1602.3409999999999</v>
      </c>
      <c r="AE19" s="80">
        <v>15903.891</v>
      </c>
      <c r="AF19" s="80">
        <v>474.81799999999998</v>
      </c>
      <c r="AG19" s="80">
        <v>244.28</v>
      </c>
      <c r="AH19" s="80">
        <v>201.14099999999999</v>
      </c>
      <c r="AI19" s="80">
        <v>177.75200000000001</v>
      </c>
      <c r="AJ19" s="80">
        <v>109.997</v>
      </c>
      <c r="AK19" s="80">
        <v>397.63400000000001</v>
      </c>
      <c r="AL19" s="80">
        <v>142.92500000000001</v>
      </c>
      <c r="AM19" s="80">
        <v>17.849</v>
      </c>
      <c r="AN19" s="80">
        <v>258.35599999999999</v>
      </c>
      <c r="AO19" s="80">
        <v>36.704999999999998</v>
      </c>
      <c r="AP19" s="80">
        <v>1197.038</v>
      </c>
      <c r="AQ19" s="80">
        <v>0</v>
      </c>
      <c r="AR19" s="80">
        <v>9.9789999999999992</v>
      </c>
      <c r="AS19" s="80">
        <v>108.193</v>
      </c>
      <c r="AT19" s="80">
        <v>21.035</v>
      </c>
      <c r="AU19" s="80">
        <v>0</v>
      </c>
      <c r="AV19" s="80">
        <v>0</v>
      </c>
      <c r="AW19" s="80">
        <v>0</v>
      </c>
      <c r="AX19" s="80">
        <v>0</v>
      </c>
      <c r="AY19" s="80">
        <v>0</v>
      </c>
      <c r="AZ19" s="80">
        <v>0</v>
      </c>
      <c r="BA19" s="80">
        <v>0</v>
      </c>
      <c r="BB19" s="80">
        <v>0</v>
      </c>
      <c r="BC19" s="80">
        <v>0</v>
      </c>
      <c r="BD19" s="80">
        <v>3.2360000000000002</v>
      </c>
      <c r="BE19" s="80">
        <v>9.57</v>
      </c>
      <c r="BF19" s="80">
        <v>0</v>
      </c>
      <c r="BG19" s="80">
        <v>0</v>
      </c>
      <c r="BH19" s="80">
        <v>0</v>
      </c>
      <c r="BI19" s="80">
        <v>0</v>
      </c>
      <c r="BJ19" s="80">
        <v>0</v>
      </c>
      <c r="BK19" s="80">
        <v>0</v>
      </c>
      <c r="BL19" s="80">
        <v>0</v>
      </c>
      <c r="BM19" s="80">
        <v>39.256</v>
      </c>
      <c r="BN19" s="80">
        <v>0</v>
      </c>
      <c r="BO19" s="80">
        <v>0</v>
      </c>
      <c r="BP19" s="80">
        <v>0</v>
      </c>
      <c r="BQ19" s="80">
        <v>6.3760000000000003</v>
      </c>
      <c r="BR19" s="80">
        <v>0</v>
      </c>
      <c r="BS19" s="80">
        <v>0</v>
      </c>
      <c r="BT19" s="80">
        <v>0</v>
      </c>
      <c r="BU19" s="80">
        <v>0</v>
      </c>
      <c r="BV19" s="80">
        <v>0</v>
      </c>
      <c r="BW19" s="80">
        <v>0</v>
      </c>
      <c r="BX19" s="80">
        <v>7.0910000000000002</v>
      </c>
      <c r="BY19" s="80">
        <v>0</v>
      </c>
      <c r="BZ19" s="80">
        <v>37.866999999999997</v>
      </c>
      <c r="CA19" s="80">
        <v>0</v>
      </c>
      <c r="CB19" s="80">
        <v>829.70600000000002</v>
      </c>
      <c r="CC19" s="80">
        <v>4.907</v>
      </c>
      <c r="CD19" s="80">
        <v>0</v>
      </c>
      <c r="CE19" s="80">
        <v>2.7850000000000001</v>
      </c>
      <c r="CF19" s="80">
        <v>3.6190000000000002</v>
      </c>
      <c r="CG19" s="80">
        <v>0</v>
      </c>
      <c r="CH19" s="80">
        <v>0</v>
      </c>
      <c r="CI19" s="80">
        <v>19.198</v>
      </c>
      <c r="CJ19" s="80">
        <v>0</v>
      </c>
      <c r="CK19" s="80">
        <v>7.8140000000000001</v>
      </c>
      <c r="CL19" s="80">
        <v>89</v>
      </c>
      <c r="CM19" s="80">
        <v>9.2439999999999998</v>
      </c>
      <c r="CN19" s="80">
        <v>70.069000000000003</v>
      </c>
      <c r="CO19" s="80">
        <v>0</v>
      </c>
      <c r="CP19" s="80">
        <v>0</v>
      </c>
      <c r="CQ19" s="80">
        <v>0</v>
      </c>
      <c r="CR19" s="80">
        <v>0</v>
      </c>
      <c r="CS19" s="80">
        <v>271.58499999999998</v>
      </c>
      <c r="CT19" s="80">
        <v>0</v>
      </c>
      <c r="CU19" s="80">
        <v>3.4889999999999999</v>
      </c>
      <c r="CV19" s="80">
        <v>0</v>
      </c>
      <c r="CW19" s="80">
        <v>3.2450000000000001</v>
      </c>
      <c r="CX19" s="80">
        <v>0</v>
      </c>
      <c r="CY19" s="80">
        <v>0</v>
      </c>
      <c r="CZ19" s="80">
        <v>0</v>
      </c>
      <c r="DA19" s="80">
        <v>0</v>
      </c>
      <c r="DB19" s="80">
        <v>35.395000000000003</v>
      </c>
      <c r="DC19" s="80">
        <v>8.923</v>
      </c>
      <c r="DD19" s="80">
        <v>0</v>
      </c>
      <c r="DE19" s="80">
        <v>1760.6980000000001</v>
      </c>
      <c r="DF19" s="80">
        <v>0</v>
      </c>
      <c r="DG19" s="80">
        <v>1197.038</v>
      </c>
      <c r="DH19" s="80">
        <v>0</v>
      </c>
      <c r="DI19" s="80">
        <v>0</v>
      </c>
      <c r="DJ19" s="80">
        <v>9.9789999999999992</v>
      </c>
      <c r="DK19" s="80">
        <v>12.250999999999999</v>
      </c>
      <c r="DL19" s="80">
        <v>0</v>
      </c>
      <c r="DM19" s="80">
        <v>0</v>
      </c>
      <c r="DN19" s="80">
        <v>0</v>
      </c>
      <c r="DO19" s="80">
        <v>0</v>
      </c>
      <c r="DP19" s="80">
        <v>0</v>
      </c>
      <c r="DQ19" s="80">
        <v>0</v>
      </c>
      <c r="DR19" s="80">
        <v>0</v>
      </c>
      <c r="DS19" s="80">
        <v>890.971</v>
      </c>
      <c r="DT19" s="80">
        <v>207.90199999999999</v>
      </c>
      <c r="DU19" s="80">
        <v>25.681000000000001</v>
      </c>
      <c r="DV19" s="80">
        <v>39.536000000000001</v>
      </c>
      <c r="DW19" s="80">
        <v>11.067</v>
      </c>
      <c r="DX19" s="80">
        <v>403.53199999999998</v>
      </c>
      <c r="DY19" s="80">
        <v>89.328999999999994</v>
      </c>
      <c r="DZ19" s="80">
        <v>4565.183</v>
      </c>
      <c r="EA19" s="80">
        <v>20.85</v>
      </c>
      <c r="EB19" s="80">
        <v>624.08299999999997</v>
      </c>
      <c r="EC19" s="80">
        <v>44.366</v>
      </c>
      <c r="ED19" s="80">
        <v>0</v>
      </c>
      <c r="EE19" s="80">
        <v>1602.3409999999999</v>
      </c>
      <c r="EF19" s="80">
        <v>15903.891</v>
      </c>
      <c r="EG19" s="80">
        <v>474.81799999999998</v>
      </c>
      <c r="EH19" s="80">
        <v>244.28</v>
      </c>
      <c r="EI19" s="80">
        <v>201.14099999999999</v>
      </c>
      <c r="EJ19" s="80">
        <v>177.75200000000001</v>
      </c>
      <c r="EK19" s="80">
        <v>109.997</v>
      </c>
      <c r="EL19" s="80">
        <v>397.63400000000001</v>
      </c>
      <c r="EM19" s="80">
        <v>142.92500000000001</v>
      </c>
      <c r="EN19" s="80">
        <v>17.849</v>
      </c>
      <c r="EO19" s="80">
        <v>258.35599999999999</v>
      </c>
      <c r="EP19" s="80">
        <v>36.704999999999998</v>
      </c>
      <c r="EQ19" s="80">
        <v>0</v>
      </c>
      <c r="ER19" s="80">
        <v>0</v>
      </c>
      <c r="ES19" s="80">
        <v>0</v>
      </c>
      <c r="ET19" s="80">
        <v>108.193</v>
      </c>
      <c r="EU19" s="80">
        <v>21.035</v>
      </c>
      <c r="EV19" s="80">
        <v>0</v>
      </c>
      <c r="EW19" s="80">
        <v>0</v>
      </c>
      <c r="EX19" s="80">
        <v>0</v>
      </c>
      <c r="EY19" s="80">
        <v>0</v>
      </c>
      <c r="EZ19" s="80">
        <v>0</v>
      </c>
      <c r="FA19" s="80">
        <v>0</v>
      </c>
      <c r="FB19" s="80">
        <v>0</v>
      </c>
      <c r="FC19" s="80">
        <v>0</v>
      </c>
      <c r="FD19" s="80">
        <v>0</v>
      </c>
      <c r="FE19" s="80">
        <v>3.2360000000000002</v>
      </c>
      <c r="FF19" s="80">
        <v>9.57</v>
      </c>
      <c r="FG19" s="80">
        <v>0</v>
      </c>
      <c r="FH19" s="80">
        <v>0</v>
      </c>
      <c r="FI19" s="80">
        <v>0</v>
      </c>
      <c r="FJ19" s="80">
        <v>0</v>
      </c>
      <c r="FK19" s="80">
        <v>0</v>
      </c>
      <c r="FL19" s="80">
        <v>0</v>
      </c>
      <c r="FM19" s="80">
        <v>0</v>
      </c>
      <c r="FN19" s="80">
        <v>39.256</v>
      </c>
      <c r="FO19" s="80">
        <v>0</v>
      </c>
      <c r="FP19" s="80">
        <v>0</v>
      </c>
      <c r="FQ19" s="80">
        <v>0</v>
      </c>
      <c r="FR19" s="80">
        <v>6.3760000000000003</v>
      </c>
      <c r="FS19" s="80">
        <v>0</v>
      </c>
      <c r="FT19" s="80">
        <v>0</v>
      </c>
      <c r="FU19" s="80">
        <v>0</v>
      </c>
      <c r="FV19" s="80">
        <v>0</v>
      </c>
      <c r="FW19" s="80">
        <v>0</v>
      </c>
      <c r="FX19" s="80">
        <v>0</v>
      </c>
      <c r="FY19" s="80">
        <v>7.0910000000000002</v>
      </c>
      <c r="FZ19" s="80">
        <v>0</v>
      </c>
      <c r="GA19" s="80">
        <v>37.866999999999997</v>
      </c>
      <c r="GB19" s="80">
        <v>0</v>
      </c>
      <c r="GC19" s="80">
        <v>829.70600000000002</v>
      </c>
      <c r="GD19" s="80">
        <v>4.907</v>
      </c>
      <c r="GE19" s="80">
        <v>0</v>
      </c>
      <c r="GF19" s="80">
        <v>2.7850000000000001</v>
      </c>
      <c r="GG19" s="80">
        <v>3.6190000000000002</v>
      </c>
      <c r="GH19" s="80">
        <v>0</v>
      </c>
      <c r="GI19" s="80">
        <v>0</v>
      </c>
      <c r="GJ19" s="80">
        <v>19.198</v>
      </c>
      <c r="GK19" s="80">
        <v>0</v>
      </c>
      <c r="GL19" s="80">
        <v>7.8140000000000001</v>
      </c>
      <c r="GM19" s="80">
        <v>89</v>
      </c>
      <c r="GN19" s="80">
        <v>9.2439999999999998</v>
      </c>
      <c r="GO19" s="80">
        <v>70.069000000000003</v>
      </c>
      <c r="GP19" s="80">
        <v>0</v>
      </c>
      <c r="GQ19" s="80">
        <v>0</v>
      </c>
      <c r="GR19" s="80">
        <v>0</v>
      </c>
      <c r="GS19" s="80">
        <v>0</v>
      </c>
      <c r="GT19" s="80">
        <v>271.58499999999998</v>
      </c>
      <c r="GU19" s="80">
        <v>0</v>
      </c>
      <c r="GV19" s="80">
        <v>3.4889999999999999</v>
      </c>
      <c r="GW19" s="80">
        <v>0</v>
      </c>
      <c r="GX19" s="80">
        <v>3.2450000000000001</v>
      </c>
      <c r="GY19" s="80">
        <v>0</v>
      </c>
      <c r="GZ19" s="80">
        <v>0</v>
      </c>
      <c r="HA19" s="80">
        <v>0</v>
      </c>
      <c r="HB19" s="80">
        <v>0</v>
      </c>
      <c r="HC19" s="80">
        <v>35.395000000000003</v>
      </c>
      <c r="HD19" s="80">
        <v>8.923</v>
      </c>
      <c r="HE19" s="80">
        <v>0</v>
      </c>
      <c r="HF19" s="80">
        <v>2967.7150000000001</v>
      </c>
      <c r="HG19" s="80">
        <v>12.250999999999999</v>
      </c>
      <c r="HH19" s="80">
        <v>0</v>
      </c>
      <c r="HI19" s="80">
        <v>0</v>
      </c>
      <c r="HJ19" s="80">
        <v>0</v>
      </c>
      <c r="HK19" s="80">
        <v>26490.188999999998</v>
      </c>
      <c r="HL19" s="80">
        <v>108.193</v>
      </c>
      <c r="HM19" s="80">
        <v>21.035</v>
      </c>
      <c r="HN19" s="80">
        <v>12.805999999999999</v>
      </c>
      <c r="HO19" s="80">
        <v>45.631999999999998</v>
      </c>
      <c r="HP19" s="80">
        <v>7.0910000000000002</v>
      </c>
      <c r="HQ19" s="80">
        <v>37.866999999999997</v>
      </c>
      <c r="HR19" s="80">
        <v>837.39800000000002</v>
      </c>
      <c r="HS19" s="80">
        <v>3.6190000000000002</v>
      </c>
      <c r="HT19" s="80">
        <v>27.012</v>
      </c>
      <c r="HU19" s="80">
        <v>98.244</v>
      </c>
      <c r="HV19" s="80">
        <v>70.069000000000003</v>
      </c>
      <c r="HW19" s="80">
        <v>0</v>
      </c>
      <c r="HX19" s="80">
        <v>278.31900000000002</v>
      </c>
      <c r="HY19" s="80">
        <v>44.317999999999998</v>
      </c>
      <c r="HZ19" s="80">
        <v>0</v>
      </c>
      <c r="IA19" s="80">
        <v>2967.7150000000001</v>
      </c>
      <c r="IB19" s="80">
        <v>12.250999999999999</v>
      </c>
      <c r="IC19" s="80">
        <v>0</v>
      </c>
      <c r="ID19" s="80">
        <v>0</v>
      </c>
      <c r="IE19" s="80">
        <v>0</v>
      </c>
      <c r="IF19" s="80">
        <v>28250.886999999999</v>
      </c>
      <c r="IG19" s="80">
        <v>1315.21</v>
      </c>
      <c r="IH19" s="80">
        <v>21.035</v>
      </c>
      <c r="II19" s="80">
        <v>12.805999999999999</v>
      </c>
      <c r="IJ19" s="80">
        <v>45.631999999999998</v>
      </c>
      <c r="IK19" s="80">
        <v>7.0910000000000002</v>
      </c>
      <c r="IL19" s="80">
        <v>37.866999999999997</v>
      </c>
      <c r="IM19" s="80">
        <v>837.39800000000002</v>
      </c>
      <c r="IN19" s="80">
        <v>3.6190000000000002</v>
      </c>
      <c r="IO19" s="80">
        <v>27.012</v>
      </c>
      <c r="IP19" s="80">
        <v>98.244</v>
      </c>
      <c r="IQ19" s="80">
        <v>70.069000000000003</v>
      </c>
      <c r="IR19" s="80">
        <v>0</v>
      </c>
      <c r="IS19" s="80">
        <v>278.31900000000002</v>
      </c>
      <c r="IT19" s="80">
        <v>44.317999999999998</v>
      </c>
      <c r="IU19" s="80">
        <v>0</v>
      </c>
      <c r="IV19" s="81">
        <v>0</v>
      </c>
      <c r="IW19" s="78">
        <v>2</v>
      </c>
      <c r="IX19" s="78">
        <v>0</v>
      </c>
      <c r="IY19" s="78">
        <v>0</v>
      </c>
      <c r="IZ19" s="78">
        <v>0</v>
      </c>
      <c r="JA19" s="78">
        <v>0</v>
      </c>
      <c r="JB19" s="78">
        <v>0</v>
      </c>
      <c r="JC19" s="78">
        <v>0</v>
      </c>
      <c r="JD19" s="78">
        <v>0</v>
      </c>
      <c r="JE19" s="78">
        <v>65</v>
      </c>
      <c r="JF19" s="78">
        <v>17</v>
      </c>
      <c r="JG19" s="78">
        <v>2</v>
      </c>
      <c r="JH19" s="78">
        <v>5</v>
      </c>
      <c r="JI19" s="78">
        <v>3</v>
      </c>
      <c r="JJ19" s="78">
        <v>14</v>
      </c>
      <c r="JK19" s="78">
        <v>10</v>
      </c>
      <c r="JL19" s="78">
        <v>65</v>
      </c>
      <c r="JM19" s="78">
        <v>7</v>
      </c>
      <c r="JN19" s="78">
        <v>52</v>
      </c>
      <c r="JO19" s="78">
        <v>5</v>
      </c>
      <c r="JP19" s="78">
        <v>0</v>
      </c>
      <c r="JQ19" s="78">
        <v>24</v>
      </c>
      <c r="JR19" s="78">
        <v>24</v>
      </c>
      <c r="JS19" s="78">
        <v>22</v>
      </c>
      <c r="JT19" s="78">
        <v>16</v>
      </c>
      <c r="JU19" s="78">
        <v>8</v>
      </c>
      <c r="JV19" s="78">
        <v>14</v>
      </c>
      <c r="JW19" s="78">
        <v>7</v>
      </c>
      <c r="JX19" s="78">
        <v>20</v>
      </c>
      <c r="JY19" s="78">
        <v>11</v>
      </c>
      <c r="JZ19" s="78">
        <v>3</v>
      </c>
      <c r="KA19" s="78">
        <v>18</v>
      </c>
      <c r="KB19" s="78">
        <v>5</v>
      </c>
      <c r="KC19" s="78">
        <v>10</v>
      </c>
      <c r="KD19" s="78">
        <v>0</v>
      </c>
      <c r="KE19" s="78">
        <v>2</v>
      </c>
      <c r="KF19" s="78">
        <v>12</v>
      </c>
      <c r="KG19" s="78">
        <v>5</v>
      </c>
      <c r="KH19" s="78">
        <v>0</v>
      </c>
      <c r="KI19" s="78">
        <v>0</v>
      </c>
      <c r="KJ19" s="78">
        <v>0</v>
      </c>
      <c r="KK19" s="78">
        <v>0</v>
      </c>
      <c r="KL19" s="78">
        <v>0</v>
      </c>
      <c r="KM19" s="78">
        <v>0</v>
      </c>
      <c r="KN19" s="78">
        <v>0</v>
      </c>
      <c r="KO19" s="78">
        <v>0</v>
      </c>
      <c r="KP19" s="78">
        <v>0</v>
      </c>
      <c r="KQ19" s="78">
        <v>1</v>
      </c>
      <c r="KR19" s="78">
        <v>1</v>
      </c>
      <c r="KS19" s="78">
        <v>0</v>
      </c>
      <c r="KT19" s="78">
        <v>0</v>
      </c>
      <c r="KU19" s="78">
        <v>0</v>
      </c>
      <c r="KV19" s="78">
        <v>0</v>
      </c>
      <c r="KW19" s="78">
        <v>0</v>
      </c>
      <c r="KX19" s="78">
        <v>0</v>
      </c>
      <c r="KY19" s="78">
        <v>0</v>
      </c>
      <c r="KZ19" s="78">
        <v>9</v>
      </c>
      <c r="LA19" s="78">
        <v>0</v>
      </c>
      <c r="LB19" s="78">
        <v>0</v>
      </c>
      <c r="LC19" s="78">
        <v>0</v>
      </c>
      <c r="LD19" s="78">
        <v>2</v>
      </c>
      <c r="LE19" s="78">
        <v>0</v>
      </c>
      <c r="LF19" s="78">
        <v>0</v>
      </c>
      <c r="LG19" s="78">
        <v>0</v>
      </c>
      <c r="LH19" s="78">
        <v>0</v>
      </c>
      <c r="LI19" s="78">
        <v>0</v>
      </c>
      <c r="LJ19" s="78">
        <v>0</v>
      </c>
      <c r="LK19" s="78">
        <v>1</v>
      </c>
      <c r="LL19" s="78">
        <v>0</v>
      </c>
      <c r="LM19" s="78">
        <v>7</v>
      </c>
      <c r="LN19" s="78">
        <v>0</v>
      </c>
      <c r="LO19" s="78">
        <v>35</v>
      </c>
      <c r="LP19" s="78">
        <v>1</v>
      </c>
      <c r="LQ19" s="78">
        <v>0</v>
      </c>
      <c r="LR19" s="78">
        <v>1</v>
      </c>
      <c r="LS19" s="78">
        <v>1</v>
      </c>
      <c r="LT19" s="78">
        <v>0</v>
      </c>
      <c r="LU19" s="78">
        <v>0</v>
      </c>
      <c r="LV19" s="78">
        <v>4</v>
      </c>
      <c r="LW19" s="78">
        <v>0</v>
      </c>
      <c r="LX19" s="78">
        <v>2</v>
      </c>
      <c r="LY19" s="78">
        <v>4</v>
      </c>
      <c r="LZ19" s="78">
        <v>2</v>
      </c>
      <c r="MA19" s="78">
        <v>14</v>
      </c>
      <c r="MB19" s="78">
        <v>0</v>
      </c>
      <c r="MC19" s="78">
        <v>0</v>
      </c>
      <c r="MD19" s="78">
        <v>0</v>
      </c>
      <c r="ME19" s="78">
        <v>0</v>
      </c>
      <c r="MF19" s="78">
        <v>11</v>
      </c>
      <c r="MG19" s="78">
        <v>0</v>
      </c>
      <c r="MH19" s="78">
        <v>1</v>
      </c>
      <c r="MI19" s="78">
        <v>0</v>
      </c>
      <c r="MJ19" s="78">
        <v>1</v>
      </c>
      <c r="MK19" s="78">
        <v>0</v>
      </c>
      <c r="ML19" s="78">
        <v>0</v>
      </c>
      <c r="MM19" s="78">
        <v>0</v>
      </c>
      <c r="MN19" s="78">
        <v>0</v>
      </c>
      <c r="MO19" s="78">
        <v>6</v>
      </c>
      <c r="MP19" s="78">
        <v>2</v>
      </c>
      <c r="MQ19" s="78">
        <v>0</v>
      </c>
      <c r="MR19" s="78">
        <v>1</v>
      </c>
      <c r="MS19" s="78">
        <v>0</v>
      </c>
      <c r="MT19" s="78">
        <v>10</v>
      </c>
      <c r="MU19" s="78">
        <v>0</v>
      </c>
      <c r="MV19" s="78">
        <v>0</v>
      </c>
      <c r="MW19" s="78">
        <v>2</v>
      </c>
      <c r="MX19" s="78">
        <v>2</v>
      </c>
      <c r="MY19" s="78">
        <v>0</v>
      </c>
      <c r="MZ19" s="78">
        <v>0</v>
      </c>
      <c r="NA19" s="78">
        <v>0</v>
      </c>
      <c r="NB19" s="78">
        <v>0</v>
      </c>
      <c r="NC19" s="78">
        <v>0</v>
      </c>
      <c r="ND19" s="78">
        <v>0</v>
      </c>
      <c r="NE19" s="78">
        <v>0</v>
      </c>
      <c r="NF19" s="78">
        <v>65</v>
      </c>
      <c r="NG19" s="78">
        <v>17</v>
      </c>
      <c r="NH19" s="78">
        <v>2</v>
      </c>
      <c r="NI19" s="78">
        <v>5</v>
      </c>
      <c r="NJ19" s="78">
        <v>3</v>
      </c>
      <c r="NK19" s="78">
        <v>14</v>
      </c>
      <c r="NL19" s="78">
        <v>10</v>
      </c>
      <c r="NM19" s="78">
        <v>65</v>
      </c>
      <c r="NN19" s="78">
        <v>6</v>
      </c>
      <c r="NO19" s="78">
        <v>52</v>
      </c>
      <c r="NP19" s="78">
        <v>5</v>
      </c>
      <c r="NQ19" s="78">
        <v>0</v>
      </c>
      <c r="NR19" s="78">
        <v>24</v>
      </c>
      <c r="NS19" s="78">
        <v>24</v>
      </c>
      <c r="NT19" s="78">
        <v>22</v>
      </c>
      <c r="NU19" s="78">
        <v>16</v>
      </c>
      <c r="NV19" s="78">
        <v>8</v>
      </c>
      <c r="NW19" s="78">
        <v>14</v>
      </c>
      <c r="NX19" s="78">
        <v>7</v>
      </c>
      <c r="NY19" s="78">
        <v>20</v>
      </c>
      <c r="NZ19" s="78">
        <v>11</v>
      </c>
      <c r="OA19" s="78">
        <v>3</v>
      </c>
      <c r="OB19" s="78">
        <v>18</v>
      </c>
      <c r="OC19" s="78">
        <v>5</v>
      </c>
      <c r="OD19" s="78">
        <v>0</v>
      </c>
      <c r="OE19" s="78">
        <v>0</v>
      </c>
      <c r="OF19" s="78">
        <v>0</v>
      </c>
      <c r="OG19" s="78">
        <v>12</v>
      </c>
      <c r="OH19" s="78">
        <v>5</v>
      </c>
      <c r="OI19" s="78">
        <v>0</v>
      </c>
      <c r="OJ19" s="78">
        <v>0</v>
      </c>
      <c r="OK19" s="78">
        <v>0</v>
      </c>
      <c r="OL19" s="78">
        <v>0</v>
      </c>
      <c r="OM19" s="78">
        <v>0</v>
      </c>
      <c r="ON19" s="78">
        <v>0</v>
      </c>
      <c r="OO19" s="78">
        <v>0</v>
      </c>
      <c r="OP19" s="78">
        <v>0</v>
      </c>
      <c r="OQ19" s="78">
        <v>0</v>
      </c>
      <c r="OR19" s="78">
        <v>1</v>
      </c>
      <c r="OS19" s="78">
        <v>1</v>
      </c>
      <c r="OT19" s="78">
        <v>0</v>
      </c>
      <c r="OU19" s="78">
        <v>0</v>
      </c>
      <c r="OV19" s="78">
        <v>0</v>
      </c>
      <c r="OW19" s="78">
        <v>0</v>
      </c>
      <c r="OX19" s="78">
        <v>0</v>
      </c>
      <c r="OY19" s="78">
        <v>0</v>
      </c>
      <c r="OZ19" s="78">
        <v>0</v>
      </c>
      <c r="PA19" s="78">
        <v>9</v>
      </c>
      <c r="PB19" s="78">
        <v>0</v>
      </c>
      <c r="PC19" s="78">
        <v>0</v>
      </c>
      <c r="PD19" s="78">
        <v>0</v>
      </c>
      <c r="PE19" s="78">
        <v>2</v>
      </c>
      <c r="PF19" s="78">
        <v>0</v>
      </c>
      <c r="PG19" s="78">
        <v>0</v>
      </c>
      <c r="PH19" s="78">
        <v>0</v>
      </c>
      <c r="PI19" s="78">
        <v>0</v>
      </c>
      <c r="PJ19" s="78">
        <v>0</v>
      </c>
      <c r="PK19" s="78">
        <v>0</v>
      </c>
      <c r="PL19" s="78">
        <v>1</v>
      </c>
      <c r="PM19" s="78">
        <v>0</v>
      </c>
      <c r="PN19" s="78">
        <v>7</v>
      </c>
      <c r="PO19" s="78">
        <v>0</v>
      </c>
      <c r="PP19" s="78">
        <v>35</v>
      </c>
      <c r="PQ19" s="78">
        <v>1</v>
      </c>
      <c r="PR19" s="78">
        <v>0</v>
      </c>
      <c r="PS19" s="78">
        <v>1</v>
      </c>
      <c r="PT19" s="78">
        <v>1</v>
      </c>
      <c r="PU19" s="78">
        <v>0</v>
      </c>
      <c r="PV19" s="78">
        <v>0</v>
      </c>
      <c r="PW19" s="78">
        <v>4</v>
      </c>
      <c r="PX19" s="78">
        <v>0</v>
      </c>
      <c r="PY19" s="78">
        <v>2</v>
      </c>
      <c r="PZ19" s="78">
        <v>4</v>
      </c>
      <c r="QA19" s="78">
        <v>2</v>
      </c>
      <c r="QB19" s="78">
        <v>14</v>
      </c>
      <c r="QC19" s="78">
        <v>0</v>
      </c>
      <c r="QD19" s="78">
        <v>0</v>
      </c>
      <c r="QE19" s="78">
        <v>0</v>
      </c>
      <c r="QF19" s="78">
        <v>0</v>
      </c>
      <c r="QG19" s="78">
        <v>11</v>
      </c>
      <c r="QH19" s="78">
        <v>0</v>
      </c>
      <c r="QI19" s="78">
        <v>1</v>
      </c>
      <c r="QJ19" s="78">
        <v>0</v>
      </c>
      <c r="QK19" s="78">
        <v>1</v>
      </c>
      <c r="QL19" s="78">
        <v>0</v>
      </c>
      <c r="QM19" s="78">
        <v>0</v>
      </c>
      <c r="QN19" s="78">
        <v>0</v>
      </c>
      <c r="QO19" s="78">
        <v>0</v>
      </c>
      <c r="QP19" s="78">
        <v>6</v>
      </c>
      <c r="QQ19" s="78">
        <v>2</v>
      </c>
      <c r="QR19" s="78">
        <v>0</v>
      </c>
      <c r="QS19" s="78">
        <v>13</v>
      </c>
      <c r="QT19" s="78">
        <v>2</v>
      </c>
      <c r="QU19" s="78">
        <v>0</v>
      </c>
      <c r="QV19" s="78">
        <v>0</v>
      </c>
      <c r="QW19" s="78">
        <v>0</v>
      </c>
      <c r="QX19" s="78">
        <v>416</v>
      </c>
      <c r="QY19" s="78">
        <v>12</v>
      </c>
      <c r="QZ19" s="78">
        <v>5</v>
      </c>
      <c r="RA19" s="78">
        <v>2</v>
      </c>
      <c r="RB19" s="78">
        <v>11</v>
      </c>
      <c r="RC19" s="78">
        <v>1</v>
      </c>
      <c r="RD19" s="78">
        <v>7</v>
      </c>
      <c r="RE19" s="78">
        <v>37</v>
      </c>
      <c r="RF19" s="78">
        <v>1</v>
      </c>
      <c r="RG19" s="78">
        <v>6</v>
      </c>
      <c r="RH19" s="78">
        <v>6</v>
      </c>
      <c r="RI19" s="78">
        <v>14</v>
      </c>
      <c r="RJ19" s="78">
        <v>0</v>
      </c>
      <c r="RK19" s="78">
        <v>13</v>
      </c>
      <c r="RL19" s="78">
        <v>8</v>
      </c>
      <c r="RM19" s="78">
        <v>0</v>
      </c>
      <c r="RN19" s="78">
        <v>13</v>
      </c>
      <c r="RO19" s="78">
        <v>2</v>
      </c>
      <c r="RP19" s="78">
        <v>0</v>
      </c>
      <c r="RQ19" s="78">
        <v>0</v>
      </c>
      <c r="RR19" s="78">
        <v>0</v>
      </c>
      <c r="RS19" s="78">
        <v>417</v>
      </c>
      <c r="RT19" s="78">
        <v>24</v>
      </c>
      <c r="RU19" s="78">
        <v>5</v>
      </c>
      <c r="RV19" s="78">
        <v>2</v>
      </c>
      <c r="RW19" s="78">
        <v>11</v>
      </c>
      <c r="RX19" s="78">
        <v>1</v>
      </c>
      <c r="RY19" s="78">
        <v>7</v>
      </c>
      <c r="RZ19" s="78">
        <v>37</v>
      </c>
      <c r="SA19" s="78">
        <v>1</v>
      </c>
      <c r="SB19" s="78">
        <v>6</v>
      </c>
      <c r="SC19" s="78">
        <v>6</v>
      </c>
      <c r="SD19" s="78">
        <v>14</v>
      </c>
      <c r="SE19" s="78">
        <v>0</v>
      </c>
      <c r="SF19" s="78">
        <v>13</v>
      </c>
      <c r="SG19" s="78">
        <v>8</v>
      </c>
      <c r="SH19" s="78">
        <v>0</v>
      </c>
    </row>
    <row r="20" spans="1:502">
      <c r="A20" s="17" t="s">
        <v>1776</v>
      </c>
      <c r="B20" s="77">
        <v>12</v>
      </c>
      <c r="C20" s="77">
        <v>12</v>
      </c>
      <c r="D20" s="77">
        <v>1</v>
      </c>
      <c r="E20" s="77">
        <v>2015</v>
      </c>
      <c r="F20" s="77" t="s">
        <v>183</v>
      </c>
      <c r="G20" s="1017" t="s">
        <v>1571</v>
      </c>
      <c r="H20" s="77" t="s">
        <v>1572</v>
      </c>
      <c r="I20" s="1018"/>
      <c r="J20" s="80">
        <v>9.48</v>
      </c>
      <c r="K20" s="80">
        <v>0</v>
      </c>
      <c r="L20" s="80">
        <v>0</v>
      </c>
      <c r="M20" s="80">
        <v>0</v>
      </c>
      <c r="N20" s="80">
        <v>0</v>
      </c>
      <c r="O20" s="80">
        <v>0</v>
      </c>
      <c r="P20" s="80">
        <v>0</v>
      </c>
      <c r="Q20" s="80">
        <v>0</v>
      </c>
      <c r="R20" s="80">
        <v>895.37400000000002</v>
      </c>
      <c r="S20" s="80">
        <v>196.17400000000001</v>
      </c>
      <c r="T20" s="80">
        <v>25.036000000000001</v>
      </c>
      <c r="U20" s="80">
        <v>51.389000000000003</v>
      </c>
      <c r="V20" s="80">
        <v>10.775</v>
      </c>
      <c r="W20" s="80">
        <v>334.33100000000002</v>
      </c>
      <c r="X20" s="80">
        <v>86.034999999999997</v>
      </c>
      <c r="Y20" s="80">
        <v>4827.9620000000004</v>
      </c>
      <c r="Z20" s="80">
        <v>2119.5920000000001</v>
      </c>
      <c r="AA20" s="80">
        <v>599.697</v>
      </c>
      <c r="AB20" s="80">
        <v>44.261000000000003</v>
      </c>
      <c r="AC20" s="80">
        <v>0</v>
      </c>
      <c r="AD20" s="80">
        <v>1440.4580000000001</v>
      </c>
      <c r="AE20" s="80">
        <v>14938.544</v>
      </c>
      <c r="AF20" s="80">
        <v>396.73399999999998</v>
      </c>
      <c r="AG20" s="80">
        <v>283.04000000000002</v>
      </c>
      <c r="AH20" s="80">
        <v>302.32900000000001</v>
      </c>
      <c r="AI20" s="80">
        <v>151.976</v>
      </c>
      <c r="AJ20" s="80">
        <v>104.51600000000001</v>
      </c>
      <c r="AK20" s="80">
        <v>595.89499999999998</v>
      </c>
      <c r="AL20" s="80">
        <v>144.03700000000001</v>
      </c>
      <c r="AM20" s="80">
        <v>15.879</v>
      </c>
      <c r="AN20" s="80">
        <v>240.762</v>
      </c>
      <c r="AO20" s="80">
        <v>32.826999999999998</v>
      </c>
      <c r="AP20" s="80">
        <v>1239.366</v>
      </c>
      <c r="AQ20" s="80">
        <v>0</v>
      </c>
      <c r="AR20" s="80">
        <v>9.09</v>
      </c>
      <c r="AS20" s="80">
        <v>115.22499999999999</v>
      </c>
      <c r="AT20" s="80">
        <v>16.896000000000001</v>
      </c>
      <c r="AU20" s="80">
        <v>0</v>
      </c>
      <c r="AV20" s="80">
        <v>8.4700000000000006</v>
      </c>
      <c r="AW20" s="80">
        <v>0</v>
      </c>
      <c r="AX20" s="80">
        <v>0</v>
      </c>
      <c r="AY20" s="80">
        <v>0</v>
      </c>
      <c r="AZ20" s="80">
        <v>0</v>
      </c>
      <c r="BA20" s="80">
        <v>0</v>
      </c>
      <c r="BB20" s="80">
        <v>0</v>
      </c>
      <c r="BC20" s="80">
        <v>0</v>
      </c>
      <c r="BD20" s="80">
        <v>2.9489999999999998</v>
      </c>
      <c r="BE20" s="80">
        <v>8.6989999999999998</v>
      </c>
      <c r="BF20" s="80">
        <v>0</v>
      </c>
      <c r="BG20" s="80">
        <v>0</v>
      </c>
      <c r="BH20" s="80">
        <v>0</v>
      </c>
      <c r="BI20" s="80">
        <v>0</v>
      </c>
      <c r="BJ20" s="80">
        <v>0</v>
      </c>
      <c r="BK20" s="80">
        <v>0</v>
      </c>
      <c r="BL20" s="80">
        <v>0</v>
      </c>
      <c r="BM20" s="80">
        <v>32.345999999999997</v>
      </c>
      <c r="BN20" s="80">
        <v>0</v>
      </c>
      <c r="BO20" s="80">
        <v>0</v>
      </c>
      <c r="BP20" s="80">
        <v>0</v>
      </c>
      <c r="BQ20" s="80">
        <v>2.5990000000000002</v>
      </c>
      <c r="BR20" s="80">
        <v>0</v>
      </c>
      <c r="BS20" s="80">
        <v>0</v>
      </c>
      <c r="BT20" s="80">
        <v>0</v>
      </c>
      <c r="BU20" s="80">
        <v>0</v>
      </c>
      <c r="BV20" s="80">
        <v>0</v>
      </c>
      <c r="BW20" s="80">
        <v>0</v>
      </c>
      <c r="BX20" s="80">
        <v>6.1790000000000003</v>
      </c>
      <c r="BY20" s="80">
        <v>0</v>
      </c>
      <c r="BZ20" s="80">
        <v>33.99</v>
      </c>
      <c r="CA20" s="80">
        <v>0</v>
      </c>
      <c r="CB20" s="80">
        <v>720.88699999999994</v>
      </c>
      <c r="CC20" s="80">
        <v>5.3810000000000002</v>
      </c>
      <c r="CD20" s="80">
        <v>0</v>
      </c>
      <c r="CE20" s="80">
        <v>0</v>
      </c>
      <c r="CF20" s="80">
        <v>3.5</v>
      </c>
      <c r="CG20" s="80">
        <v>0</v>
      </c>
      <c r="CH20" s="80">
        <v>0</v>
      </c>
      <c r="CI20" s="80">
        <v>19.288</v>
      </c>
      <c r="CJ20" s="80">
        <v>0</v>
      </c>
      <c r="CK20" s="80">
        <v>7.5860000000000003</v>
      </c>
      <c r="CL20" s="80">
        <v>84.507999999999996</v>
      </c>
      <c r="CM20" s="80">
        <v>8.9570000000000007</v>
      </c>
      <c r="CN20" s="80">
        <v>69.382999999999996</v>
      </c>
      <c r="CO20" s="80">
        <v>0</v>
      </c>
      <c r="CP20" s="80">
        <v>0</v>
      </c>
      <c r="CQ20" s="80">
        <v>0</v>
      </c>
      <c r="CR20" s="80">
        <v>0</v>
      </c>
      <c r="CS20" s="80">
        <v>403.50400000000002</v>
      </c>
      <c r="CT20" s="80">
        <v>0</v>
      </c>
      <c r="CU20" s="80">
        <v>3.4609999999999999</v>
      </c>
      <c r="CV20" s="80">
        <v>0</v>
      </c>
      <c r="CW20" s="80">
        <v>3.0539999999999998</v>
      </c>
      <c r="CX20" s="80">
        <v>0</v>
      </c>
      <c r="CY20" s="80">
        <v>0</v>
      </c>
      <c r="CZ20" s="80">
        <v>0</v>
      </c>
      <c r="DA20" s="80">
        <v>0</v>
      </c>
      <c r="DB20" s="80">
        <v>33.725999999999999</v>
      </c>
      <c r="DC20" s="80">
        <v>8.5150000000000006</v>
      </c>
      <c r="DD20" s="80">
        <v>0</v>
      </c>
      <c r="DE20" s="80">
        <v>2100.8049999999998</v>
      </c>
      <c r="DF20" s="80">
        <v>0</v>
      </c>
      <c r="DG20" s="80">
        <v>1239.366</v>
      </c>
      <c r="DH20" s="80">
        <v>0</v>
      </c>
      <c r="DI20" s="80">
        <v>0</v>
      </c>
      <c r="DJ20" s="80">
        <v>9.09</v>
      </c>
      <c r="DK20" s="80">
        <v>9.48</v>
      </c>
      <c r="DL20" s="80">
        <v>0</v>
      </c>
      <c r="DM20" s="80">
        <v>0</v>
      </c>
      <c r="DN20" s="80">
        <v>0</v>
      </c>
      <c r="DO20" s="80">
        <v>0</v>
      </c>
      <c r="DP20" s="80">
        <v>0</v>
      </c>
      <c r="DQ20" s="80">
        <v>0</v>
      </c>
      <c r="DR20" s="80">
        <v>0</v>
      </c>
      <c r="DS20" s="80">
        <v>895.37400000000002</v>
      </c>
      <c r="DT20" s="80">
        <v>196.17400000000001</v>
      </c>
      <c r="DU20" s="80">
        <v>25.036000000000001</v>
      </c>
      <c r="DV20" s="80">
        <v>51.389000000000003</v>
      </c>
      <c r="DW20" s="80">
        <v>10.775</v>
      </c>
      <c r="DX20" s="80">
        <v>334.33100000000002</v>
      </c>
      <c r="DY20" s="80">
        <v>86.034999999999997</v>
      </c>
      <c r="DZ20" s="80">
        <v>4827.9620000000004</v>
      </c>
      <c r="EA20" s="80">
        <v>18.786999999999999</v>
      </c>
      <c r="EB20" s="80">
        <v>599.697</v>
      </c>
      <c r="EC20" s="80">
        <v>44.261000000000003</v>
      </c>
      <c r="ED20" s="80">
        <v>0</v>
      </c>
      <c r="EE20" s="80">
        <v>1440.4580000000001</v>
      </c>
      <c r="EF20" s="80">
        <v>14938.544</v>
      </c>
      <c r="EG20" s="80">
        <v>396.73399999999998</v>
      </c>
      <c r="EH20" s="80">
        <v>283.04000000000002</v>
      </c>
      <c r="EI20" s="80">
        <v>302.32900000000001</v>
      </c>
      <c r="EJ20" s="80">
        <v>151.976</v>
      </c>
      <c r="EK20" s="80">
        <v>104.51600000000001</v>
      </c>
      <c r="EL20" s="80">
        <v>595.89499999999998</v>
      </c>
      <c r="EM20" s="80">
        <v>144.03700000000001</v>
      </c>
      <c r="EN20" s="80">
        <v>15.879</v>
      </c>
      <c r="EO20" s="80">
        <v>240.762</v>
      </c>
      <c r="EP20" s="80">
        <v>32.826999999999998</v>
      </c>
      <c r="EQ20" s="80">
        <v>0</v>
      </c>
      <c r="ER20" s="80">
        <v>0</v>
      </c>
      <c r="ES20" s="80">
        <v>0</v>
      </c>
      <c r="ET20" s="80">
        <v>115.22499999999999</v>
      </c>
      <c r="EU20" s="80">
        <v>16.896000000000001</v>
      </c>
      <c r="EV20" s="80">
        <v>0</v>
      </c>
      <c r="EW20" s="80">
        <v>8.4700000000000006</v>
      </c>
      <c r="EX20" s="80">
        <v>0</v>
      </c>
      <c r="EY20" s="80">
        <v>0</v>
      </c>
      <c r="EZ20" s="80">
        <v>0</v>
      </c>
      <c r="FA20" s="80">
        <v>0</v>
      </c>
      <c r="FB20" s="80">
        <v>0</v>
      </c>
      <c r="FC20" s="80">
        <v>0</v>
      </c>
      <c r="FD20" s="80">
        <v>0</v>
      </c>
      <c r="FE20" s="80">
        <v>2.9489999999999998</v>
      </c>
      <c r="FF20" s="80">
        <v>8.6989999999999998</v>
      </c>
      <c r="FG20" s="80">
        <v>0</v>
      </c>
      <c r="FH20" s="80">
        <v>0</v>
      </c>
      <c r="FI20" s="80">
        <v>0</v>
      </c>
      <c r="FJ20" s="80">
        <v>0</v>
      </c>
      <c r="FK20" s="80">
        <v>0</v>
      </c>
      <c r="FL20" s="80">
        <v>0</v>
      </c>
      <c r="FM20" s="80">
        <v>0</v>
      </c>
      <c r="FN20" s="80">
        <v>32.345999999999997</v>
      </c>
      <c r="FO20" s="80">
        <v>0</v>
      </c>
      <c r="FP20" s="80">
        <v>0</v>
      </c>
      <c r="FQ20" s="80">
        <v>0</v>
      </c>
      <c r="FR20" s="80">
        <v>2.5990000000000002</v>
      </c>
      <c r="FS20" s="80">
        <v>0</v>
      </c>
      <c r="FT20" s="80">
        <v>0</v>
      </c>
      <c r="FU20" s="80">
        <v>0</v>
      </c>
      <c r="FV20" s="80">
        <v>0</v>
      </c>
      <c r="FW20" s="80">
        <v>0</v>
      </c>
      <c r="FX20" s="80">
        <v>0</v>
      </c>
      <c r="FY20" s="80">
        <v>6.1790000000000003</v>
      </c>
      <c r="FZ20" s="80">
        <v>0</v>
      </c>
      <c r="GA20" s="80">
        <v>33.99</v>
      </c>
      <c r="GB20" s="80">
        <v>0</v>
      </c>
      <c r="GC20" s="80">
        <v>720.88699999999994</v>
      </c>
      <c r="GD20" s="80">
        <v>5.3810000000000002</v>
      </c>
      <c r="GE20" s="80">
        <v>0</v>
      </c>
      <c r="GF20" s="80">
        <v>0</v>
      </c>
      <c r="GG20" s="80">
        <v>3.5</v>
      </c>
      <c r="GH20" s="80">
        <v>0</v>
      </c>
      <c r="GI20" s="80">
        <v>0</v>
      </c>
      <c r="GJ20" s="80">
        <v>19.288</v>
      </c>
      <c r="GK20" s="80">
        <v>0</v>
      </c>
      <c r="GL20" s="80">
        <v>7.5860000000000003</v>
      </c>
      <c r="GM20" s="80">
        <v>84.507999999999996</v>
      </c>
      <c r="GN20" s="80">
        <v>8.9570000000000007</v>
      </c>
      <c r="GO20" s="80">
        <v>69.382999999999996</v>
      </c>
      <c r="GP20" s="80">
        <v>0</v>
      </c>
      <c r="GQ20" s="80">
        <v>0</v>
      </c>
      <c r="GR20" s="80">
        <v>0</v>
      </c>
      <c r="GS20" s="80">
        <v>0</v>
      </c>
      <c r="GT20" s="80">
        <v>403.50400000000002</v>
      </c>
      <c r="GU20" s="80">
        <v>0</v>
      </c>
      <c r="GV20" s="80">
        <v>3.4609999999999999</v>
      </c>
      <c r="GW20" s="80">
        <v>0</v>
      </c>
      <c r="GX20" s="80">
        <v>3.0539999999999998</v>
      </c>
      <c r="GY20" s="80">
        <v>0</v>
      </c>
      <c r="GZ20" s="80">
        <v>0</v>
      </c>
      <c r="HA20" s="80">
        <v>0</v>
      </c>
      <c r="HB20" s="80">
        <v>0</v>
      </c>
      <c r="HC20" s="80">
        <v>33.725999999999999</v>
      </c>
      <c r="HD20" s="80">
        <v>8.5150000000000006</v>
      </c>
      <c r="HE20" s="80">
        <v>0</v>
      </c>
      <c r="HF20" s="80">
        <v>3349.261</v>
      </c>
      <c r="HG20" s="80">
        <v>9.48</v>
      </c>
      <c r="HH20" s="80">
        <v>0</v>
      </c>
      <c r="HI20" s="80">
        <v>0</v>
      </c>
      <c r="HJ20" s="80">
        <v>0</v>
      </c>
      <c r="HK20" s="80">
        <v>25736.817999999999</v>
      </c>
      <c r="HL20" s="80">
        <v>115.22499999999999</v>
      </c>
      <c r="HM20" s="80">
        <v>25.366</v>
      </c>
      <c r="HN20" s="80">
        <v>11.648</v>
      </c>
      <c r="HO20" s="80">
        <v>34.945</v>
      </c>
      <c r="HP20" s="80">
        <v>6.1790000000000003</v>
      </c>
      <c r="HQ20" s="80">
        <v>33.99</v>
      </c>
      <c r="HR20" s="80">
        <v>726.26800000000003</v>
      </c>
      <c r="HS20" s="80">
        <v>3.5</v>
      </c>
      <c r="HT20" s="80">
        <v>26.873999999999999</v>
      </c>
      <c r="HU20" s="80">
        <v>93.465000000000003</v>
      </c>
      <c r="HV20" s="80">
        <v>69.382999999999996</v>
      </c>
      <c r="HW20" s="80">
        <v>0</v>
      </c>
      <c r="HX20" s="80">
        <v>410.01900000000001</v>
      </c>
      <c r="HY20" s="80">
        <v>42.241</v>
      </c>
      <c r="HZ20" s="80">
        <v>0</v>
      </c>
      <c r="IA20" s="80">
        <v>3349.261</v>
      </c>
      <c r="IB20" s="80">
        <v>9.48</v>
      </c>
      <c r="IC20" s="80">
        <v>0</v>
      </c>
      <c r="ID20" s="80">
        <v>0</v>
      </c>
      <c r="IE20" s="80">
        <v>0</v>
      </c>
      <c r="IF20" s="80">
        <v>27837.623</v>
      </c>
      <c r="IG20" s="80">
        <v>1363.681</v>
      </c>
      <c r="IH20" s="80">
        <v>25.366</v>
      </c>
      <c r="II20" s="80">
        <v>11.648</v>
      </c>
      <c r="IJ20" s="80">
        <v>34.945</v>
      </c>
      <c r="IK20" s="80">
        <v>6.1790000000000003</v>
      </c>
      <c r="IL20" s="80">
        <v>33.99</v>
      </c>
      <c r="IM20" s="80">
        <v>726.26800000000003</v>
      </c>
      <c r="IN20" s="80">
        <v>3.5</v>
      </c>
      <c r="IO20" s="80">
        <v>26.873999999999999</v>
      </c>
      <c r="IP20" s="80">
        <v>93.465000000000003</v>
      </c>
      <c r="IQ20" s="80">
        <v>69.382999999999996</v>
      </c>
      <c r="IR20" s="80">
        <v>0</v>
      </c>
      <c r="IS20" s="80">
        <v>410.01900000000001</v>
      </c>
      <c r="IT20" s="80">
        <v>42.241</v>
      </c>
      <c r="IU20" s="80">
        <v>0</v>
      </c>
      <c r="IV20" s="81">
        <v>0</v>
      </c>
      <c r="IW20" s="78">
        <v>1</v>
      </c>
      <c r="IX20" s="78">
        <v>0</v>
      </c>
      <c r="IY20" s="78">
        <v>0</v>
      </c>
      <c r="IZ20" s="78">
        <v>0</v>
      </c>
      <c r="JA20" s="78">
        <v>0</v>
      </c>
      <c r="JB20" s="78">
        <v>0</v>
      </c>
      <c r="JC20" s="78">
        <v>0</v>
      </c>
      <c r="JD20" s="78">
        <v>0</v>
      </c>
      <c r="JE20" s="78">
        <v>66</v>
      </c>
      <c r="JF20" s="78">
        <v>15</v>
      </c>
      <c r="JG20" s="78">
        <v>2</v>
      </c>
      <c r="JH20" s="78">
        <v>6</v>
      </c>
      <c r="JI20" s="78">
        <v>3</v>
      </c>
      <c r="JJ20" s="78">
        <v>14</v>
      </c>
      <c r="JK20" s="78">
        <v>10</v>
      </c>
      <c r="JL20" s="78">
        <v>65</v>
      </c>
      <c r="JM20" s="78">
        <v>7</v>
      </c>
      <c r="JN20" s="78">
        <v>55</v>
      </c>
      <c r="JO20" s="78">
        <v>5</v>
      </c>
      <c r="JP20" s="78">
        <v>0</v>
      </c>
      <c r="JQ20" s="78">
        <v>23</v>
      </c>
      <c r="JR20" s="78">
        <v>23</v>
      </c>
      <c r="JS20" s="78">
        <v>21</v>
      </c>
      <c r="JT20" s="78">
        <v>17</v>
      </c>
      <c r="JU20" s="78">
        <v>9</v>
      </c>
      <c r="JV20" s="78">
        <v>13</v>
      </c>
      <c r="JW20" s="78">
        <v>7</v>
      </c>
      <c r="JX20" s="78">
        <v>18</v>
      </c>
      <c r="JY20" s="78">
        <v>11</v>
      </c>
      <c r="JZ20" s="78">
        <v>3</v>
      </c>
      <c r="KA20" s="78">
        <v>19</v>
      </c>
      <c r="KB20" s="78">
        <v>5</v>
      </c>
      <c r="KC20" s="78">
        <v>11</v>
      </c>
      <c r="KD20" s="78">
        <v>0</v>
      </c>
      <c r="KE20" s="78">
        <v>3</v>
      </c>
      <c r="KF20" s="78">
        <v>13</v>
      </c>
      <c r="KG20" s="78">
        <v>4</v>
      </c>
      <c r="KH20" s="78">
        <v>0</v>
      </c>
      <c r="KI20" s="78">
        <v>1</v>
      </c>
      <c r="KJ20" s="78">
        <v>0</v>
      </c>
      <c r="KK20" s="78">
        <v>0</v>
      </c>
      <c r="KL20" s="78">
        <v>0</v>
      </c>
      <c r="KM20" s="78">
        <v>0</v>
      </c>
      <c r="KN20" s="78">
        <v>0</v>
      </c>
      <c r="KO20" s="78">
        <v>0</v>
      </c>
      <c r="KP20" s="78">
        <v>0</v>
      </c>
      <c r="KQ20" s="78">
        <v>1</v>
      </c>
      <c r="KR20" s="78">
        <v>1</v>
      </c>
      <c r="KS20" s="78">
        <v>0</v>
      </c>
      <c r="KT20" s="78">
        <v>0</v>
      </c>
      <c r="KU20" s="78">
        <v>0</v>
      </c>
      <c r="KV20" s="78">
        <v>0</v>
      </c>
      <c r="KW20" s="78">
        <v>0</v>
      </c>
      <c r="KX20" s="78">
        <v>0</v>
      </c>
      <c r="KY20" s="78">
        <v>0</v>
      </c>
      <c r="KZ20" s="78">
        <v>8</v>
      </c>
      <c r="LA20" s="78">
        <v>0</v>
      </c>
      <c r="LB20" s="78">
        <v>0</v>
      </c>
      <c r="LC20" s="78">
        <v>0</v>
      </c>
      <c r="LD20" s="78">
        <v>1</v>
      </c>
      <c r="LE20" s="78">
        <v>0</v>
      </c>
      <c r="LF20" s="78">
        <v>0</v>
      </c>
      <c r="LG20" s="78">
        <v>0</v>
      </c>
      <c r="LH20" s="78">
        <v>0</v>
      </c>
      <c r="LI20" s="78">
        <v>0</v>
      </c>
      <c r="LJ20" s="78">
        <v>0</v>
      </c>
      <c r="LK20" s="78">
        <v>1</v>
      </c>
      <c r="LL20" s="78">
        <v>0</v>
      </c>
      <c r="LM20" s="78">
        <v>7</v>
      </c>
      <c r="LN20" s="78">
        <v>0</v>
      </c>
      <c r="LO20" s="78">
        <v>29</v>
      </c>
      <c r="LP20" s="78">
        <v>1</v>
      </c>
      <c r="LQ20" s="78">
        <v>0</v>
      </c>
      <c r="LR20" s="78">
        <v>0</v>
      </c>
      <c r="LS20" s="78">
        <v>1</v>
      </c>
      <c r="LT20" s="78">
        <v>0</v>
      </c>
      <c r="LU20" s="78">
        <v>0</v>
      </c>
      <c r="LV20" s="78">
        <v>4</v>
      </c>
      <c r="LW20" s="78">
        <v>0</v>
      </c>
      <c r="LX20" s="78">
        <v>2</v>
      </c>
      <c r="LY20" s="78">
        <v>4</v>
      </c>
      <c r="LZ20" s="78">
        <v>2</v>
      </c>
      <c r="MA20" s="78">
        <v>14</v>
      </c>
      <c r="MB20" s="78">
        <v>0</v>
      </c>
      <c r="MC20" s="78">
        <v>0</v>
      </c>
      <c r="MD20" s="78">
        <v>0</v>
      </c>
      <c r="ME20" s="78">
        <v>0</v>
      </c>
      <c r="MF20" s="78">
        <v>14</v>
      </c>
      <c r="MG20" s="78">
        <v>0</v>
      </c>
      <c r="MH20" s="78">
        <v>1</v>
      </c>
      <c r="MI20" s="78">
        <v>0</v>
      </c>
      <c r="MJ20" s="78">
        <v>1</v>
      </c>
      <c r="MK20" s="78">
        <v>0</v>
      </c>
      <c r="ML20" s="78">
        <v>0</v>
      </c>
      <c r="MM20" s="78">
        <v>0</v>
      </c>
      <c r="MN20" s="78">
        <v>0</v>
      </c>
      <c r="MO20" s="78">
        <v>6</v>
      </c>
      <c r="MP20" s="78">
        <v>2</v>
      </c>
      <c r="MQ20" s="78">
        <v>0</v>
      </c>
      <c r="MR20" s="78">
        <v>1</v>
      </c>
      <c r="MS20" s="78">
        <v>0</v>
      </c>
      <c r="MT20" s="78">
        <v>11</v>
      </c>
      <c r="MU20" s="78">
        <v>0</v>
      </c>
      <c r="MV20" s="78">
        <v>0</v>
      </c>
      <c r="MW20" s="78">
        <v>3</v>
      </c>
      <c r="MX20" s="78">
        <v>1</v>
      </c>
      <c r="MY20" s="78">
        <v>0</v>
      </c>
      <c r="MZ20" s="78">
        <v>0</v>
      </c>
      <c r="NA20" s="78">
        <v>0</v>
      </c>
      <c r="NB20" s="78">
        <v>0</v>
      </c>
      <c r="NC20" s="78">
        <v>0</v>
      </c>
      <c r="ND20" s="78">
        <v>0</v>
      </c>
      <c r="NE20" s="78">
        <v>0</v>
      </c>
      <c r="NF20" s="78">
        <v>66</v>
      </c>
      <c r="NG20" s="78">
        <v>15</v>
      </c>
      <c r="NH20" s="78">
        <v>2</v>
      </c>
      <c r="NI20" s="78">
        <v>6</v>
      </c>
      <c r="NJ20" s="78">
        <v>3</v>
      </c>
      <c r="NK20" s="78">
        <v>14</v>
      </c>
      <c r="NL20" s="78">
        <v>10</v>
      </c>
      <c r="NM20" s="78">
        <v>65</v>
      </c>
      <c r="NN20" s="78">
        <v>6</v>
      </c>
      <c r="NO20" s="78">
        <v>55</v>
      </c>
      <c r="NP20" s="78">
        <v>5</v>
      </c>
      <c r="NQ20" s="78">
        <v>0</v>
      </c>
      <c r="NR20" s="78">
        <v>23</v>
      </c>
      <c r="NS20" s="78">
        <v>23</v>
      </c>
      <c r="NT20" s="78">
        <v>21</v>
      </c>
      <c r="NU20" s="78">
        <v>17</v>
      </c>
      <c r="NV20" s="78">
        <v>9</v>
      </c>
      <c r="NW20" s="78">
        <v>13</v>
      </c>
      <c r="NX20" s="78">
        <v>7</v>
      </c>
      <c r="NY20" s="78">
        <v>18</v>
      </c>
      <c r="NZ20" s="78">
        <v>11</v>
      </c>
      <c r="OA20" s="78">
        <v>3</v>
      </c>
      <c r="OB20" s="78">
        <v>19</v>
      </c>
      <c r="OC20" s="78">
        <v>5</v>
      </c>
      <c r="OD20" s="78">
        <v>0</v>
      </c>
      <c r="OE20" s="78">
        <v>0</v>
      </c>
      <c r="OF20" s="78">
        <v>0</v>
      </c>
      <c r="OG20" s="78">
        <v>13</v>
      </c>
      <c r="OH20" s="78">
        <v>4</v>
      </c>
      <c r="OI20" s="78">
        <v>0</v>
      </c>
      <c r="OJ20" s="78">
        <v>1</v>
      </c>
      <c r="OK20" s="78">
        <v>0</v>
      </c>
      <c r="OL20" s="78">
        <v>0</v>
      </c>
      <c r="OM20" s="78">
        <v>0</v>
      </c>
      <c r="ON20" s="78">
        <v>0</v>
      </c>
      <c r="OO20" s="78">
        <v>0</v>
      </c>
      <c r="OP20" s="78">
        <v>0</v>
      </c>
      <c r="OQ20" s="78">
        <v>0</v>
      </c>
      <c r="OR20" s="78">
        <v>1</v>
      </c>
      <c r="OS20" s="78">
        <v>1</v>
      </c>
      <c r="OT20" s="78">
        <v>0</v>
      </c>
      <c r="OU20" s="78">
        <v>0</v>
      </c>
      <c r="OV20" s="78">
        <v>0</v>
      </c>
      <c r="OW20" s="78">
        <v>0</v>
      </c>
      <c r="OX20" s="78">
        <v>0</v>
      </c>
      <c r="OY20" s="78">
        <v>0</v>
      </c>
      <c r="OZ20" s="78">
        <v>0</v>
      </c>
      <c r="PA20" s="78">
        <v>8</v>
      </c>
      <c r="PB20" s="78">
        <v>0</v>
      </c>
      <c r="PC20" s="78">
        <v>0</v>
      </c>
      <c r="PD20" s="78">
        <v>0</v>
      </c>
      <c r="PE20" s="78">
        <v>1</v>
      </c>
      <c r="PF20" s="78">
        <v>0</v>
      </c>
      <c r="PG20" s="78">
        <v>0</v>
      </c>
      <c r="PH20" s="78">
        <v>0</v>
      </c>
      <c r="PI20" s="78">
        <v>0</v>
      </c>
      <c r="PJ20" s="78">
        <v>0</v>
      </c>
      <c r="PK20" s="78">
        <v>0</v>
      </c>
      <c r="PL20" s="78">
        <v>1</v>
      </c>
      <c r="PM20" s="78">
        <v>0</v>
      </c>
      <c r="PN20" s="78">
        <v>7</v>
      </c>
      <c r="PO20" s="78">
        <v>0</v>
      </c>
      <c r="PP20" s="78">
        <v>29</v>
      </c>
      <c r="PQ20" s="78">
        <v>1</v>
      </c>
      <c r="PR20" s="78">
        <v>0</v>
      </c>
      <c r="PS20" s="78">
        <v>0</v>
      </c>
      <c r="PT20" s="78">
        <v>1</v>
      </c>
      <c r="PU20" s="78">
        <v>0</v>
      </c>
      <c r="PV20" s="78">
        <v>0</v>
      </c>
      <c r="PW20" s="78">
        <v>4</v>
      </c>
      <c r="PX20" s="78">
        <v>0</v>
      </c>
      <c r="PY20" s="78">
        <v>2</v>
      </c>
      <c r="PZ20" s="78">
        <v>4</v>
      </c>
      <c r="QA20" s="78">
        <v>2</v>
      </c>
      <c r="QB20" s="78">
        <v>14</v>
      </c>
      <c r="QC20" s="78">
        <v>0</v>
      </c>
      <c r="QD20" s="78">
        <v>0</v>
      </c>
      <c r="QE20" s="78">
        <v>0</v>
      </c>
      <c r="QF20" s="78">
        <v>0</v>
      </c>
      <c r="QG20" s="78">
        <v>14</v>
      </c>
      <c r="QH20" s="78">
        <v>0</v>
      </c>
      <c r="QI20" s="78">
        <v>1</v>
      </c>
      <c r="QJ20" s="78">
        <v>0</v>
      </c>
      <c r="QK20" s="78">
        <v>1</v>
      </c>
      <c r="QL20" s="78">
        <v>0</v>
      </c>
      <c r="QM20" s="78">
        <v>0</v>
      </c>
      <c r="QN20" s="78">
        <v>0</v>
      </c>
      <c r="QO20" s="78">
        <v>0</v>
      </c>
      <c r="QP20" s="78">
        <v>6</v>
      </c>
      <c r="QQ20" s="78">
        <v>2</v>
      </c>
      <c r="QR20" s="78">
        <v>0</v>
      </c>
      <c r="QS20" s="78">
        <v>15</v>
      </c>
      <c r="QT20" s="78">
        <v>1</v>
      </c>
      <c r="QU20" s="78">
        <v>0</v>
      </c>
      <c r="QV20" s="78">
        <v>0</v>
      </c>
      <c r="QW20" s="78">
        <v>0</v>
      </c>
      <c r="QX20" s="78">
        <v>416</v>
      </c>
      <c r="QY20" s="78">
        <v>13</v>
      </c>
      <c r="QZ20" s="78">
        <v>5</v>
      </c>
      <c r="RA20" s="78">
        <v>2</v>
      </c>
      <c r="RB20" s="78">
        <v>9</v>
      </c>
      <c r="RC20" s="78">
        <v>1</v>
      </c>
      <c r="RD20" s="78">
        <v>7</v>
      </c>
      <c r="RE20" s="78">
        <v>30</v>
      </c>
      <c r="RF20" s="78">
        <v>1</v>
      </c>
      <c r="RG20" s="78">
        <v>6</v>
      </c>
      <c r="RH20" s="78">
        <v>6</v>
      </c>
      <c r="RI20" s="78">
        <v>14</v>
      </c>
      <c r="RJ20" s="78">
        <v>0</v>
      </c>
      <c r="RK20" s="78">
        <v>16</v>
      </c>
      <c r="RL20" s="78">
        <v>8</v>
      </c>
      <c r="RM20" s="78">
        <v>0</v>
      </c>
      <c r="RN20" s="78">
        <v>15</v>
      </c>
      <c r="RO20" s="78">
        <v>1</v>
      </c>
      <c r="RP20" s="78">
        <v>0</v>
      </c>
      <c r="RQ20" s="78">
        <v>0</v>
      </c>
      <c r="RR20" s="78">
        <v>0</v>
      </c>
      <c r="RS20" s="78">
        <v>417</v>
      </c>
      <c r="RT20" s="78">
        <v>27</v>
      </c>
      <c r="RU20" s="78">
        <v>5</v>
      </c>
      <c r="RV20" s="78">
        <v>2</v>
      </c>
      <c r="RW20" s="78">
        <v>9</v>
      </c>
      <c r="RX20" s="78">
        <v>1</v>
      </c>
      <c r="RY20" s="78">
        <v>7</v>
      </c>
      <c r="RZ20" s="78">
        <v>30</v>
      </c>
      <c r="SA20" s="78">
        <v>1</v>
      </c>
      <c r="SB20" s="78">
        <v>6</v>
      </c>
      <c r="SC20" s="78">
        <v>6</v>
      </c>
      <c r="SD20" s="78">
        <v>14</v>
      </c>
      <c r="SE20" s="78">
        <v>0</v>
      </c>
      <c r="SF20" s="78">
        <v>16</v>
      </c>
      <c r="SG20" s="78">
        <v>8</v>
      </c>
      <c r="SH20" s="78">
        <v>0</v>
      </c>
    </row>
    <row r="21" spans="1:502">
      <c r="A21" s="17" t="s">
        <v>1777</v>
      </c>
      <c r="B21" s="77">
        <v>13</v>
      </c>
      <c r="C21" s="77">
        <v>13</v>
      </c>
      <c r="D21" s="77">
        <v>1</v>
      </c>
      <c r="E21" s="77">
        <v>2016</v>
      </c>
      <c r="F21" s="77" t="s">
        <v>156</v>
      </c>
      <c r="G21" s="1017" t="s">
        <v>1571</v>
      </c>
      <c r="H21" s="77" t="s">
        <v>1572</v>
      </c>
      <c r="I21" s="1018"/>
      <c r="J21" s="80">
        <v>9.8810000000000002</v>
      </c>
      <c r="K21" s="80">
        <v>0</v>
      </c>
      <c r="L21" s="80">
        <v>0</v>
      </c>
      <c r="M21" s="80">
        <v>0</v>
      </c>
      <c r="N21" s="80">
        <v>0</v>
      </c>
      <c r="O21" s="80">
        <v>0</v>
      </c>
      <c r="P21" s="80">
        <v>0</v>
      </c>
      <c r="Q21" s="80">
        <v>0</v>
      </c>
      <c r="R21" s="80">
        <v>881.48099999999999</v>
      </c>
      <c r="S21" s="80">
        <v>187.15100000000001</v>
      </c>
      <c r="T21" s="80">
        <v>22.138999999999999</v>
      </c>
      <c r="U21" s="80">
        <v>45.744</v>
      </c>
      <c r="V21" s="80">
        <v>8.4469999999999992</v>
      </c>
      <c r="W21" s="80">
        <v>255.22399999999999</v>
      </c>
      <c r="X21" s="80">
        <v>85.043000000000006</v>
      </c>
      <c r="Y21" s="80">
        <v>3206.0709999999999</v>
      </c>
      <c r="Z21" s="80">
        <v>2121.0590000000002</v>
      </c>
      <c r="AA21" s="80">
        <v>603.20899999999995</v>
      </c>
      <c r="AB21" s="80">
        <v>42.728999999999999</v>
      </c>
      <c r="AC21" s="80">
        <v>0</v>
      </c>
      <c r="AD21" s="80">
        <v>1408.7650000000001</v>
      </c>
      <c r="AE21" s="80">
        <v>15422.083000000001</v>
      </c>
      <c r="AF21" s="80">
        <v>423.82900000000001</v>
      </c>
      <c r="AG21" s="80">
        <v>284.49700000000001</v>
      </c>
      <c r="AH21" s="80">
        <v>240.24</v>
      </c>
      <c r="AI21" s="80">
        <v>145.048</v>
      </c>
      <c r="AJ21" s="80">
        <v>103.361</v>
      </c>
      <c r="AK21" s="80">
        <v>647.70000000000005</v>
      </c>
      <c r="AL21" s="80">
        <v>97.353999999999999</v>
      </c>
      <c r="AM21" s="80">
        <v>16.038</v>
      </c>
      <c r="AN21" s="80">
        <v>245.34299999999999</v>
      </c>
      <c r="AO21" s="80">
        <v>33.621000000000002</v>
      </c>
      <c r="AP21" s="80">
        <v>2035.1220000000001</v>
      </c>
      <c r="AQ21" s="80">
        <v>17.100999999999999</v>
      </c>
      <c r="AR21" s="80">
        <v>10.356999999999999</v>
      </c>
      <c r="AS21" s="80">
        <v>88.958205000000007</v>
      </c>
      <c r="AT21" s="80">
        <v>15.678000000000001</v>
      </c>
      <c r="AU21" s="80">
        <v>0</v>
      </c>
      <c r="AV21" s="80">
        <v>7.8810000000000002</v>
      </c>
      <c r="AW21" s="80">
        <v>0</v>
      </c>
      <c r="AX21" s="80">
        <v>0</v>
      </c>
      <c r="AY21" s="80">
        <v>0</v>
      </c>
      <c r="AZ21" s="80">
        <v>0</v>
      </c>
      <c r="BA21" s="80">
        <v>0</v>
      </c>
      <c r="BB21" s="80">
        <v>0</v>
      </c>
      <c r="BC21" s="80">
        <v>0</v>
      </c>
      <c r="BD21" s="80">
        <v>2.94</v>
      </c>
      <c r="BE21" s="80">
        <v>9.1389999999999993</v>
      </c>
      <c r="BF21" s="80">
        <v>0</v>
      </c>
      <c r="BG21" s="80">
        <v>0</v>
      </c>
      <c r="BH21" s="80">
        <v>0</v>
      </c>
      <c r="BI21" s="80">
        <v>3.4590000000000001</v>
      </c>
      <c r="BJ21" s="80">
        <v>0</v>
      </c>
      <c r="BK21" s="80">
        <v>0</v>
      </c>
      <c r="BL21" s="80">
        <v>0</v>
      </c>
      <c r="BM21" s="80">
        <v>25.535</v>
      </c>
      <c r="BN21" s="80">
        <v>0</v>
      </c>
      <c r="BO21" s="80">
        <v>0</v>
      </c>
      <c r="BP21" s="80">
        <v>0</v>
      </c>
      <c r="BQ21" s="80">
        <v>0</v>
      </c>
      <c r="BR21" s="80">
        <v>0</v>
      </c>
      <c r="BS21" s="80">
        <v>0</v>
      </c>
      <c r="BT21" s="80">
        <v>0</v>
      </c>
      <c r="BU21" s="80">
        <v>0</v>
      </c>
      <c r="BV21" s="80">
        <v>0</v>
      </c>
      <c r="BW21" s="80">
        <v>0</v>
      </c>
      <c r="BX21" s="80">
        <v>6.2279999999999998</v>
      </c>
      <c r="BY21" s="80">
        <v>0</v>
      </c>
      <c r="BZ21" s="80">
        <v>32.18</v>
      </c>
      <c r="CA21" s="80">
        <v>0</v>
      </c>
      <c r="CB21" s="80">
        <v>773.471</v>
      </c>
      <c r="CC21" s="80">
        <v>5.9370000000000003</v>
      </c>
      <c r="CD21" s="80">
        <v>0</v>
      </c>
      <c r="CE21" s="80">
        <v>0</v>
      </c>
      <c r="CF21" s="80">
        <v>3.55</v>
      </c>
      <c r="CG21" s="80">
        <v>0</v>
      </c>
      <c r="CH21" s="80">
        <v>0</v>
      </c>
      <c r="CI21" s="80">
        <v>20.835000000000001</v>
      </c>
      <c r="CJ21" s="80">
        <v>0</v>
      </c>
      <c r="CK21" s="80">
        <v>7.835</v>
      </c>
      <c r="CL21" s="80">
        <v>88.602999999999994</v>
      </c>
      <c r="CM21" s="80">
        <v>8.9079999999999995</v>
      </c>
      <c r="CN21" s="80">
        <v>62.7</v>
      </c>
      <c r="CO21" s="80">
        <v>0</v>
      </c>
      <c r="CP21" s="80">
        <v>0</v>
      </c>
      <c r="CQ21" s="80">
        <v>0</v>
      </c>
      <c r="CR21" s="80">
        <v>0</v>
      </c>
      <c r="CS21" s="80">
        <v>436.608</v>
      </c>
      <c r="CT21" s="80">
        <v>0</v>
      </c>
      <c r="CU21" s="80">
        <v>4.0629999999999997</v>
      </c>
      <c r="CV21" s="80">
        <v>0</v>
      </c>
      <c r="CW21" s="80">
        <v>0</v>
      </c>
      <c r="CX21" s="80">
        <v>0</v>
      </c>
      <c r="CY21" s="80">
        <v>0</v>
      </c>
      <c r="CZ21" s="80">
        <v>0</v>
      </c>
      <c r="DA21" s="80">
        <v>0</v>
      </c>
      <c r="DB21" s="80">
        <v>43.665999999999997</v>
      </c>
      <c r="DC21" s="80">
        <v>28.617705000000001</v>
      </c>
      <c r="DD21" s="80">
        <v>0</v>
      </c>
      <c r="DE21" s="80">
        <v>2099.712</v>
      </c>
      <c r="DF21" s="80">
        <v>0</v>
      </c>
      <c r="DG21" s="80">
        <v>2035.1220000000001</v>
      </c>
      <c r="DH21" s="80">
        <v>0</v>
      </c>
      <c r="DI21" s="80">
        <v>17.100999999999999</v>
      </c>
      <c r="DJ21" s="80">
        <v>10.356999999999999</v>
      </c>
      <c r="DK21" s="80">
        <v>9.8810000000000002</v>
      </c>
      <c r="DL21" s="80">
        <v>0</v>
      </c>
      <c r="DM21" s="80">
        <v>0</v>
      </c>
      <c r="DN21" s="80">
        <v>0</v>
      </c>
      <c r="DO21" s="80">
        <v>0</v>
      </c>
      <c r="DP21" s="80">
        <v>0</v>
      </c>
      <c r="DQ21" s="80">
        <v>0</v>
      </c>
      <c r="DR21" s="80">
        <v>0</v>
      </c>
      <c r="DS21" s="80">
        <v>881.48099999999999</v>
      </c>
      <c r="DT21" s="80">
        <v>187.15100000000001</v>
      </c>
      <c r="DU21" s="80">
        <v>22.138999999999999</v>
      </c>
      <c r="DV21" s="80">
        <v>45.744</v>
      </c>
      <c r="DW21" s="80">
        <v>8.4469999999999992</v>
      </c>
      <c r="DX21" s="80">
        <v>255.22399999999999</v>
      </c>
      <c r="DY21" s="80">
        <v>85.043000000000006</v>
      </c>
      <c r="DZ21" s="80">
        <v>3206.0709999999999</v>
      </c>
      <c r="EA21" s="80">
        <v>21.347000000000001</v>
      </c>
      <c r="EB21" s="80">
        <v>603.20899999999995</v>
      </c>
      <c r="EC21" s="80">
        <v>42.728999999999999</v>
      </c>
      <c r="ED21" s="80">
        <v>0</v>
      </c>
      <c r="EE21" s="80">
        <v>1408.7650000000001</v>
      </c>
      <c r="EF21" s="80">
        <v>15422.083000000001</v>
      </c>
      <c r="EG21" s="80">
        <v>423.82900000000001</v>
      </c>
      <c r="EH21" s="80">
        <v>284.49700000000001</v>
      </c>
      <c r="EI21" s="80">
        <v>240.24</v>
      </c>
      <c r="EJ21" s="80">
        <v>145.048</v>
      </c>
      <c r="EK21" s="80">
        <v>103.361</v>
      </c>
      <c r="EL21" s="80">
        <v>647.70000000000005</v>
      </c>
      <c r="EM21" s="80">
        <v>97.353999999999999</v>
      </c>
      <c r="EN21" s="80">
        <v>16.038</v>
      </c>
      <c r="EO21" s="80">
        <v>245.34299999999999</v>
      </c>
      <c r="EP21" s="80">
        <v>33.621000000000002</v>
      </c>
      <c r="EQ21" s="80">
        <v>0</v>
      </c>
      <c r="ER21" s="80">
        <v>0</v>
      </c>
      <c r="ES21" s="80">
        <v>0</v>
      </c>
      <c r="ET21" s="80">
        <v>88.958205000000007</v>
      </c>
      <c r="EU21" s="80">
        <v>15.678000000000001</v>
      </c>
      <c r="EV21" s="80">
        <v>0</v>
      </c>
      <c r="EW21" s="80">
        <v>7.8810000000000002</v>
      </c>
      <c r="EX21" s="80">
        <v>0</v>
      </c>
      <c r="EY21" s="80">
        <v>0</v>
      </c>
      <c r="EZ21" s="80">
        <v>0</v>
      </c>
      <c r="FA21" s="80">
        <v>0</v>
      </c>
      <c r="FB21" s="80">
        <v>0</v>
      </c>
      <c r="FC21" s="80">
        <v>0</v>
      </c>
      <c r="FD21" s="80">
        <v>0</v>
      </c>
      <c r="FE21" s="80">
        <v>2.94</v>
      </c>
      <c r="FF21" s="80">
        <v>9.1389999999999993</v>
      </c>
      <c r="FG21" s="80">
        <v>0</v>
      </c>
      <c r="FH21" s="80">
        <v>0</v>
      </c>
      <c r="FI21" s="80">
        <v>0</v>
      </c>
      <c r="FJ21" s="80">
        <v>3.4590000000000001</v>
      </c>
      <c r="FK21" s="80">
        <v>0</v>
      </c>
      <c r="FL21" s="80">
        <v>0</v>
      </c>
      <c r="FM21" s="80">
        <v>0</v>
      </c>
      <c r="FN21" s="80">
        <v>25.535</v>
      </c>
      <c r="FO21" s="80">
        <v>0</v>
      </c>
      <c r="FP21" s="80">
        <v>0</v>
      </c>
      <c r="FQ21" s="80">
        <v>0</v>
      </c>
      <c r="FR21" s="80">
        <v>0</v>
      </c>
      <c r="FS21" s="80">
        <v>0</v>
      </c>
      <c r="FT21" s="80">
        <v>0</v>
      </c>
      <c r="FU21" s="80">
        <v>0</v>
      </c>
      <c r="FV21" s="80">
        <v>0</v>
      </c>
      <c r="FW21" s="80">
        <v>0</v>
      </c>
      <c r="FX21" s="80">
        <v>0</v>
      </c>
      <c r="FY21" s="80">
        <v>6.2279999999999998</v>
      </c>
      <c r="FZ21" s="80">
        <v>0</v>
      </c>
      <c r="GA21" s="80">
        <v>32.18</v>
      </c>
      <c r="GB21" s="80">
        <v>0</v>
      </c>
      <c r="GC21" s="80">
        <v>773.471</v>
      </c>
      <c r="GD21" s="80">
        <v>5.9370000000000003</v>
      </c>
      <c r="GE21" s="80">
        <v>0</v>
      </c>
      <c r="GF21" s="80">
        <v>0</v>
      </c>
      <c r="GG21" s="80">
        <v>3.55</v>
      </c>
      <c r="GH21" s="80">
        <v>0</v>
      </c>
      <c r="GI21" s="80">
        <v>0</v>
      </c>
      <c r="GJ21" s="80">
        <v>20.835000000000001</v>
      </c>
      <c r="GK21" s="80">
        <v>0</v>
      </c>
      <c r="GL21" s="80">
        <v>7.835</v>
      </c>
      <c r="GM21" s="80">
        <v>88.602999999999994</v>
      </c>
      <c r="GN21" s="80">
        <v>8.9079999999999995</v>
      </c>
      <c r="GO21" s="80">
        <v>62.7</v>
      </c>
      <c r="GP21" s="80">
        <v>0</v>
      </c>
      <c r="GQ21" s="80">
        <v>0</v>
      </c>
      <c r="GR21" s="80">
        <v>0</v>
      </c>
      <c r="GS21" s="80">
        <v>0</v>
      </c>
      <c r="GT21" s="80">
        <v>436.608</v>
      </c>
      <c r="GU21" s="80">
        <v>0</v>
      </c>
      <c r="GV21" s="80">
        <v>4.0629999999999997</v>
      </c>
      <c r="GW21" s="80">
        <v>0</v>
      </c>
      <c r="GX21" s="80">
        <v>0</v>
      </c>
      <c r="GY21" s="80">
        <v>0</v>
      </c>
      <c r="GZ21" s="80">
        <v>0</v>
      </c>
      <c r="HA21" s="80">
        <v>0</v>
      </c>
      <c r="HB21" s="80">
        <v>0</v>
      </c>
      <c r="HC21" s="80">
        <v>43.665999999999997</v>
      </c>
      <c r="HD21" s="80">
        <v>28.617705000000001</v>
      </c>
      <c r="HE21" s="80">
        <v>0</v>
      </c>
      <c r="HF21" s="80">
        <v>4162.2920000000004</v>
      </c>
      <c r="HG21" s="80">
        <v>9.8810000000000002</v>
      </c>
      <c r="HH21" s="80">
        <v>0</v>
      </c>
      <c r="HI21" s="80">
        <v>0</v>
      </c>
      <c r="HJ21" s="80">
        <v>0</v>
      </c>
      <c r="HK21" s="80">
        <v>24426.464</v>
      </c>
      <c r="HL21" s="80">
        <v>88.958205000000007</v>
      </c>
      <c r="HM21" s="80">
        <v>23.559000000000001</v>
      </c>
      <c r="HN21" s="80">
        <v>12.079000000000001</v>
      </c>
      <c r="HO21" s="80">
        <v>28.994</v>
      </c>
      <c r="HP21" s="80">
        <v>6.2279999999999998</v>
      </c>
      <c r="HQ21" s="80">
        <v>32.18</v>
      </c>
      <c r="HR21" s="80">
        <v>779.40800000000002</v>
      </c>
      <c r="HS21" s="80">
        <v>3.55</v>
      </c>
      <c r="HT21" s="80">
        <v>28.67</v>
      </c>
      <c r="HU21" s="80">
        <v>97.510999999999996</v>
      </c>
      <c r="HV21" s="80">
        <v>62.7</v>
      </c>
      <c r="HW21" s="80">
        <v>0</v>
      </c>
      <c r="HX21" s="80">
        <v>440.67099999999999</v>
      </c>
      <c r="HY21" s="80">
        <v>72.283704999999998</v>
      </c>
      <c r="HZ21" s="80">
        <v>0</v>
      </c>
      <c r="IA21" s="80">
        <v>4162.2920000000004</v>
      </c>
      <c r="IB21" s="80">
        <v>9.8810000000000002</v>
      </c>
      <c r="IC21" s="80">
        <v>0</v>
      </c>
      <c r="ID21" s="80">
        <v>0</v>
      </c>
      <c r="IE21" s="80">
        <v>0</v>
      </c>
      <c r="IF21" s="80">
        <v>26526.175999999999</v>
      </c>
      <c r="IG21" s="80">
        <v>2151.5382049999998</v>
      </c>
      <c r="IH21" s="80">
        <v>23.559000000000001</v>
      </c>
      <c r="II21" s="80">
        <v>12.079000000000001</v>
      </c>
      <c r="IJ21" s="80">
        <v>28.994</v>
      </c>
      <c r="IK21" s="80">
        <v>6.2279999999999998</v>
      </c>
      <c r="IL21" s="80">
        <v>32.18</v>
      </c>
      <c r="IM21" s="80">
        <v>779.40800000000002</v>
      </c>
      <c r="IN21" s="80">
        <v>3.55</v>
      </c>
      <c r="IO21" s="80">
        <v>28.67</v>
      </c>
      <c r="IP21" s="80">
        <v>97.510999999999996</v>
      </c>
      <c r="IQ21" s="80">
        <v>62.7</v>
      </c>
      <c r="IR21" s="80">
        <v>0</v>
      </c>
      <c r="IS21" s="80">
        <v>440.67099999999999</v>
      </c>
      <c r="IT21" s="80">
        <v>72.283704999999998</v>
      </c>
      <c r="IU21" s="80">
        <v>0</v>
      </c>
      <c r="IV21" s="81">
        <v>0</v>
      </c>
      <c r="IW21" s="78">
        <v>1</v>
      </c>
      <c r="IX21" s="78">
        <v>0</v>
      </c>
      <c r="IY21" s="78">
        <v>0</v>
      </c>
      <c r="IZ21" s="78">
        <v>0</v>
      </c>
      <c r="JA21" s="78">
        <v>0</v>
      </c>
      <c r="JB21" s="78">
        <v>0</v>
      </c>
      <c r="JC21" s="78">
        <v>0</v>
      </c>
      <c r="JD21" s="78">
        <v>0</v>
      </c>
      <c r="JE21" s="78">
        <v>64</v>
      </c>
      <c r="JF21" s="78">
        <v>17</v>
      </c>
      <c r="JG21" s="78">
        <v>2</v>
      </c>
      <c r="JH21" s="78">
        <v>6</v>
      </c>
      <c r="JI21" s="78">
        <v>2</v>
      </c>
      <c r="JJ21" s="78">
        <v>13</v>
      </c>
      <c r="JK21" s="78">
        <v>10</v>
      </c>
      <c r="JL21" s="78">
        <v>65</v>
      </c>
      <c r="JM21" s="78">
        <v>7</v>
      </c>
      <c r="JN21" s="78">
        <v>56</v>
      </c>
      <c r="JO21" s="78">
        <v>5</v>
      </c>
      <c r="JP21" s="78">
        <v>0</v>
      </c>
      <c r="JQ21" s="78">
        <v>22</v>
      </c>
      <c r="JR21" s="78">
        <v>24</v>
      </c>
      <c r="JS21" s="78">
        <v>26</v>
      </c>
      <c r="JT21" s="78">
        <v>17</v>
      </c>
      <c r="JU21" s="78">
        <v>7</v>
      </c>
      <c r="JV21" s="78">
        <v>13</v>
      </c>
      <c r="JW21" s="78">
        <v>7</v>
      </c>
      <c r="JX21" s="78">
        <v>18</v>
      </c>
      <c r="JY21" s="78">
        <v>8</v>
      </c>
      <c r="JZ21" s="78">
        <v>3</v>
      </c>
      <c r="KA21" s="78">
        <v>19</v>
      </c>
      <c r="KB21" s="78">
        <v>5</v>
      </c>
      <c r="KC21" s="78">
        <v>9</v>
      </c>
      <c r="KD21" s="78">
        <v>1</v>
      </c>
      <c r="KE21" s="78">
        <v>3</v>
      </c>
      <c r="KF21" s="78">
        <v>10</v>
      </c>
      <c r="KG21" s="78">
        <v>4</v>
      </c>
      <c r="KH21" s="78">
        <v>0</v>
      </c>
      <c r="KI21" s="78">
        <v>1</v>
      </c>
      <c r="KJ21" s="78">
        <v>0</v>
      </c>
      <c r="KK21" s="78">
        <v>0</v>
      </c>
      <c r="KL21" s="78">
        <v>0</v>
      </c>
      <c r="KM21" s="78">
        <v>0</v>
      </c>
      <c r="KN21" s="78">
        <v>0</v>
      </c>
      <c r="KO21" s="78">
        <v>0</v>
      </c>
      <c r="KP21" s="78">
        <v>0</v>
      </c>
      <c r="KQ21" s="78">
        <v>1</v>
      </c>
      <c r="KR21" s="78">
        <v>1</v>
      </c>
      <c r="KS21" s="78">
        <v>0</v>
      </c>
      <c r="KT21" s="78">
        <v>0</v>
      </c>
      <c r="KU21" s="78">
        <v>0</v>
      </c>
      <c r="KV21" s="78">
        <v>1</v>
      </c>
      <c r="KW21" s="78">
        <v>0</v>
      </c>
      <c r="KX21" s="78">
        <v>0</v>
      </c>
      <c r="KY21" s="78">
        <v>0</v>
      </c>
      <c r="KZ21" s="78">
        <v>7</v>
      </c>
      <c r="LA21" s="78">
        <v>0</v>
      </c>
      <c r="LB21" s="78">
        <v>0</v>
      </c>
      <c r="LC21" s="78">
        <v>0</v>
      </c>
      <c r="LD21" s="78">
        <v>0</v>
      </c>
      <c r="LE21" s="78">
        <v>0</v>
      </c>
      <c r="LF21" s="78">
        <v>0</v>
      </c>
      <c r="LG21" s="78">
        <v>0</v>
      </c>
      <c r="LH21" s="78">
        <v>0</v>
      </c>
      <c r="LI21" s="78">
        <v>0</v>
      </c>
      <c r="LJ21" s="78">
        <v>0</v>
      </c>
      <c r="LK21" s="78">
        <v>1</v>
      </c>
      <c r="LL21" s="78">
        <v>0</v>
      </c>
      <c r="LM21" s="78">
        <v>7</v>
      </c>
      <c r="LN21" s="78">
        <v>0</v>
      </c>
      <c r="LO21" s="78">
        <v>34</v>
      </c>
      <c r="LP21" s="78">
        <v>1</v>
      </c>
      <c r="LQ21" s="78">
        <v>0</v>
      </c>
      <c r="LR21" s="78">
        <v>0</v>
      </c>
      <c r="LS21" s="78">
        <v>1</v>
      </c>
      <c r="LT21" s="78">
        <v>0</v>
      </c>
      <c r="LU21" s="78">
        <v>0</v>
      </c>
      <c r="LV21" s="78">
        <v>4</v>
      </c>
      <c r="LW21" s="78">
        <v>0</v>
      </c>
      <c r="LX21" s="78">
        <v>2</v>
      </c>
      <c r="LY21" s="78">
        <v>5</v>
      </c>
      <c r="LZ21" s="78">
        <v>2</v>
      </c>
      <c r="MA21" s="78">
        <v>12</v>
      </c>
      <c r="MB21" s="78">
        <v>0</v>
      </c>
      <c r="MC21" s="78">
        <v>0</v>
      </c>
      <c r="MD21" s="78">
        <v>0</v>
      </c>
      <c r="ME21" s="78">
        <v>0</v>
      </c>
      <c r="MF21" s="78">
        <v>15</v>
      </c>
      <c r="MG21" s="78">
        <v>0</v>
      </c>
      <c r="MH21" s="78">
        <v>1</v>
      </c>
      <c r="MI21" s="78">
        <v>0</v>
      </c>
      <c r="MJ21" s="78">
        <v>0</v>
      </c>
      <c r="MK21" s="78">
        <v>0</v>
      </c>
      <c r="ML21" s="78">
        <v>0</v>
      </c>
      <c r="MM21" s="78">
        <v>0</v>
      </c>
      <c r="MN21" s="78">
        <v>0</v>
      </c>
      <c r="MO21" s="78">
        <v>8</v>
      </c>
      <c r="MP21" s="78">
        <v>4</v>
      </c>
      <c r="MQ21" s="78">
        <v>0</v>
      </c>
      <c r="MR21" s="78">
        <v>1</v>
      </c>
      <c r="MS21" s="78">
        <v>0</v>
      </c>
      <c r="MT21" s="78">
        <v>9</v>
      </c>
      <c r="MU21" s="78">
        <v>0</v>
      </c>
      <c r="MV21" s="78">
        <v>1</v>
      </c>
      <c r="MW21" s="78">
        <v>3</v>
      </c>
      <c r="MX21" s="78">
        <v>1</v>
      </c>
      <c r="MY21" s="78">
        <v>0</v>
      </c>
      <c r="MZ21" s="78">
        <v>0</v>
      </c>
      <c r="NA21" s="78">
        <v>0</v>
      </c>
      <c r="NB21" s="78">
        <v>0</v>
      </c>
      <c r="NC21" s="78">
        <v>0</v>
      </c>
      <c r="ND21" s="78">
        <v>0</v>
      </c>
      <c r="NE21" s="78">
        <v>0</v>
      </c>
      <c r="NF21" s="78">
        <v>64</v>
      </c>
      <c r="NG21" s="78">
        <v>17</v>
      </c>
      <c r="NH21" s="78">
        <v>2</v>
      </c>
      <c r="NI21" s="78">
        <v>6</v>
      </c>
      <c r="NJ21" s="78">
        <v>2</v>
      </c>
      <c r="NK21" s="78">
        <v>13</v>
      </c>
      <c r="NL21" s="78">
        <v>10</v>
      </c>
      <c r="NM21" s="78">
        <v>65</v>
      </c>
      <c r="NN21" s="78">
        <v>6</v>
      </c>
      <c r="NO21" s="78">
        <v>56</v>
      </c>
      <c r="NP21" s="78">
        <v>5</v>
      </c>
      <c r="NQ21" s="78">
        <v>0</v>
      </c>
      <c r="NR21" s="78">
        <v>22</v>
      </c>
      <c r="NS21" s="78">
        <v>24</v>
      </c>
      <c r="NT21" s="78">
        <v>26</v>
      </c>
      <c r="NU21" s="78">
        <v>17</v>
      </c>
      <c r="NV21" s="78">
        <v>7</v>
      </c>
      <c r="NW21" s="78">
        <v>13</v>
      </c>
      <c r="NX21" s="78">
        <v>7</v>
      </c>
      <c r="NY21" s="78">
        <v>18</v>
      </c>
      <c r="NZ21" s="78">
        <v>8</v>
      </c>
      <c r="OA21" s="78">
        <v>3</v>
      </c>
      <c r="OB21" s="78">
        <v>19</v>
      </c>
      <c r="OC21" s="78">
        <v>5</v>
      </c>
      <c r="OD21" s="78">
        <v>0</v>
      </c>
      <c r="OE21" s="78">
        <v>0</v>
      </c>
      <c r="OF21" s="78">
        <v>0</v>
      </c>
      <c r="OG21" s="78">
        <v>10</v>
      </c>
      <c r="OH21" s="78">
        <v>4</v>
      </c>
      <c r="OI21" s="78">
        <v>0</v>
      </c>
      <c r="OJ21" s="78">
        <v>1</v>
      </c>
      <c r="OK21" s="78">
        <v>0</v>
      </c>
      <c r="OL21" s="78">
        <v>0</v>
      </c>
      <c r="OM21" s="78">
        <v>0</v>
      </c>
      <c r="ON21" s="78">
        <v>0</v>
      </c>
      <c r="OO21" s="78">
        <v>0</v>
      </c>
      <c r="OP21" s="78">
        <v>0</v>
      </c>
      <c r="OQ21" s="78">
        <v>0</v>
      </c>
      <c r="OR21" s="78">
        <v>1</v>
      </c>
      <c r="OS21" s="78">
        <v>1</v>
      </c>
      <c r="OT21" s="78">
        <v>0</v>
      </c>
      <c r="OU21" s="78">
        <v>0</v>
      </c>
      <c r="OV21" s="78">
        <v>0</v>
      </c>
      <c r="OW21" s="78">
        <v>1</v>
      </c>
      <c r="OX21" s="78">
        <v>0</v>
      </c>
      <c r="OY21" s="78">
        <v>0</v>
      </c>
      <c r="OZ21" s="78">
        <v>0</v>
      </c>
      <c r="PA21" s="78">
        <v>7</v>
      </c>
      <c r="PB21" s="78">
        <v>0</v>
      </c>
      <c r="PC21" s="78">
        <v>0</v>
      </c>
      <c r="PD21" s="78">
        <v>0</v>
      </c>
      <c r="PE21" s="78">
        <v>0</v>
      </c>
      <c r="PF21" s="78">
        <v>0</v>
      </c>
      <c r="PG21" s="78">
        <v>0</v>
      </c>
      <c r="PH21" s="78">
        <v>0</v>
      </c>
      <c r="PI21" s="78">
        <v>0</v>
      </c>
      <c r="PJ21" s="78">
        <v>0</v>
      </c>
      <c r="PK21" s="78">
        <v>0</v>
      </c>
      <c r="PL21" s="78">
        <v>1</v>
      </c>
      <c r="PM21" s="78">
        <v>0</v>
      </c>
      <c r="PN21" s="78">
        <v>7</v>
      </c>
      <c r="PO21" s="78">
        <v>0</v>
      </c>
      <c r="PP21" s="78">
        <v>34</v>
      </c>
      <c r="PQ21" s="78">
        <v>1</v>
      </c>
      <c r="PR21" s="78">
        <v>0</v>
      </c>
      <c r="PS21" s="78">
        <v>0</v>
      </c>
      <c r="PT21" s="78">
        <v>1</v>
      </c>
      <c r="PU21" s="78">
        <v>0</v>
      </c>
      <c r="PV21" s="78">
        <v>0</v>
      </c>
      <c r="PW21" s="78">
        <v>4</v>
      </c>
      <c r="PX21" s="78">
        <v>0</v>
      </c>
      <c r="PY21" s="78">
        <v>2</v>
      </c>
      <c r="PZ21" s="78">
        <v>5</v>
      </c>
      <c r="QA21" s="78">
        <v>2</v>
      </c>
      <c r="QB21" s="78">
        <v>12</v>
      </c>
      <c r="QC21" s="78">
        <v>0</v>
      </c>
      <c r="QD21" s="78">
        <v>0</v>
      </c>
      <c r="QE21" s="78">
        <v>0</v>
      </c>
      <c r="QF21" s="78">
        <v>0</v>
      </c>
      <c r="QG21" s="78">
        <v>15</v>
      </c>
      <c r="QH21" s="78">
        <v>0</v>
      </c>
      <c r="QI21" s="78">
        <v>1</v>
      </c>
      <c r="QJ21" s="78">
        <v>0</v>
      </c>
      <c r="QK21" s="78">
        <v>0</v>
      </c>
      <c r="QL21" s="78">
        <v>0</v>
      </c>
      <c r="QM21" s="78">
        <v>0</v>
      </c>
      <c r="QN21" s="78">
        <v>0</v>
      </c>
      <c r="QO21" s="78">
        <v>0</v>
      </c>
      <c r="QP21" s="78">
        <v>8</v>
      </c>
      <c r="QQ21" s="78">
        <v>4</v>
      </c>
      <c r="QR21" s="78">
        <v>0</v>
      </c>
      <c r="QS21" s="78">
        <v>14</v>
      </c>
      <c r="QT21" s="78">
        <v>1</v>
      </c>
      <c r="QU21" s="78">
        <v>0</v>
      </c>
      <c r="QV21" s="78">
        <v>0</v>
      </c>
      <c r="QW21" s="78">
        <v>0</v>
      </c>
      <c r="QX21" s="78">
        <v>415</v>
      </c>
      <c r="QY21" s="78">
        <v>10</v>
      </c>
      <c r="QZ21" s="78">
        <v>5</v>
      </c>
      <c r="RA21" s="78">
        <v>2</v>
      </c>
      <c r="RB21" s="78">
        <v>8</v>
      </c>
      <c r="RC21" s="78">
        <v>1</v>
      </c>
      <c r="RD21" s="78">
        <v>7</v>
      </c>
      <c r="RE21" s="78">
        <v>35</v>
      </c>
      <c r="RF21" s="78">
        <v>1</v>
      </c>
      <c r="RG21" s="78">
        <v>6</v>
      </c>
      <c r="RH21" s="78">
        <v>7</v>
      </c>
      <c r="RI21" s="78">
        <v>12</v>
      </c>
      <c r="RJ21" s="78">
        <v>0</v>
      </c>
      <c r="RK21" s="78">
        <v>16</v>
      </c>
      <c r="RL21" s="78">
        <v>12</v>
      </c>
      <c r="RM21" s="78">
        <v>0</v>
      </c>
      <c r="RN21" s="78">
        <v>14</v>
      </c>
      <c r="RO21" s="78">
        <v>1</v>
      </c>
      <c r="RP21" s="78">
        <v>0</v>
      </c>
      <c r="RQ21" s="78">
        <v>0</v>
      </c>
      <c r="RR21" s="78">
        <v>0</v>
      </c>
      <c r="RS21" s="78">
        <v>416</v>
      </c>
      <c r="RT21" s="78">
        <v>23</v>
      </c>
      <c r="RU21" s="78">
        <v>5</v>
      </c>
      <c r="RV21" s="78">
        <v>2</v>
      </c>
      <c r="RW21" s="78">
        <v>8</v>
      </c>
      <c r="RX21" s="78">
        <v>1</v>
      </c>
      <c r="RY21" s="78">
        <v>7</v>
      </c>
      <c r="RZ21" s="78">
        <v>35</v>
      </c>
      <c r="SA21" s="78">
        <v>1</v>
      </c>
      <c r="SB21" s="78">
        <v>6</v>
      </c>
      <c r="SC21" s="78">
        <v>7</v>
      </c>
      <c r="SD21" s="78">
        <v>12</v>
      </c>
      <c r="SE21" s="78">
        <v>0</v>
      </c>
      <c r="SF21" s="78">
        <v>16</v>
      </c>
      <c r="SG21" s="78">
        <v>12</v>
      </c>
      <c r="SH21" s="78">
        <v>0</v>
      </c>
    </row>
    <row r="22" spans="1:502">
      <c r="A22" s="17" t="s">
        <v>1778</v>
      </c>
      <c r="B22" s="77">
        <v>14</v>
      </c>
      <c r="C22" s="77">
        <v>14</v>
      </c>
      <c r="D22" s="77">
        <v>1</v>
      </c>
      <c r="E22" s="77">
        <v>2017</v>
      </c>
      <c r="F22" s="77" t="s">
        <v>157</v>
      </c>
      <c r="G22" s="1017" t="s">
        <v>1571</v>
      </c>
      <c r="H22" s="77" t="s">
        <v>1572</v>
      </c>
      <c r="I22" s="1018"/>
      <c r="J22" s="80">
        <v>10.311</v>
      </c>
      <c r="K22" s="80">
        <v>0</v>
      </c>
      <c r="L22" s="80">
        <v>0</v>
      </c>
      <c r="M22" s="80">
        <v>0</v>
      </c>
      <c r="N22" s="80">
        <v>0</v>
      </c>
      <c r="O22" s="80">
        <v>0</v>
      </c>
      <c r="P22" s="80">
        <v>0</v>
      </c>
      <c r="Q22" s="80">
        <v>0</v>
      </c>
      <c r="R22" s="80">
        <v>851.51499999999999</v>
      </c>
      <c r="S22" s="80">
        <v>196.78299999999999</v>
      </c>
      <c r="T22" s="80">
        <v>4.782</v>
      </c>
      <c r="U22" s="80">
        <v>46.561</v>
      </c>
      <c r="V22" s="80">
        <v>7.9470000000000001</v>
      </c>
      <c r="W22" s="80">
        <v>322.72300000000001</v>
      </c>
      <c r="X22" s="80">
        <v>81.072999999999993</v>
      </c>
      <c r="Y22" s="80">
        <v>4886.8879999999999</v>
      </c>
      <c r="Z22" s="80">
        <v>2078.64</v>
      </c>
      <c r="AA22" s="80">
        <v>618.81600000000003</v>
      </c>
      <c r="AB22" s="80">
        <v>45.78</v>
      </c>
      <c r="AC22" s="80">
        <v>0</v>
      </c>
      <c r="AD22" s="80">
        <v>1400.2349999999999</v>
      </c>
      <c r="AE22" s="80">
        <v>13750.325000000001</v>
      </c>
      <c r="AF22" s="80">
        <v>356.09500000000003</v>
      </c>
      <c r="AG22" s="80">
        <v>289.41300000000001</v>
      </c>
      <c r="AH22" s="80">
        <v>489.82900000000001</v>
      </c>
      <c r="AI22" s="80">
        <v>166.654</v>
      </c>
      <c r="AJ22" s="80">
        <v>102.398</v>
      </c>
      <c r="AK22" s="80">
        <v>651.202</v>
      </c>
      <c r="AL22" s="80">
        <v>134.511</v>
      </c>
      <c r="AM22" s="80">
        <v>21.881</v>
      </c>
      <c r="AN22" s="80">
        <v>258.18700000000001</v>
      </c>
      <c r="AO22" s="80">
        <v>33.383000000000003</v>
      </c>
      <c r="AP22" s="80">
        <v>1301.8800000000001</v>
      </c>
      <c r="AQ22" s="80">
        <v>17.11</v>
      </c>
      <c r="AR22" s="80">
        <v>11.74</v>
      </c>
      <c r="AS22" s="80">
        <v>109.44799999999999</v>
      </c>
      <c r="AT22" s="80">
        <v>12.433</v>
      </c>
      <c r="AU22" s="80">
        <v>0</v>
      </c>
      <c r="AV22" s="80">
        <v>0</v>
      </c>
      <c r="AW22" s="80">
        <v>0</v>
      </c>
      <c r="AX22" s="80">
        <v>0</v>
      </c>
      <c r="AY22" s="80">
        <v>0</v>
      </c>
      <c r="AZ22" s="80">
        <v>0</v>
      </c>
      <c r="BA22" s="80">
        <v>0</v>
      </c>
      <c r="BB22" s="80">
        <v>0</v>
      </c>
      <c r="BC22" s="80">
        <v>0</v>
      </c>
      <c r="BD22" s="80">
        <v>3.028</v>
      </c>
      <c r="BE22" s="80">
        <v>8.8870000000000005</v>
      </c>
      <c r="BF22" s="80">
        <v>0</v>
      </c>
      <c r="BG22" s="80">
        <v>0</v>
      </c>
      <c r="BH22" s="80">
        <v>0</v>
      </c>
      <c r="BI22" s="80">
        <v>6.7649999999999997</v>
      </c>
      <c r="BJ22" s="80">
        <v>0</v>
      </c>
      <c r="BK22" s="80">
        <v>0</v>
      </c>
      <c r="BL22" s="80">
        <v>0</v>
      </c>
      <c r="BM22" s="80">
        <v>24.538</v>
      </c>
      <c r="BN22" s="80">
        <v>0</v>
      </c>
      <c r="BO22" s="80">
        <v>0</v>
      </c>
      <c r="BP22" s="80">
        <v>0</v>
      </c>
      <c r="BQ22" s="80">
        <v>0</v>
      </c>
      <c r="BR22" s="80">
        <v>0</v>
      </c>
      <c r="BS22" s="80">
        <v>0</v>
      </c>
      <c r="BT22" s="80">
        <v>0</v>
      </c>
      <c r="BU22" s="80">
        <v>0</v>
      </c>
      <c r="BV22" s="80">
        <v>0</v>
      </c>
      <c r="BW22" s="80">
        <v>0</v>
      </c>
      <c r="BX22" s="80">
        <v>6.4089999999999998</v>
      </c>
      <c r="BY22" s="80">
        <v>0</v>
      </c>
      <c r="BZ22" s="80">
        <v>25.798999999999999</v>
      </c>
      <c r="CA22" s="80">
        <v>0</v>
      </c>
      <c r="CB22" s="80">
        <v>745.61099999999999</v>
      </c>
      <c r="CC22" s="80">
        <v>6.0140000000000002</v>
      </c>
      <c r="CD22" s="80">
        <v>0</v>
      </c>
      <c r="CE22" s="80">
        <v>2.93</v>
      </c>
      <c r="CF22" s="80">
        <v>3.5840000000000001</v>
      </c>
      <c r="CG22" s="80">
        <v>0</v>
      </c>
      <c r="CH22" s="80">
        <v>0</v>
      </c>
      <c r="CI22" s="80">
        <v>20.260999999999999</v>
      </c>
      <c r="CJ22" s="80">
        <v>0</v>
      </c>
      <c r="CK22" s="80">
        <v>7.7839999999999998</v>
      </c>
      <c r="CL22" s="80">
        <v>85.876999999999995</v>
      </c>
      <c r="CM22" s="80">
        <v>8.6790000000000003</v>
      </c>
      <c r="CN22" s="80">
        <v>72.888999999999996</v>
      </c>
      <c r="CO22" s="80">
        <v>0</v>
      </c>
      <c r="CP22" s="80">
        <v>0</v>
      </c>
      <c r="CQ22" s="80">
        <v>0</v>
      </c>
      <c r="CR22" s="80">
        <v>0</v>
      </c>
      <c r="CS22" s="80">
        <v>506.23</v>
      </c>
      <c r="CT22" s="80">
        <v>0</v>
      </c>
      <c r="CU22" s="80">
        <v>3.6890000000000001</v>
      </c>
      <c r="CV22" s="80">
        <v>0</v>
      </c>
      <c r="CW22" s="80">
        <v>0</v>
      </c>
      <c r="CX22" s="80">
        <v>0</v>
      </c>
      <c r="CY22" s="80">
        <v>0</v>
      </c>
      <c r="CZ22" s="80">
        <v>0</v>
      </c>
      <c r="DA22" s="80">
        <v>0</v>
      </c>
      <c r="DB22" s="80">
        <v>35.841999999999999</v>
      </c>
      <c r="DC22" s="80">
        <v>8.06</v>
      </c>
      <c r="DD22" s="80">
        <v>0</v>
      </c>
      <c r="DE22" s="80">
        <v>2063.8290000000002</v>
      </c>
      <c r="DF22" s="80">
        <v>0</v>
      </c>
      <c r="DG22" s="80">
        <v>1301.8800000000001</v>
      </c>
      <c r="DH22" s="80">
        <v>0</v>
      </c>
      <c r="DI22" s="80">
        <v>17.11</v>
      </c>
      <c r="DJ22" s="80">
        <v>11.74</v>
      </c>
      <c r="DK22" s="80">
        <v>10.311</v>
      </c>
      <c r="DL22" s="80">
        <v>0</v>
      </c>
      <c r="DM22" s="80">
        <v>0</v>
      </c>
      <c r="DN22" s="80">
        <v>0</v>
      </c>
      <c r="DO22" s="80">
        <v>0</v>
      </c>
      <c r="DP22" s="80">
        <v>0</v>
      </c>
      <c r="DQ22" s="80">
        <v>0</v>
      </c>
      <c r="DR22" s="80">
        <v>0</v>
      </c>
      <c r="DS22" s="80">
        <v>851.51499999999999</v>
      </c>
      <c r="DT22" s="80">
        <v>196.78299999999999</v>
      </c>
      <c r="DU22" s="80">
        <v>4.782</v>
      </c>
      <c r="DV22" s="80">
        <v>46.561</v>
      </c>
      <c r="DW22" s="80">
        <v>7.9470000000000001</v>
      </c>
      <c r="DX22" s="80">
        <v>322.72300000000001</v>
      </c>
      <c r="DY22" s="80">
        <v>81.072999999999993</v>
      </c>
      <c r="DZ22" s="80">
        <v>4886.8879999999999</v>
      </c>
      <c r="EA22" s="80">
        <v>14.811</v>
      </c>
      <c r="EB22" s="80">
        <v>618.81600000000003</v>
      </c>
      <c r="EC22" s="80">
        <v>45.78</v>
      </c>
      <c r="ED22" s="80">
        <v>0</v>
      </c>
      <c r="EE22" s="80">
        <v>1400.2349999999999</v>
      </c>
      <c r="EF22" s="80">
        <v>13750.325000000001</v>
      </c>
      <c r="EG22" s="80">
        <v>356.09500000000003</v>
      </c>
      <c r="EH22" s="80">
        <v>289.41300000000001</v>
      </c>
      <c r="EI22" s="80">
        <v>489.82900000000001</v>
      </c>
      <c r="EJ22" s="80">
        <v>166.654</v>
      </c>
      <c r="EK22" s="80">
        <v>102.398</v>
      </c>
      <c r="EL22" s="80">
        <v>651.202</v>
      </c>
      <c r="EM22" s="80">
        <v>134.511</v>
      </c>
      <c r="EN22" s="80">
        <v>21.881</v>
      </c>
      <c r="EO22" s="80">
        <v>258.18700000000001</v>
      </c>
      <c r="EP22" s="80">
        <v>33.383000000000003</v>
      </c>
      <c r="EQ22" s="80">
        <v>0</v>
      </c>
      <c r="ER22" s="80">
        <v>0</v>
      </c>
      <c r="ES22" s="80">
        <v>0</v>
      </c>
      <c r="ET22" s="80">
        <v>109.44799999999999</v>
      </c>
      <c r="EU22" s="80">
        <v>12.433</v>
      </c>
      <c r="EV22" s="80">
        <v>0</v>
      </c>
      <c r="EW22" s="80">
        <v>0</v>
      </c>
      <c r="EX22" s="80">
        <v>0</v>
      </c>
      <c r="EY22" s="80">
        <v>0</v>
      </c>
      <c r="EZ22" s="80">
        <v>0</v>
      </c>
      <c r="FA22" s="80">
        <v>0</v>
      </c>
      <c r="FB22" s="80">
        <v>0</v>
      </c>
      <c r="FC22" s="80">
        <v>0</v>
      </c>
      <c r="FD22" s="80">
        <v>0</v>
      </c>
      <c r="FE22" s="80">
        <v>3.028</v>
      </c>
      <c r="FF22" s="80">
        <v>8.8870000000000005</v>
      </c>
      <c r="FG22" s="80">
        <v>0</v>
      </c>
      <c r="FH22" s="80">
        <v>0</v>
      </c>
      <c r="FI22" s="80">
        <v>0</v>
      </c>
      <c r="FJ22" s="80">
        <v>6.7649999999999997</v>
      </c>
      <c r="FK22" s="80">
        <v>0</v>
      </c>
      <c r="FL22" s="80">
        <v>0</v>
      </c>
      <c r="FM22" s="80">
        <v>0</v>
      </c>
      <c r="FN22" s="80">
        <v>24.538</v>
      </c>
      <c r="FO22" s="80">
        <v>0</v>
      </c>
      <c r="FP22" s="80">
        <v>0</v>
      </c>
      <c r="FQ22" s="80">
        <v>0</v>
      </c>
      <c r="FR22" s="80">
        <v>0</v>
      </c>
      <c r="FS22" s="80">
        <v>0</v>
      </c>
      <c r="FT22" s="80">
        <v>0</v>
      </c>
      <c r="FU22" s="80">
        <v>0</v>
      </c>
      <c r="FV22" s="80">
        <v>0</v>
      </c>
      <c r="FW22" s="80">
        <v>0</v>
      </c>
      <c r="FX22" s="80">
        <v>0</v>
      </c>
      <c r="FY22" s="80">
        <v>6.4089999999999998</v>
      </c>
      <c r="FZ22" s="80">
        <v>0</v>
      </c>
      <c r="GA22" s="80">
        <v>25.798999999999999</v>
      </c>
      <c r="GB22" s="80">
        <v>0</v>
      </c>
      <c r="GC22" s="80">
        <v>745.61099999999999</v>
      </c>
      <c r="GD22" s="80">
        <v>6.0140000000000002</v>
      </c>
      <c r="GE22" s="80">
        <v>0</v>
      </c>
      <c r="GF22" s="80">
        <v>2.93</v>
      </c>
      <c r="GG22" s="80">
        <v>3.5840000000000001</v>
      </c>
      <c r="GH22" s="80">
        <v>0</v>
      </c>
      <c r="GI22" s="80">
        <v>0</v>
      </c>
      <c r="GJ22" s="80">
        <v>20.260999999999999</v>
      </c>
      <c r="GK22" s="80">
        <v>0</v>
      </c>
      <c r="GL22" s="80">
        <v>7.7839999999999998</v>
      </c>
      <c r="GM22" s="80">
        <v>85.876999999999995</v>
      </c>
      <c r="GN22" s="80">
        <v>8.6790000000000003</v>
      </c>
      <c r="GO22" s="80">
        <v>72.888999999999996</v>
      </c>
      <c r="GP22" s="80">
        <v>0</v>
      </c>
      <c r="GQ22" s="80">
        <v>0</v>
      </c>
      <c r="GR22" s="80">
        <v>0</v>
      </c>
      <c r="GS22" s="80">
        <v>0</v>
      </c>
      <c r="GT22" s="80">
        <v>506.23</v>
      </c>
      <c r="GU22" s="80">
        <v>0</v>
      </c>
      <c r="GV22" s="80">
        <v>3.6890000000000001</v>
      </c>
      <c r="GW22" s="80">
        <v>0</v>
      </c>
      <c r="GX22" s="80">
        <v>0</v>
      </c>
      <c r="GY22" s="80">
        <v>0</v>
      </c>
      <c r="GZ22" s="80">
        <v>0</v>
      </c>
      <c r="HA22" s="80">
        <v>0</v>
      </c>
      <c r="HB22" s="80">
        <v>0</v>
      </c>
      <c r="HC22" s="80">
        <v>35.841999999999999</v>
      </c>
      <c r="HD22" s="80">
        <v>8.06</v>
      </c>
      <c r="HE22" s="80">
        <v>0</v>
      </c>
      <c r="HF22" s="80">
        <v>3394.5590000000002</v>
      </c>
      <c r="HG22" s="80">
        <v>10.311</v>
      </c>
      <c r="HH22" s="80">
        <v>0</v>
      </c>
      <c r="HI22" s="80">
        <v>0</v>
      </c>
      <c r="HJ22" s="80">
        <v>0</v>
      </c>
      <c r="HK22" s="80">
        <v>24731.792000000001</v>
      </c>
      <c r="HL22" s="80">
        <v>109.44799999999999</v>
      </c>
      <c r="HM22" s="80">
        <v>12.433</v>
      </c>
      <c r="HN22" s="80">
        <v>11.914999999999999</v>
      </c>
      <c r="HO22" s="80">
        <v>31.303000000000001</v>
      </c>
      <c r="HP22" s="80">
        <v>6.4089999999999998</v>
      </c>
      <c r="HQ22" s="80">
        <v>25.798999999999999</v>
      </c>
      <c r="HR22" s="80">
        <v>754.55499999999995</v>
      </c>
      <c r="HS22" s="80">
        <v>3.5840000000000001</v>
      </c>
      <c r="HT22" s="80">
        <v>28.045000000000002</v>
      </c>
      <c r="HU22" s="80">
        <v>94.555999999999997</v>
      </c>
      <c r="HV22" s="80">
        <v>72.888999999999996</v>
      </c>
      <c r="HW22" s="80">
        <v>0</v>
      </c>
      <c r="HX22" s="80">
        <v>509.91899999999998</v>
      </c>
      <c r="HY22" s="80">
        <v>43.902000000000001</v>
      </c>
      <c r="HZ22" s="80">
        <v>0</v>
      </c>
      <c r="IA22" s="80">
        <v>3394.5590000000002</v>
      </c>
      <c r="IB22" s="80">
        <v>10.311</v>
      </c>
      <c r="IC22" s="80">
        <v>0</v>
      </c>
      <c r="ID22" s="80">
        <v>0</v>
      </c>
      <c r="IE22" s="80">
        <v>0</v>
      </c>
      <c r="IF22" s="80">
        <v>26795.620999999999</v>
      </c>
      <c r="IG22" s="80">
        <v>1440.1780000000001</v>
      </c>
      <c r="IH22" s="80">
        <v>12.433</v>
      </c>
      <c r="II22" s="80">
        <v>11.914999999999999</v>
      </c>
      <c r="IJ22" s="80">
        <v>31.303000000000001</v>
      </c>
      <c r="IK22" s="80">
        <v>6.4089999999999998</v>
      </c>
      <c r="IL22" s="80">
        <v>25.798999999999999</v>
      </c>
      <c r="IM22" s="80">
        <v>754.55499999999995</v>
      </c>
      <c r="IN22" s="80">
        <v>3.5840000000000001</v>
      </c>
      <c r="IO22" s="80">
        <v>28.045000000000002</v>
      </c>
      <c r="IP22" s="80">
        <v>94.555999999999997</v>
      </c>
      <c r="IQ22" s="80">
        <v>72.888999999999996</v>
      </c>
      <c r="IR22" s="80">
        <v>0</v>
      </c>
      <c r="IS22" s="80">
        <v>509.91899999999998</v>
      </c>
      <c r="IT22" s="80">
        <v>43.902000000000001</v>
      </c>
      <c r="IU22" s="80">
        <v>0</v>
      </c>
      <c r="IV22" s="81">
        <v>0</v>
      </c>
      <c r="IW22" s="78">
        <v>1</v>
      </c>
      <c r="IX22" s="78">
        <v>0</v>
      </c>
      <c r="IY22" s="78">
        <v>0</v>
      </c>
      <c r="IZ22" s="78">
        <v>0</v>
      </c>
      <c r="JA22" s="78">
        <v>0</v>
      </c>
      <c r="JB22" s="78">
        <v>0</v>
      </c>
      <c r="JC22" s="78">
        <v>0</v>
      </c>
      <c r="JD22" s="78">
        <v>0</v>
      </c>
      <c r="JE22" s="78">
        <v>63</v>
      </c>
      <c r="JF22" s="78">
        <v>18</v>
      </c>
      <c r="JG22" s="78">
        <v>2</v>
      </c>
      <c r="JH22" s="78">
        <v>6</v>
      </c>
      <c r="JI22" s="78">
        <v>2</v>
      </c>
      <c r="JJ22" s="78">
        <v>12</v>
      </c>
      <c r="JK22" s="78">
        <v>10</v>
      </c>
      <c r="JL22" s="78">
        <v>67</v>
      </c>
      <c r="JM22" s="78">
        <v>6</v>
      </c>
      <c r="JN22" s="78">
        <v>57</v>
      </c>
      <c r="JO22" s="78">
        <v>6</v>
      </c>
      <c r="JP22" s="78">
        <v>0</v>
      </c>
      <c r="JQ22" s="78">
        <v>22</v>
      </c>
      <c r="JR22" s="78">
        <v>25</v>
      </c>
      <c r="JS22" s="78">
        <v>24</v>
      </c>
      <c r="JT22" s="78">
        <v>18</v>
      </c>
      <c r="JU22" s="78">
        <v>10</v>
      </c>
      <c r="JV22" s="78">
        <v>14</v>
      </c>
      <c r="JW22" s="78">
        <v>7</v>
      </c>
      <c r="JX22" s="78">
        <v>20</v>
      </c>
      <c r="JY22" s="78">
        <v>11</v>
      </c>
      <c r="JZ22" s="78">
        <v>4</v>
      </c>
      <c r="KA22" s="78">
        <v>19</v>
      </c>
      <c r="KB22" s="78">
        <v>5</v>
      </c>
      <c r="KC22" s="78">
        <v>12</v>
      </c>
      <c r="KD22" s="78">
        <v>1</v>
      </c>
      <c r="KE22" s="78">
        <v>2</v>
      </c>
      <c r="KF22" s="78">
        <v>12</v>
      </c>
      <c r="KG22" s="78">
        <v>3</v>
      </c>
      <c r="KH22" s="78">
        <v>0</v>
      </c>
      <c r="KI22" s="78">
        <v>0</v>
      </c>
      <c r="KJ22" s="78">
        <v>0</v>
      </c>
      <c r="KK22" s="78">
        <v>0</v>
      </c>
      <c r="KL22" s="78">
        <v>0</v>
      </c>
      <c r="KM22" s="78">
        <v>0</v>
      </c>
      <c r="KN22" s="78">
        <v>0</v>
      </c>
      <c r="KO22" s="78">
        <v>0</v>
      </c>
      <c r="KP22" s="78">
        <v>0</v>
      </c>
      <c r="KQ22" s="78">
        <v>1</v>
      </c>
      <c r="KR22" s="78">
        <v>1</v>
      </c>
      <c r="KS22" s="78">
        <v>0</v>
      </c>
      <c r="KT22" s="78">
        <v>0</v>
      </c>
      <c r="KU22" s="78">
        <v>0</v>
      </c>
      <c r="KV22" s="78">
        <v>2</v>
      </c>
      <c r="KW22" s="78">
        <v>0</v>
      </c>
      <c r="KX22" s="78">
        <v>0</v>
      </c>
      <c r="KY22" s="78">
        <v>0</v>
      </c>
      <c r="KZ22" s="78">
        <v>7</v>
      </c>
      <c r="LA22" s="78">
        <v>0</v>
      </c>
      <c r="LB22" s="78">
        <v>0</v>
      </c>
      <c r="LC22" s="78">
        <v>0</v>
      </c>
      <c r="LD22" s="78">
        <v>0</v>
      </c>
      <c r="LE22" s="78">
        <v>0</v>
      </c>
      <c r="LF22" s="78">
        <v>0</v>
      </c>
      <c r="LG22" s="78">
        <v>0</v>
      </c>
      <c r="LH22" s="78">
        <v>0</v>
      </c>
      <c r="LI22" s="78">
        <v>0</v>
      </c>
      <c r="LJ22" s="78">
        <v>0</v>
      </c>
      <c r="LK22" s="78">
        <v>1</v>
      </c>
      <c r="LL22" s="78">
        <v>0</v>
      </c>
      <c r="LM22" s="78">
        <v>7</v>
      </c>
      <c r="LN22" s="78">
        <v>0</v>
      </c>
      <c r="LO22" s="78">
        <v>35</v>
      </c>
      <c r="LP22" s="78">
        <v>1</v>
      </c>
      <c r="LQ22" s="78">
        <v>0</v>
      </c>
      <c r="LR22" s="78">
        <v>1</v>
      </c>
      <c r="LS22" s="78">
        <v>1</v>
      </c>
      <c r="LT22" s="78">
        <v>0</v>
      </c>
      <c r="LU22" s="78">
        <v>0</v>
      </c>
      <c r="LV22" s="78">
        <v>4</v>
      </c>
      <c r="LW22" s="78">
        <v>0</v>
      </c>
      <c r="LX22" s="78">
        <v>2</v>
      </c>
      <c r="LY22" s="78">
        <v>5</v>
      </c>
      <c r="LZ22" s="78">
        <v>2</v>
      </c>
      <c r="MA22" s="78">
        <v>14</v>
      </c>
      <c r="MB22" s="78">
        <v>0</v>
      </c>
      <c r="MC22" s="78">
        <v>0</v>
      </c>
      <c r="MD22" s="78">
        <v>0</v>
      </c>
      <c r="ME22" s="78">
        <v>0</v>
      </c>
      <c r="MF22" s="78">
        <v>17</v>
      </c>
      <c r="MG22" s="78">
        <v>0</v>
      </c>
      <c r="MH22" s="78">
        <v>1</v>
      </c>
      <c r="MI22" s="78">
        <v>0</v>
      </c>
      <c r="MJ22" s="78">
        <v>0</v>
      </c>
      <c r="MK22" s="78">
        <v>0</v>
      </c>
      <c r="ML22" s="78">
        <v>0</v>
      </c>
      <c r="MM22" s="78">
        <v>0</v>
      </c>
      <c r="MN22" s="78">
        <v>0</v>
      </c>
      <c r="MO22" s="78">
        <v>6</v>
      </c>
      <c r="MP22" s="78">
        <v>2</v>
      </c>
      <c r="MQ22" s="78">
        <v>0</v>
      </c>
      <c r="MR22" s="78">
        <v>1</v>
      </c>
      <c r="MS22" s="78">
        <v>0</v>
      </c>
      <c r="MT22" s="78">
        <v>12</v>
      </c>
      <c r="MU22" s="78">
        <v>0</v>
      </c>
      <c r="MV22" s="78">
        <v>1</v>
      </c>
      <c r="MW22" s="78">
        <v>2</v>
      </c>
      <c r="MX22" s="78">
        <v>1</v>
      </c>
      <c r="MY22" s="78">
        <v>0</v>
      </c>
      <c r="MZ22" s="78">
        <v>0</v>
      </c>
      <c r="NA22" s="78">
        <v>0</v>
      </c>
      <c r="NB22" s="78">
        <v>0</v>
      </c>
      <c r="NC22" s="78">
        <v>0</v>
      </c>
      <c r="ND22" s="78">
        <v>0</v>
      </c>
      <c r="NE22" s="78">
        <v>0</v>
      </c>
      <c r="NF22" s="78">
        <v>63</v>
      </c>
      <c r="NG22" s="78">
        <v>18</v>
      </c>
      <c r="NH22" s="78">
        <v>2</v>
      </c>
      <c r="NI22" s="78">
        <v>6</v>
      </c>
      <c r="NJ22" s="78">
        <v>2</v>
      </c>
      <c r="NK22" s="78">
        <v>12</v>
      </c>
      <c r="NL22" s="78">
        <v>10</v>
      </c>
      <c r="NM22" s="78">
        <v>67</v>
      </c>
      <c r="NN22" s="78">
        <v>5</v>
      </c>
      <c r="NO22" s="78">
        <v>57</v>
      </c>
      <c r="NP22" s="78">
        <v>6</v>
      </c>
      <c r="NQ22" s="78">
        <v>0</v>
      </c>
      <c r="NR22" s="78">
        <v>22</v>
      </c>
      <c r="NS22" s="78">
        <v>25</v>
      </c>
      <c r="NT22" s="78">
        <v>24</v>
      </c>
      <c r="NU22" s="78">
        <v>18</v>
      </c>
      <c r="NV22" s="78">
        <v>10</v>
      </c>
      <c r="NW22" s="78">
        <v>14</v>
      </c>
      <c r="NX22" s="78">
        <v>7</v>
      </c>
      <c r="NY22" s="78">
        <v>20</v>
      </c>
      <c r="NZ22" s="78">
        <v>11</v>
      </c>
      <c r="OA22" s="78">
        <v>4</v>
      </c>
      <c r="OB22" s="78">
        <v>19</v>
      </c>
      <c r="OC22" s="78">
        <v>5</v>
      </c>
      <c r="OD22" s="78">
        <v>0</v>
      </c>
      <c r="OE22" s="78">
        <v>0</v>
      </c>
      <c r="OF22" s="78">
        <v>0</v>
      </c>
      <c r="OG22" s="78">
        <v>12</v>
      </c>
      <c r="OH22" s="78">
        <v>3</v>
      </c>
      <c r="OI22" s="78">
        <v>0</v>
      </c>
      <c r="OJ22" s="78">
        <v>0</v>
      </c>
      <c r="OK22" s="78">
        <v>0</v>
      </c>
      <c r="OL22" s="78">
        <v>0</v>
      </c>
      <c r="OM22" s="78">
        <v>0</v>
      </c>
      <c r="ON22" s="78">
        <v>0</v>
      </c>
      <c r="OO22" s="78">
        <v>0</v>
      </c>
      <c r="OP22" s="78">
        <v>0</v>
      </c>
      <c r="OQ22" s="78">
        <v>0</v>
      </c>
      <c r="OR22" s="78">
        <v>1</v>
      </c>
      <c r="OS22" s="78">
        <v>1</v>
      </c>
      <c r="OT22" s="78">
        <v>0</v>
      </c>
      <c r="OU22" s="78">
        <v>0</v>
      </c>
      <c r="OV22" s="78">
        <v>0</v>
      </c>
      <c r="OW22" s="78">
        <v>2</v>
      </c>
      <c r="OX22" s="78">
        <v>0</v>
      </c>
      <c r="OY22" s="78">
        <v>0</v>
      </c>
      <c r="OZ22" s="78">
        <v>0</v>
      </c>
      <c r="PA22" s="78">
        <v>7</v>
      </c>
      <c r="PB22" s="78">
        <v>0</v>
      </c>
      <c r="PC22" s="78">
        <v>0</v>
      </c>
      <c r="PD22" s="78">
        <v>0</v>
      </c>
      <c r="PE22" s="78">
        <v>0</v>
      </c>
      <c r="PF22" s="78">
        <v>0</v>
      </c>
      <c r="PG22" s="78">
        <v>0</v>
      </c>
      <c r="PH22" s="78">
        <v>0</v>
      </c>
      <c r="PI22" s="78">
        <v>0</v>
      </c>
      <c r="PJ22" s="78">
        <v>0</v>
      </c>
      <c r="PK22" s="78">
        <v>0</v>
      </c>
      <c r="PL22" s="78">
        <v>1</v>
      </c>
      <c r="PM22" s="78">
        <v>0</v>
      </c>
      <c r="PN22" s="78">
        <v>7</v>
      </c>
      <c r="PO22" s="78">
        <v>0</v>
      </c>
      <c r="PP22" s="78">
        <v>35</v>
      </c>
      <c r="PQ22" s="78">
        <v>1</v>
      </c>
      <c r="PR22" s="78">
        <v>0</v>
      </c>
      <c r="PS22" s="78">
        <v>1</v>
      </c>
      <c r="PT22" s="78">
        <v>1</v>
      </c>
      <c r="PU22" s="78">
        <v>0</v>
      </c>
      <c r="PV22" s="78">
        <v>0</v>
      </c>
      <c r="PW22" s="78">
        <v>4</v>
      </c>
      <c r="PX22" s="78">
        <v>0</v>
      </c>
      <c r="PY22" s="78">
        <v>2</v>
      </c>
      <c r="PZ22" s="78">
        <v>5</v>
      </c>
      <c r="QA22" s="78">
        <v>2</v>
      </c>
      <c r="QB22" s="78">
        <v>14</v>
      </c>
      <c r="QC22" s="78">
        <v>0</v>
      </c>
      <c r="QD22" s="78">
        <v>0</v>
      </c>
      <c r="QE22" s="78">
        <v>0</v>
      </c>
      <c r="QF22" s="78">
        <v>0</v>
      </c>
      <c r="QG22" s="78">
        <v>17</v>
      </c>
      <c r="QH22" s="78">
        <v>0</v>
      </c>
      <c r="QI22" s="78">
        <v>1</v>
      </c>
      <c r="QJ22" s="78">
        <v>0</v>
      </c>
      <c r="QK22" s="78">
        <v>0</v>
      </c>
      <c r="QL22" s="78">
        <v>0</v>
      </c>
      <c r="QM22" s="78">
        <v>0</v>
      </c>
      <c r="QN22" s="78">
        <v>0</v>
      </c>
      <c r="QO22" s="78">
        <v>0</v>
      </c>
      <c r="QP22" s="78">
        <v>6</v>
      </c>
      <c r="QQ22" s="78">
        <v>2</v>
      </c>
      <c r="QR22" s="78">
        <v>0</v>
      </c>
      <c r="QS22" s="78">
        <v>16</v>
      </c>
      <c r="QT22" s="78">
        <v>1</v>
      </c>
      <c r="QU22" s="78">
        <v>0</v>
      </c>
      <c r="QV22" s="78">
        <v>0</v>
      </c>
      <c r="QW22" s="78">
        <v>0</v>
      </c>
      <c r="QX22" s="78">
        <v>427</v>
      </c>
      <c r="QY22" s="78">
        <v>12</v>
      </c>
      <c r="QZ22" s="78">
        <v>3</v>
      </c>
      <c r="RA22" s="78">
        <v>2</v>
      </c>
      <c r="RB22" s="78">
        <v>9</v>
      </c>
      <c r="RC22" s="78">
        <v>1</v>
      </c>
      <c r="RD22" s="78">
        <v>7</v>
      </c>
      <c r="RE22" s="78">
        <v>37</v>
      </c>
      <c r="RF22" s="78">
        <v>1</v>
      </c>
      <c r="RG22" s="78">
        <v>6</v>
      </c>
      <c r="RH22" s="78">
        <v>7</v>
      </c>
      <c r="RI22" s="78">
        <v>14</v>
      </c>
      <c r="RJ22" s="78">
        <v>0</v>
      </c>
      <c r="RK22" s="78">
        <v>18</v>
      </c>
      <c r="RL22" s="78">
        <v>8</v>
      </c>
      <c r="RM22" s="78">
        <v>0</v>
      </c>
      <c r="RN22" s="78">
        <v>16</v>
      </c>
      <c r="RO22" s="78">
        <v>1</v>
      </c>
      <c r="RP22" s="78">
        <v>0</v>
      </c>
      <c r="RQ22" s="78">
        <v>0</v>
      </c>
      <c r="RR22" s="78">
        <v>0</v>
      </c>
      <c r="RS22" s="78">
        <v>428</v>
      </c>
      <c r="RT22" s="78">
        <v>27</v>
      </c>
      <c r="RU22" s="78">
        <v>3</v>
      </c>
      <c r="RV22" s="78">
        <v>2</v>
      </c>
      <c r="RW22" s="78">
        <v>9</v>
      </c>
      <c r="RX22" s="78">
        <v>1</v>
      </c>
      <c r="RY22" s="78">
        <v>7</v>
      </c>
      <c r="RZ22" s="78">
        <v>37</v>
      </c>
      <c r="SA22" s="78">
        <v>1</v>
      </c>
      <c r="SB22" s="78">
        <v>6</v>
      </c>
      <c r="SC22" s="78">
        <v>7</v>
      </c>
      <c r="SD22" s="78">
        <v>14</v>
      </c>
      <c r="SE22" s="78">
        <v>0</v>
      </c>
      <c r="SF22" s="78">
        <v>18</v>
      </c>
      <c r="SG22" s="78">
        <v>8</v>
      </c>
      <c r="SH22" s="78">
        <v>0</v>
      </c>
    </row>
    <row r="23" spans="1:502">
      <c r="A23" s="17" t="s">
        <v>1779</v>
      </c>
      <c r="B23" s="77">
        <v>15</v>
      </c>
      <c r="C23" s="77">
        <v>15</v>
      </c>
      <c r="D23" s="77">
        <v>1</v>
      </c>
      <c r="E23" s="77">
        <v>2018</v>
      </c>
      <c r="F23" s="77" t="s">
        <v>184</v>
      </c>
      <c r="G23" s="1017" t="s">
        <v>1571</v>
      </c>
      <c r="H23" s="77" t="s">
        <v>1572</v>
      </c>
      <c r="I23" s="1018"/>
      <c r="J23" s="80">
        <v>10.544</v>
      </c>
      <c r="K23" s="80">
        <v>0</v>
      </c>
      <c r="L23" s="80">
        <v>0</v>
      </c>
      <c r="M23" s="80">
        <v>0</v>
      </c>
      <c r="N23" s="80">
        <v>0</v>
      </c>
      <c r="O23" s="80">
        <v>0</v>
      </c>
      <c r="P23" s="80">
        <v>0</v>
      </c>
      <c r="Q23" s="80">
        <v>0</v>
      </c>
      <c r="R23" s="80">
        <v>877.572</v>
      </c>
      <c r="S23" s="80">
        <v>228.75200000000001</v>
      </c>
      <c r="T23" s="80">
        <v>22.317</v>
      </c>
      <c r="U23" s="80">
        <v>34.366</v>
      </c>
      <c r="V23" s="80">
        <v>7.7160000000000002</v>
      </c>
      <c r="W23" s="80">
        <v>327.00599999999997</v>
      </c>
      <c r="X23" s="80">
        <v>75.055999999999997</v>
      </c>
      <c r="Y23" s="80">
        <v>4683.5820000000003</v>
      </c>
      <c r="Z23" s="80">
        <v>1803.9839999999999</v>
      </c>
      <c r="AA23" s="80">
        <v>603.34299999999996</v>
      </c>
      <c r="AB23" s="80">
        <v>45.511000000000003</v>
      </c>
      <c r="AC23" s="80">
        <v>0</v>
      </c>
      <c r="AD23" s="80">
        <v>1447.327</v>
      </c>
      <c r="AE23" s="80">
        <v>15124.021000000001</v>
      </c>
      <c r="AF23" s="80">
        <v>380.19099999999997</v>
      </c>
      <c r="AG23" s="80">
        <v>285.09699999999998</v>
      </c>
      <c r="AH23" s="80">
        <v>368.92700000000002</v>
      </c>
      <c r="AI23" s="80">
        <v>168.07900000000001</v>
      </c>
      <c r="AJ23" s="80">
        <v>105.22799999999999</v>
      </c>
      <c r="AK23" s="80">
        <v>432.07799999999997</v>
      </c>
      <c r="AL23" s="80">
        <v>119.10599999999999</v>
      </c>
      <c r="AM23" s="80">
        <v>20.852</v>
      </c>
      <c r="AN23" s="80">
        <v>176.90299999999999</v>
      </c>
      <c r="AO23" s="80">
        <v>23.382000000000001</v>
      </c>
      <c r="AP23" s="80">
        <v>1453.702</v>
      </c>
      <c r="AQ23" s="80">
        <v>17.594999999999999</v>
      </c>
      <c r="AR23" s="80">
        <v>10.35</v>
      </c>
      <c r="AS23" s="80">
        <v>106.535</v>
      </c>
      <c r="AT23" s="80">
        <v>11.68</v>
      </c>
      <c r="AU23" s="80">
        <v>0</v>
      </c>
      <c r="AV23" s="80">
        <v>0</v>
      </c>
      <c r="AW23" s="80">
        <v>0</v>
      </c>
      <c r="AX23" s="80">
        <v>0</v>
      </c>
      <c r="AY23" s="80">
        <v>0</v>
      </c>
      <c r="AZ23" s="80">
        <v>0</v>
      </c>
      <c r="BA23" s="80">
        <v>0</v>
      </c>
      <c r="BB23" s="80">
        <v>0</v>
      </c>
      <c r="BC23" s="80">
        <v>0</v>
      </c>
      <c r="BD23" s="80">
        <v>2.9510000000000001</v>
      </c>
      <c r="BE23" s="80">
        <v>9.4209999999999994</v>
      </c>
      <c r="BF23" s="80">
        <v>0</v>
      </c>
      <c r="BG23" s="80">
        <v>0</v>
      </c>
      <c r="BH23" s="80">
        <v>0</v>
      </c>
      <c r="BI23" s="80">
        <v>3.6539999999999999</v>
      </c>
      <c r="BJ23" s="80">
        <v>0</v>
      </c>
      <c r="BK23" s="80">
        <v>0</v>
      </c>
      <c r="BL23" s="80">
        <v>0</v>
      </c>
      <c r="BM23" s="80">
        <v>19.164000000000001</v>
      </c>
      <c r="BN23" s="80">
        <v>0</v>
      </c>
      <c r="BO23" s="80">
        <v>0</v>
      </c>
      <c r="BP23" s="80">
        <v>0</v>
      </c>
      <c r="BQ23" s="80">
        <v>0</v>
      </c>
      <c r="BR23" s="80">
        <v>0</v>
      </c>
      <c r="BS23" s="80">
        <v>0</v>
      </c>
      <c r="BT23" s="80">
        <v>0</v>
      </c>
      <c r="BU23" s="80">
        <v>0</v>
      </c>
      <c r="BV23" s="80">
        <v>0</v>
      </c>
      <c r="BW23" s="80">
        <v>0</v>
      </c>
      <c r="BX23" s="80">
        <v>5.5620000000000003</v>
      </c>
      <c r="BY23" s="80">
        <v>0</v>
      </c>
      <c r="BZ23" s="80">
        <v>17.798999999999999</v>
      </c>
      <c r="CA23" s="80">
        <v>0</v>
      </c>
      <c r="CB23" s="80">
        <v>755.96</v>
      </c>
      <c r="CC23" s="80">
        <v>0</v>
      </c>
      <c r="CD23" s="80">
        <v>0</v>
      </c>
      <c r="CE23" s="80">
        <v>2.7240000000000002</v>
      </c>
      <c r="CF23" s="80">
        <v>3.55</v>
      </c>
      <c r="CG23" s="80">
        <v>0</v>
      </c>
      <c r="CH23" s="80">
        <v>0</v>
      </c>
      <c r="CI23" s="80">
        <v>19.361999999999998</v>
      </c>
      <c r="CJ23" s="80">
        <v>0</v>
      </c>
      <c r="CK23" s="80">
        <v>7.8159999999999998</v>
      </c>
      <c r="CL23" s="80">
        <v>82.94</v>
      </c>
      <c r="CM23" s="80">
        <v>8.2579999999999991</v>
      </c>
      <c r="CN23" s="80">
        <v>70.084999999999994</v>
      </c>
      <c r="CO23" s="80">
        <v>0</v>
      </c>
      <c r="CP23" s="80">
        <v>0</v>
      </c>
      <c r="CQ23" s="80">
        <v>0</v>
      </c>
      <c r="CR23" s="80">
        <v>0</v>
      </c>
      <c r="CS23" s="80">
        <v>531.529</v>
      </c>
      <c r="CT23" s="80">
        <v>0</v>
      </c>
      <c r="CU23" s="80">
        <v>2.8730000000000002</v>
      </c>
      <c r="CV23" s="80">
        <v>0</v>
      </c>
      <c r="CW23" s="80">
        <v>0</v>
      </c>
      <c r="CX23" s="80">
        <v>0</v>
      </c>
      <c r="CY23" s="80">
        <v>0</v>
      </c>
      <c r="CZ23" s="80">
        <v>0</v>
      </c>
      <c r="DA23" s="80">
        <v>0</v>
      </c>
      <c r="DB23" s="80">
        <v>36.302999999999997</v>
      </c>
      <c r="DC23" s="80">
        <v>7.36</v>
      </c>
      <c r="DD23" s="80">
        <v>0</v>
      </c>
      <c r="DE23" s="80">
        <v>1795.6679999999999</v>
      </c>
      <c r="DF23" s="80">
        <v>0</v>
      </c>
      <c r="DG23" s="80">
        <v>1453.702</v>
      </c>
      <c r="DH23" s="80">
        <v>0</v>
      </c>
      <c r="DI23" s="80">
        <v>17.594999999999999</v>
      </c>
      <c r="DJ23" s="80">
        <v>10.35</v>
      </c>
      <c r="DK23" s="80">
        <v>10.544</v>
      </c>
      <c r="DL23" s="80">
        <v>0</v>
      </c>
      <c r="DM23" s="80">
        <v>0</v>
      </c>
      <c r="DN23" s="80">
        <v>0</v>
      </c>
      <c r="DO23" s="80">
        <v>0</v>
      </c>
      <c r="DP23" s="80">
        <v>0</v>
      </c>
      <c r="DQ23" s="80">
        <v>0</v>
      </c>
      <c r="DR23" s="80">
        <v>0</v>
      </c>
      <c r="DS23" s="80">
        <v>877.572</v>
      </c>
      <c r="DT23" s="80">
        <v>228.75200000000001</v>
      </c>
      <c r="DU23" s="80">
        <v>22.317</v>
      </c>
      <c r="DV23" s="80">
        <v>34.366</v>
      </c>
      <c r="DW23" s="80">
        <v>7.7160000000000002</v>
      </c>
      <c r="DX23" s="80">
        <v>327.00599999999997</v>
      </c>
      <c r="DY23" s="80">
        <v>75.055999999999997</v>
      </c>
      <c r="DZ23" s="80">
        <v>4683.5820000000003</v>
      </c>
      <c r="EA23" s="80">
        <v>8.3160000000000007</v>
      </c>
      <c r="EB23" s="80">
        <v>603.34299999999996</v>
      </c>
      <c r="EC23" s="80">
        <v>45.511000000000003</v>
      </c>
      <c r="ED23" s="80">
        <v>0</v>
      </c>
      <c r="EE23" s="80">
        <v>1447.327</v>
      </c>
      <c r="EF23" s="80">
        <v>15124.021000000001</v>
      </c>
      <c r="EG23" s="80">
        <v>380.19099999999997</v>
      </c>
      <c r="EH23" s="80">
        <v>285.09699999999998</v>
      </c>
      <c r="EI23" s="80">
        <v>368.92700000000002</v>
      </c>
      <c r="EJ23" s="80">
        <v>168.07900000000001</v>
      </c>
      <c r="EK23" s="80">
        <v>105.22799999999999</v>
      </c>
      <c r="EL23" s="80">
        <v>432.07799999999997</v>
      </c>
      <c r="EM23" s="80">
        <v>119.10599999999999</v>
      </c>
      <c r="EN23" s="80">
        <v>20.852</v>
      </c>
      <c r="EO23" s="80">
        <v>176.90299999999999</v>
      </c>
      <c r="EP23" s="80">
        <v>23.382000000000001</v>
      </c>
      <c r="EQ23" s="80">
        <v>0</v>
      </c>
      <c r="ER23" s="80">
        <v>0</v>
      </c>
      <c r="ES23" s="80">
        <v>0</v>
      </c>
      <c r="ET23" s="80">
        <v>106.535</v>
      </c>
      <c r="EU23" s="80">
        <v>11.68</v>
      </c>
      <c r="EV23" s="80">
        <v>0</v>
      </c>
      <c r="EW23" s="80">
        <v>0</v>
      </c>
      <c r="EX23" s="80">
        <v>0</v>
      </c>
      <c r="EY23" s="80">
        <v>0</v>
      </c>
      <c r="EZ23" s="80">
        <v>0</v>
      </c>
      <c r="FA23" s="80">
        <v>0</v>
      </c>
      <c r="FB23" s="80">
        <v>0</v>
      </c>
      <c r="FC23" s="80">
        <v>0</v>
      </c>
      <c r="FD23" s="80">
        <v>0</v>
      </c>
      <c r="FE23" s="80">
        <v>2.9510000000000001</v>
      </c>
      <c r="FF23" s="80">
        <v>9.4209999999999994</v>
      </c>
      <c r="FG23" s="80">
        <v>0</v>
      </c>
      <c r="FH23" s="80">
        <v>0</v>
      </c>
      <c r="FI23" s="80">
        <v>0</v>
      </c>
      <c r="FJ23" s="80">
        <v>3.6539999999999999</v>
      </c>
      <c r="FK23" s="80">
        <v>0</v>
      </c>
      <c r="FL23" s="80">
        <v>0</v>
      </c>
      <c r="FM23" s="80">
        <v>0</v>
      </c>
      <c r="FN23" s="80">
        <v>19.164000000000001</v>
      </c>
      <c r="FO23" s="80">
        <v>0</v>
      </c>
      <c r="FP23" s="80">
        <v>0</v>
      </c>
      <c r="FQ23" s="80">
        <v>0</v>
      </c>
      <c r="FR23" s="80">
        <v>0</v>
      </c>
      <c r="FS23" s="80">
        <v>0</v>
      </c>
      <c r="FT23" s="80">
        <v>0</v>
      </c>
      <c r="FU23" s="80">
        <v>0</v>
      </c>
      <c r="FV23" s="80">
        <v>0</v>
      </c>
      <c r="FW23" s="80">
        <v>0</v>
      </c>
      <c r="FX23" s="80">
        <v>0</v>
      </c>
      <c r="FY23" s="80">
        <v>5.5620000000000003</v>
      </c>
      <c r="FZ23" s="80">
        <v>0</v>
      </c>
      <c r="GA23" s="80">
        <v>17.798999999999999</v>
      </c>
      <c r="GB23" s="80">
        <v>0</v>
      </c>
      <c r="GC23" s="80">
        <v>755.96</v>
      </c>
      <c r="GD23" s="80">
        <v>0</v>
      </c>
      <c r="GE23" s="80">
        <v>0</v>
      </c>
      <c r="GF23" s="80">
        <v>2.7240000000000002</v>
      </c>
      <c r="GG23" s="80">
        <v>3.55</v>
      </c>
      <c r="GH23" s="80">
        <v>0</v>
      </c>
      <c r="GI23" s="80">
        <v>0</v>
      </c>
      <c r="GJ23" s="80">
        <v>19.361999999999998</v>
      </c>
      <c r="GK23" s="80">
        <v>0</v>
      </c>
      <c r="GL23" s="80">
        <v>7.8159999999999998</v>
      </c>
      <c r="GM23" s="80">
        <v>82.94</v>
      </c>
      <c r="GN23" s="80">
        <v>8.2579999999999991</v>
      </c>
      <c r="GO23" s="80">
        <v>70.084999999999994</v>
      </c>
      <c r="GP23" s="80">
        <v>0</v>
      </c>
      <c r="GQ23" s="80">
        <v>0</v>
      </c>
      <c r="GR23" s="80">
        <v>0</v>
      </c>
      <c r="GS23" s="80">
        <v>0</v>
      </c>
      <c r="GT23" s="80">
        <v>531.529</v>
      </c>
      <c r="GU23" s="80">
        <v>0</v>
      </c>
      <c r="GV23" s="80">
        <v>2.8730000000000002</v>
      </c>
      <c r="GW23" s="80">
        <v>0</v>
      </c>
      <c r="GX23" s="80">
        <v>0</v>
      </c>
      <c r="GY23" s="80">
        <v>0</v>
      </c>
      <c r="GZ23" s="80">
        <v>0</v>
      </c>
      <c r="HA23" s="80">
        <v>0</v>
      </c>
      <c r="HB23" s="80">
        <v>0</v>
      </c>
      <c r="HC23" s="80">
        <v>36.302999999999997</v>
      </c>
      <c r="HD23" s="80">
        <v>7.36</v>
      </c>
      <c r="HE23" s="80">
        <v>0</v>
      </c>
      <c r="HF23" s="80">
        <v>3277.3150000000001</v>
      </c>
      <c r="HG23" s="80">
        <v>10.544</v>
      </c>
      <c r="HH23" s="80">
        <v>0</v>
      </c>
      <c r="HI23" s="80">
        <v>0</v>
      </c>
      <c r="HJ23" s="80">
        <v>0</v>
      </c>
      <c r="HK23" s="80">
        <v>25564.727999999999</v>
      </c>
      <c r="HL23" s="80">
        <v>106.535</v>
      </c>
      <c r="HM23" s="80">
        <v>11.68</v>
      </c>
      <c r="HN23" s="80">
        <v>12.372</v>
      </c>
      <c r="HO23" s="80">
        <v>22.818000000000001</v>
      </c>
      <c r="HP23" s="80">
        <v>5.5620000000000003</v>
      </c>
      <c r="HQ23" s="80">
        <v>17.798999999999999</v>
      </c>
      <c r="HR23" s="80">
        <v>758.68399999999997</v>
      </c>
      <c r="HS23" s="80">
        <v>3.55</v>
      </c>
      <c r="HT23" s="80">
        <v>27.178000000000001</v>
      </c>
      <c r="HU23" s="80">
        <v>91.197999999999993</v>
      </c>
      <c r="HV23" s="80">
        <v>70.084999999999994</v>
      </c>
      <c r="HW23" s="80">
        <v>0</v>
      </c>
      <c r="HX23" s="80">
        <v>534.40200000000004</v>
      </c>
      <c r="HY23" s="80">
        <v>43.662999999999997</v>
      </c>
      <c r="HZ23" s="80">
        <v>0</v>
      </c>
      <c r="IA23" s="80">
        <v>3277.3150000000001</v>
      </c>
      <c r="IB23" s="80">
        <v>10.544</v>
      </c>
      <c r="IC23" s="80">
        <v>0</v>
      </c>
      <c r="ID23" s="80">
        <v>0</v>
      </c>
      <c r="IE23" s="80">
        <v>0</v>
      </c>
      <c r="IF23" s="80">
        <v>27360.396000000001</v>
      </c>
      <c r="IG23" s="80">
        <v>1588.182</v>
      </c>
      <c r="IH23" s="80">
        <v>11.68</v>
      </c>
      <c r="II23" s="80">
        <v>12.372</v>
      </c>
      <c r="IJ23" s="80">
        <v>22.818000000000001</v>
      </c>
      <c r="IK23" s="80">
        <v>5.5620000000000003</v>
      </c>
      <c r="IL23" s="80">
        <v>17.798999999999999</v>
      </c>
      <c r="IM23" s="80">
        <v>758.68399999999997</v>
      </c>
      <c r="IN23" s="80">
        <v>3.55</v>
      </c>
      <c r="IO23" s="80">
        <v>27.178000000000001</v>
      </c>
      <c r="IP23" s="80">
        <v>91.197999999999993</v>
      </c>
      <c r="IQ23" s="80">
        <v>70.084999999999994</v>
      </c>
      <c r="IR23" s="80">
        <v>0</v>
      </c>
      <c r="IS23" s="80">
        <v>534.40200000000004</v>
      </c>
      <c r="IT23" s="80">
        <v>43.662999999999997</v>
      </c>
      <c r="IU23" s="80">
        <v>0</v>
      </c>
      <c r="IV23" s="81">
        <v>0</v>
      </c>
      <c r="IW23" s="78">
        <v>1</v>
      </c>
      <c r="IX23" s="78">
        <v>0</v>
      </c>
      <c r="IY23" s="78">
        <v>0</v>
      </c>
      <c r="IZ23" s="78">
        <v>0</v>
      </c>
      <c r="JA23" s="78">
        <v>0</v>
      </c>
      <c r="JB23" s="78">
        <v>0</v>
      </c>
      <c r="JC23" s="78">
        <v>0</v>
      </c>
      <c r="JD23" s="78">
        <v>0</v>
      </c>
      <c r="JE23" s="78">
        <v>65</v>
      </c>
      <c r="JF23" s="78">
        <v>19</v>
      </c>
      <c r="JG23" s="78">
        <v>2</v>
      </c>
      <c r="JH23" s="78">
        <v>4</v>
      </c>
      <c r="JI23" s="78">
        <v>2</v>
      </c>
      <c r="JJ23" s="78">
        <v>13</v>
      </c>
      <c r="JK23" s="78">
        <v>10</v>
      </c>
      <c r="JL23" s="78">
        <v>67</v>
      </c>
      <c r="JM23" s="78">
        <v>4</v>
      </c>
      <c r="JN23" s="78">
        <v>55</v>
      </c>
      <c r="JO23" s="78">
        <v>6</v>
      </c>
      <c r="JP23" s="78">
        <v>0</v>
      </c>
      <c r="JQ23" s="78">
        <v>23</v>
      </c>
      <c r="JR23" s="78">
        <v>24</v>
      </c>
      <c r="JS23" s="78">
        <v>24</v>
      </c>
      <c r="JT23" s="78">
        <v>17</v>
      </c>
      <c r="JU23" s="78">
        <v>10</v>
      </c>
      <c r="JV23" s="78">
        <v>13</v>
      </c>
      <c r="JW23" s="78">
        <v>5</v>
      </c>
      <c r="JX23" s="78">
        <v>21</v>
      </c>
      <c r="JY23" s="78">
        <v>11</v>
      </c>
      <c r="JZ23" s="78">
        <v>4</v>
      </c>
      <c r="KA23" s="78">
        <v>19</v>
      </c>
      <c r="KB23" s="78">
        <v>4</v>
      </c>
      <c r="KC23" s="78">
        <v>13</v>
      </c>
      <c r="KD23" s="78">
        <v>1</v>
      </c>
      <c r="KE23" s="78">
        <v>2</v>
      </c>
      <c r="KF23" s="78">
        <v>12</v>
      </c>
      <c r="KG23" s="78">
        <v>3</v>
      </c>
      <c r="KH23" s="78">
        <v>0</v>
      </c>
      <c r="KI23" s="78">
        <v>0</v>
      </c>
      <c r="KJ23" s="78">
        <v>0</v>
      </c>
      <c r="KK23" s="78">
        <v>0</v>
      </c>
      <c r="KL23" s="78">
        <v>0</v>
      </c>
      <c r="KM23" s="78">
        <v>0</v>
      </c>
      <c r="KN23" s="78">
        <v>0</v>
      </c>
      <c r="KO23" s="78">
        <v>0</v>
      </c>
      <c r="KP23" s="78">
        <v>0</v>
      </c>
      <c r="KQ23" s="78">
        <v>1</v>
      </c>
      <c r="KR23" s="78">
        <v>1</v>
      </c>
      <c r="KS23" s="78">
        <v>0</v>
      </c>
      <c r="KT23" s="78">
        <v>0</v>
      </c>
      <c r="KU23" s="78">
        <v>0</v>
      </c>
      <c r="KV23" s="78">
        <v>1</v>
      </c>
      <c r="KW23" s="78">
        <v>0</v>
      </c>
      <c r="KX23" s="78">
        <v>0</v>
      </c>
      <c r="KY23" s="78">
        <v>0</v>
      </c>
      <c r="KZ23" s="78">
        <v>5</v>
      </c>
      <c r="LA23" s="78">
        <v>0</v>
      </c>
      <c r="LB23" s="78">
        <v>0</v>
      </c>
      <c r="LC23" s="78">
        <v>0</v>
      </c>
      <c r="LD23" s="78">
        <v>0</v>
      </c>
      <c r="LE23" s="78">
        <v>0</v>
      </c>
      <c r="LF23" s="78">
        <v>0</v>
      </c>
      <c r="LG23" s="78">
        <v>0</v>
      </c>
      <c r="LH23" s="78">
        <v>0</v>
      </c>
      <c r="LI23" s="78">
        <v>0</v>
      </c>
      <c r="LJ23" s="78">
        <v>0</v>
      </c>
      <c r="LK23" s="78">
        <v>1</v>
      </c>
      <c r="LL23" s="78">
        <v>0</v>
      </c>
      <c r="LM23" s="78">
        <v>5</v>
      </c>
      <c r="LN23" s="78">
        <v>0</v>
      </c>
      <c r="LO23" s="78">
        <v>35</v>
      </c>
      <c r="LP23" s="78">
        <v>0</v>
      </c>
      <c r="LQ23" s="78">
        <v>0</v>
      </c>
      <c r="LR23" s="78">
        <v>1</v>
      </c>
      <c r="LS23" s="78">
        <v>1</v>
      </c>
      <c r="LT23" s="78">
        <v>0</v>
      </c>
      <c r="LU23" s="78">
        <v>0</v>
      </c>
      <c r="LV23" s="78">
        <v>4</v>
      </c>
      <c r="LW23" s="78">
        <v>0</v>
      </c>
      <c r="LX23" s="78">
        <v>2</v>
      </c>
      <c r="LY23" s="78">
        <v>5</v>
      </c>
      <c r="LZ23" s="78">
        <v>2</v>
      </c>
      <c r="MA23" s="78">
        <v>14</v>
      </c>
      <c r="MB23" s="78">
        <v>0</v>
      </c>
      <c r="MC23" s="78">
        <v>0</v>
      </c>
      <c r="MD23" s="78">
        <v>0</v>
      </c>
      <c r="ME23" s="78">
        <v>0</v>
      </c>
      <c r="MF23" s="78">
        <v>17</v>
      </c>
      <c r="MG23" s="78">
        <v>0</v>
      </c>
      <c r="MH23" s="78">
        <v>1</v>
      </c>
      <c r="MI23" s="78">
        <v>0</v>
      </c>
      <c r="MJ23" s="78">
        <v>0</v>
      </c>
      <c r="MK23" s="78">
        <v>0</v>
      </c>
      <c r="ML23" s="78">
        <v>0</v>
      </c>
      <c r="MM23" s="78">
        <v>0</v>
      </c>
      <c r="MN23" s="78">
        <v>0</v>
      </c>
      <c r="MO23" s="78">
        <v>6</v>
      </c>
      <c r="MP23" s="78">
        <v>2</v>
      </c>
      <c r="MQ23" s="78">
        <v>0</v>
      </c>
      <c r="MR23" s="78">
        <v>1</v>
      </c>
      <c r="MS23" s="78">
        <v>0</v>
      </c>
      <c r="MT23" s="78">
        <v>13</v>
      </c>
      <c r="MU23" s="78">
        <v>0</v>
      </c>
      <c r="MV23" s="78">
        <v>1</v>
      </c>
      <c r="MW23" s="78">
        <v>2</v>
      </c>
      <c r="MX23" s="78">
        <v>1</v>
      </c>
      <c r="MY23" s="78">
        <v>0</v>
      </c>
      <c r="MZ23" s="78">
        <v>0</v>
      </c>
      <c r="NA23" s="78">
        <v>0</v>
      </c>
      <c r="NB23" s="78">
        <v>0</v>
      </c>
      <c r="NC23" s="78">
        <v>0</v>
      </c>
      <c r="ND23" s="78">
        <v>0</v>
      </c>
      <c r="NE23" s="78">
        <v>0</v>
      </c>
      <c r="NF23" s="78">
        <v>65</v>
      </c>
      <c r="NG23" s="78">
        <v>19</v>
      </c>
      <c r="NH23" s="78">
        <v>2</v>
      </c>
      <c r="NI23" s="78">
        <v>4</v>
      </c>
      <c r="NJ23" s="78">
        <v>2</v>
      </c>
      <c r="NK23" s="78">
        <v>13</v>
      </c>
      <c r="NL23" s="78">
        <v>10</v>
      </c>
      <c r="NM23" s="78">
        <v>67</v>
      </c>
      <c r="NN23" s="78">
        <v>3</v>
      </c>
      <c r="NO23" s="78">
        <v>55</v>
      </c>
      <c r="NP23" s="78">
        <v>6</v>
      </c>
      <c r="NQ23" s="78">
        <v>0</v>
      </c>
      <c r="NR23" s="78">
        <v>23</v>
      </c>
      <c r="NS23" s="78">
        <v>24</v>
      </c>
      <c r="NT23" s="78">
        <v>24</v>
      </c>
      <c r="NU23" s="78">
        <v>17</v>
      </c>
      <c r="NV23" s="78">
        <v>10</v>
      </c>
      <c r="NW23" s="78">
        <v>13</v>
      </c>
      <c r="NX23" s="78">
        <v>5</v>
      </c>
      <c r="NY23" s="78">
        <v>21</v>
      </c>
      <c r="NZ23" s="78">
        <v>11</v>
      </c>
      <c r="OA23" s="78">
        <v>4</v>
      </c>
      <c r="OB23" s="78">
        <v>19</v>
      </c>
      <c r="OC23" s="78">
        <v>4</v>
      </c>
      <c r="OD23" s="78">
        <v>0</v>
      </c>
      <c r="OE23" s="78">
        <v>0</v>
      </c>
      <c r="OF23" s="78">
        <v>0</v>
      </c>
      <c r="OG23" s="78">
        <v>12</v>
      </c>
      <c r="OH23" s="78">
        <v>3</v>
      </c>
      <c r="OI23" s="78">
        <v>0</v>
      </c>
      <c r="OJ23" s="78">
        <v>0</v>
      </c>
      <c r="OK23" s="78">
        <v>0</v>
      </c>
      <c r="OL23" s="78">
        <v>0</v>
      </c>
      <c r="OM23" s="78">
        <v>0</v>
      </c>
      <c r="ON23" s="78">
        <v>0</v>
      </c>
      <c r="OO23" s="78">
        <v>0</v>
      </c>
      <c r="OP23" s="78">
        <v>0</v>
      </c>
      <c r="OQ23" s="78">
        <v>0</v>
      </c>
      <c r="OR23" s="78">
        <v>1</v>
      </c>
      <c r="OS23" s="78">
        <v>1</v>
      </c>
      <c r="OT23" s="78">
        <v>0</v>
      </c>
      <c r="OU23" s="78">
        <v>0</v>
      </c>
      <c r="OV23" s="78">
        <v>0</v>
      </c>
      <c r="OW23" s="78">
        <v>1</v>
      </c>
      <c r="OX23" s="78">
        <v>0</v>
      </c>
      <c r="OY23" s="78">
        <v>0</v>
      </c>
      <c r="OZ23" s="78">
        <v>0</v>
      </c>
      <c r="PA23" s="78">
        <v>5</v>
      </c>
      <c r="PB23" s="78">
        <v>0</v>
      </c>
      <c r="PC23" s="78">
        <v>0</v>
      </c>
      <c r="PD23" s="78">
        <v>0</v>
      </c>
      <c r="PE23" s="78">
        <v>0</v>
      </c>
      <c r="PF23" s="78">
        <v>0</v>
      </c>
      <c r="PG23" s="78">
        <v>0</v>
      </c>
      <c r="PH23" s="78">
        <v>0</v>
      </c>
      <c r="PI23" s="78">
        <v>0</v>
      </c>
      <c r="PJ23" s="78">
        <v>0</v>
      </c>
      <c r="PK23" s="78">
        <v>0</v>
      </c>
      <c r="PL23" s="78">
        <v>1</v>
      </c>
      <c r="PM23" s="78">
        <v>0</v>
      </c>
      <c r="PN23" s="78">
        <v>5</v>
      </c>
      <c r="PO23" s="78">
        <v>0</v>
      </c>
      <c r="PP23" s="78">
        <v>35</v>
      </c>
      <c r="PQ23" s="78">
        <v>0</v>
      </c>
      <c r="PR23" s="78">
        <v>0</v>
      </c>
      <c r="PS23" s="78">
        <v>1</v>
      </c>
      <c r="PT23" s="78">
        <v>1</v>
      </c>
      <c r="PU23" s="78">
        <v>0</v>
      </c>
      <c r="PV23" s="78">
        <v>0</v>
      </c>
      <c r="PW23" s="78">
        <v>4</v>
      </c>
      <c r="PX23" s="78">
        <v>0</v>
      </c>
      <c r="PY23" s="78">
        <v>2</v>
      </c>
      <c r="PZ23" s="78">
        <v>5</v>
      </c>
      <c r="QA23" s="78">
        <v>2</v>
      </c>
      <c r="QB23" s="78">
        <v>14</v>
      </c>
      <c r="QC23" s="78">
        <v>0</v>
      </c>
      <c r="QD23" s="78">
        <v>0</v>
      </c>
      <c r="QE23" s="78">
        <v>0</v>
      </c>
      <c r="QF23" s="78">
        <v>0</v>
      </c>
      <c r="QG23" s="78">
        <v>17</v>
      </c>
      <c r="QH23" s="78">
        <v>0</v>
      </c>
      <c r="QI23" s="78">
        <v>1</v>
      </c>
      <c r="QJ23" s="78">
        <v>0</v>
      </c>
      <c r="QK23" s="78">
        <v>0</v>
      </c>
      <c r="QL23" s="78">
        <v>0</v>
      </c>
      <c r="QM23" s="78">
        <v>0</v>
      </c>
      <c r="QN23" s="78">
        <v>0</v>
      </c>
      <c r="QO23" s="78">
        <v>0</v>
      </c>
      <c r="QP23" s="78">
        <v>6</v>
      </c>
      <c r="QQ23" s="78">
        <v>2</v>
      </c>
      <c r="QR23" s="78">
        <v>0</v>
      </c>
      <c r="QS23" s="78">
        <v>17</v>
      </c>
      <c r="QT23" s="78">
        <v>1</v>
      </c>
      <c r="QU23" s="78">
        <v>0</v>
      </c>
      <c r="QV23" s="78">
        <v>0</v>
      </c>
      <c r="QW23" s="78">
        <v>0</v>
      </c>
      <c r="QX23" s="78">
        <v>421</v>
      </c>
      <c r="QY23" s="78">
        <v>12</v>
      </c>
      <c r="QZ23" s="78">
        <v>3</v>
      </c>
      <c r="RA23" s="78">
        <v>2</v>
      </c>
      <c r="RB23" s="78">
        <v>6</v>
      </c>
      <c r="RC23" s="78">
        <v>1</v>
      </c>
      <c r="RD23" s="78">
        <v>5</v>
      </c>
      <c r="RE23" s="78">
        <v>36</v>
      </c>
      <c r="RF23" s="78">
        <v>1</v>
      </c>
      <c r="RG23" s="78">
        <v>6</v>
      </c>
      <c r="RH23" s="78">
        <v>7</v>
      </c>
      <c r="RI23" s="78">
        <v>14</v>
      </c>
      <c r="RJ23" s="78">
        <v>0</v>
      </c>
      <c r="RK23" s="78">
        <v>18</v>
      </c>
      <c r="RL23" s="78">
        <v>8</v>
      </c>
      <c r="RM23" s="78">
        <v>0</v>
      </c>
      <c r="RN23" s="78">
        <v>17</v>
      </c>
      <c r="RO23" s="78">
        <v>1</v>
      </c>
      <c r="RP23" s="78">
        <v>0</v>
      </c>
      <c r="RQ23" s="78">
        <v>0</v>
      </c>
      <c r="RR23" s="78">
        <v>0</v>
      </c>
      <c r="RS23" s="78">
        <v>422</v>
      </c>
      <c r="RT23" s="78">
        <v>28</v>
      </c>
      <c r="RU23" s="78">
        <v>3</v>
      </c>
      <c r="RV23" s="78">
        <v>2</v>
      </c>
      <c r="RW23" s="78">
        <v>6</v>
      </c>
      <c r="RX23" s="78">
        <v>1</v>
      </c>
      <c r="RY23" s="78">
        <v>5</v>
      </c>
      <c r="RZ23" s="78">
        <v>36</v>
      </c>
      <c r="SA23" s="78">
        <v>1</v>
      </c>
      <c r="SB23" s="78">
        <v>6</v>
      </c>
      <c r="SC23" s="78">
        <v>7</v>
      </c>
      <c r="SD23" s="78">
        <v>14</v>
      </c>
      <c r="SE23" s="78">
        <v>0</v>
      </c>
      <c r="SF23" s="78">
        <v>18</v>
      </c>
      <c r="SG23" s="78">
        <v>8</v>
      </c>
      <c r="SH23" s="78">
        <v>0</v>
      </c>
    </row>
    <row r="24" spans="1:502">
      <c r="A24" s="17" t="s">
        <v>1780</v>
      </c>
      <c r="B24" s="77">
        <v>16</v>
      </c>
      <c r="C24" s="77">
        <v>16</v>
      </c>
      <c r="D24" s="77">
        <v>1</v>
      </c>
      <c r="E24" s="77">
        <v>2019</v>
      </c>
      <c r="F24" s="77" t="s">
        <v>159</v>
      </c>
      <c r="G24" s="1017" t="s">
        <v>1571</v>
      </c>
      <c r="H24" s="77" t="s">
        <v>1572</v>
      </c>
      <c r="I24" s="1018"/>
      <c r="J24" s="80">
        <v>10.166</v>
      </c>
      <c r="K24" s="80">
        <v>0</v>
      </c>
      <c r="L24" s="80">
        <v>0</v>
      </c>
      <c r="M24" s="80">
        <v>0</v>
      </c>
      <c r="N24" s="80">
        <v>0</v>
      </c>
      <c r="O24" s="80">
        <v>0</v>
      </c>
      <c r="P24" s="80">
        <v>0</v>
      </c>
      <c r="Q24" s="80">
        <v>0</v>
      </c>
      <c r="R24" s="80">
        <v>884.827</v>
      </c>
      <c r="S24" s="80">
        <v>210.36500000000001</v>
      </c>
      <c r="T24" s="80">
        <v>22.559000000000001</v>
      </c>
      <c r="U24" s="80">
        <v>48.247999999999998</v>
      </c>
      <c r="V24" s="80">
        <v>7.9630000000000001</v>
      </c>
      <c r="W24" s="80">
        <v>329.48500000000001</v>
      </c>
      <c r="X24" s="80">
        <v>57.271999999999998</v>
      </c>
      <c r="Y24" s="80">
        <v>4926.973</v>
      </c>
      <c r="Z24" s="80">
        <v>1920.2260000000001</v>
      </c>
      <c r="AA24" s="80">
        <v>591.60900000000004</v>
      </c>
      <c r="AB24" s="80">
        <v>41.768000000000001</v>
      </c>
      <c r="AC24" s="80">
        <v>0</v>
      </c>
      <c r="AD24" s="80">
        <v>728.08900000000006</v>
      </c>
      <c r="AE24" s="80">
        <v>14843.893</v>
      </c>
      <c r="AF24" s="80">
        <v>371.33199999999999</v>
      </c>
      <c r="AG24" s="80">
        <v>276.47300000000001</v>
      </c>
      <c r="AH24" s="80">
        <v>72.385999999999996</v>
      </c>
      <c r="AI24" s="80">
        <v>164.85</v>
      </c>
      <c r="AJ24" s="80">
        <v>100.52200000000001</v>
      </c>
      <c r="AK24" s="80">
        <v>456.10199999999998</v>
      </c>
      <c r="AL24" s="80">
        <v>119.196</v>
      </c>
      <c r="AM24" s="80">
        <v>14.939</v>
      </c>
      <c r="AN24" s="80">
        <v>263.67</v>
      </c>
      <c r="AO24" s="80">
        <v>30.687000000000001</v>
      </c>
      <c r="AP24" s="80">
        <v>1358.7080000000001</v>
      </c>
      <c r="AQ24" s="80">
        <v>17.134</v>
      </c>
      <c r="AR24" s="80">
        <v>3.5739999999999998</v>
      </c>
      <c r="AS24" s="80">
        <v>111.43</v>
      </c>
      <c r="AT24" s="80">
        <v>11.696999999999999</v>
      </c>
      <c r="AU24" s="80">
        <v>0</v>
      </c>
      <c r="AV24" s="80">
        <v>0</v>
      </c>
      <c r="AW24" s="80">
        <v>0</v>
      </c>
      <c r="AX24" s="80">
        <v>0</v>
      </c>
      <c r="AY24" s="80">
        <v>0</v>
      </c>
      <c r="AZ24" s="80">
        <v>0</v>
      </c>
      <c r="BA24" s="80">
        <v>0</v>
      </c>
      <c r="BB24" s="80">
        <v>0</v>
      </c>
      <c r="BC24" s="80">
        <v>0</v>
      </c>
      <c r="BD24" s="80">
        <v>2.964</v>
      </c>
      <c r="BE24" s="80">
        <v>8.8659999999999997</v>
      </c>
      <c r="BF24" s="80">
        <v>0</v>
      </c>
      <c r="BG24" s="80">
        <v>0</v>
      </c>
      <c r="BH24" s="80">
        <v>0</v>
      </c>
      <c r="BI24" s="80">
        <v>3.5590000000000002</v>
      </c>
      <c r="BJ24" s="80">
        <v>0</v>
      </c>
      <c r="BK24" s="80">
        <v>0</v>
      </c>
      <c r="BL24" s="80">
        <v>0</v>
      </c>
      <c r="BM24" s="80">
        <v>16.071000000000002</v>
      </c>
      <c r="BN24" s="80">
        <v>0</v>
      </c>
      <c r="BO24" s="80">
        <v>0</v>
      </c>
      <c r="BP24" s="80">
        <v>0</v>
      </c>
      <c r="BQ24" s="80">
        <v>6.8979999999999997</v>
      </c>
      <c r="BR24" s="80">
        <v>0</v>
      </c>
      <c r="BS24" s="80">
        <v>0</v>
      </c>
      <c r="BT24" s="80">
        <v>0</v>
      </c>
      <c r="BU24" s="80">
        <v>0</v>
      </c>
      <c r="BV24" s="80">
        <v>0</v>
      </c>
      <c r="BW24" s="80">
        <v>0</v>
      </c>
      <c r="BX24" s="80">
        <v>4.8339999999999996</v>
      </c>
      <c r="BY24" s="80">
        <v>0</v>
      </c>
      <c r="BZ24" s="80">
        <v>17.215</v>
      </c>
      <c r="CA24" s="80">
        <v>0</v>
      </c>
      <c r="CB24" s="80">
        <v>751.39</v>
      </c>
      <c r="CC24" s="80">
        <v>0</v>
      </c>
      <c r="CD24" s="80">
        <v>0</v>
      </c>
      <c r="CE24" s="80">
        <v>2.4329999999999998</v>
      </c>
      <c r="CF24" s="80">
        <v>3.5459999999999998</v>
      </c>
      <c r="CG24" s="80">
        <v>0</v>
      </c>
      <c r="CH24" s="80">
        <v>0</v>
      </c>
      <c r="CI24" s="80">
        <v>19.140999999999998</v>
      </c>
      <c r="CJ24" s="80">
        <v>0</v>
      </c>
      <c r="CK24" s="80">
        <v>7.3470000000000004</v>
      </c>
      <c r="CL24" s="80">
        <v>79.876999999999995</v>
      </c>
      <c r="CM24" s="80">
        <v>8.0180000000000007</v>
      </c>
      <c r="CN24" s="80">
        <v>64.613</v>
      </c>
      <c r="CO24" s="80">
        <v>0</v>
      </c>
      <c r="CP24" s="80">
        <v>0</v>
      </c>
      <c r="CQ24" s="80">
        <v>0</v>
      </c>
      <c r="CR24" s="80">
        <v>0</v>
      </c>
      <c r="CS24" s="80">
        <v>386.96</v>
      </c>
      <c r="CT24" s="80">
        <v>0</v>
      </c>
      <c r="CU24" s="80">
        <v>2.6379999999999999</v>
      </c>
      <c r="CV24" s="80">
        <v>0</v>
      </c>
      <c r="CW24" s="80">
        <v>0</v>
      </c>
      <c r="CX24" s="80">
        <v>0</v>
      </c>
      <c r="CY24" s="80">
        <v>0</v>
      </c>
      <c r="CZ24" s="80">
        <v>0</v>
      </c>
      <c r="DA24" s="80">
        <v>0</v>
      </c>
      <c r="DB24" s="80">
        <v>35.277999999999999</v>
      </c>
      <c r="DC24" s="80">
        <v>55.329000000000001</v>
      </c>
      <c r="DD24" s="80">
        <v>0</v>
      </c>
      <c r="DE24" s="80">
        <v>1913.098</v>
      </c>
      <c r="DF24" s="80">
        <v>0</v>
      </c>
      <c r="DG24" s="80">
        <v>1358.7080000000001</v>
      </c>
      <c r="DH24" s="80">
        <v>0</v>
      </c>
      <c r="DI24" s="80">
        <v>17.134</v>
      </c>
      <c r="DJ24" s="80">
        <v>3.5739999999999998</v>
      </c>
      <c r="DK24" s="80">
        <v>10.166</v>
      </c>
      <c r="DL24" s="80">
        <v>0</v>
      </c>
      <c r="DM24" s="80">
        <v>0</v>
      </c>
      <c r="DN24" s="80">
        <v>0</v>
      </c>
      <c r="DO24" s="80">
        <v>0</v>
      </c>
      <c r="DP24" s="80">
        <v>0</v>
      </c>
      <c r="DQ24" s="80">
        <v>0</v>
      </c>
      <c r="DR24" s="80">
        <v>0</v>
      </c>
      <c r="DS24" s="80">
        <v>884.827</v>
      </c>
      <c r="DT24" s="80">
        <v>210.36500000000001</v>
      </c>
      <c r="DU24" s="80">
        <v>22.559000000000001</v>
      </c>
      <c r="DV24" s="80">
        <v>48.247999999999998</v>
      </c>
      <c r="DW24" s="80">
        <v>7.9630000000000001</v>
      </c>
      <c r="DX24" s="80">
        <v>329.48500000000001</v>
      </c>
      <c r="DY24" s="80">
        <v>57.271999999999998</v>
      </c>
      <c r="DZ24" s="80">
        <v>4926.973</v>
      </c>
      <c r="EA24" s="80">
        <v>7.1280000000000001</v>
      </c>
      <c r="EB24" s="80">
        <v>591.60900000000004</v>
      </c>
      <c r="EC24" s="80">
        <v>41.768000000000001</v>
      </c>
      <c r="ED24" s="80">
        <v>0</v>
      </c>
      <c r="EE24" s="80">
        <v>728.08900000000006</v>
      </c>
      <c r="EF24" s="80">
        <v>14843.893</v>
      </c>
      <c r="EG24" s="80">
        <v>371.33199999999999</v>
      </c>
      <c r="EH24" s="80">
        <v>276.47300000000001</v>
      </c>
      <c r="EI24" s="80">
        <v>72.385999999999996</v>
      </c>
      <c r="EJ24" s="80">
        <v>164.85</v>
      </c>
      <c r="EK24" s="80">
        <v>100.52200000000001</v>
      </c>
      <c r="EL24" s="80">
        <v>456.10199999999998</v>
      </c>
      <c r="EM24" s="80">
        <v>119.196</v>
      </c>
      <c r="EN24" s="80">
        <v>14.939</v>
      </c>
      <c r="EO24" s="80">
        <v>263.67</v>
      </c>
      <c r="EP24" s="80">
        <v>30.687000000000001</v>
      </c>
      <c r="EQ24" s="80">
        <v>0</v>
      </c>
      <c r="ER24" s="80">
        <v>0</v>
      </c>
      <c r="ES24" s="80">
        <v>0</v>
      </c>
      <c r="ET24" s="80">
        <v>111.43</v>
      </c>
      <c r="EU24" s="80">
        <v>11.696999999999999</v>
      </c>
      <c r="EV24" s="80">
        <v>0</v>
      </c>
      <c r="EW24" s="80">
        <v>0</v>
      </c>
      <c r="EX24" s="80">
        <v>0</v>
      </c>
      <c r="EY24" s="80">
        <v>0</v>
      </c>
      <c r="EZ24" s="80">
        <v>0</v>
      </c>
      <c r="FA24" s="80">
        <v>0</v>
      </c>
      <c r="FB24" s="80">
        <v>0</v>
      </c>
      <c r="FC24" s="80">
        <v>0</v>
      </c>
      <c r="FD24" s="80">
        <v>0</v>
      </c>
      <c r="FE24" s="80">
        <v>2.964</v>
      </c>
      <c r="FF24" s="80">
        <v>8.8659999999999997</v>
      </c>
      <c r="FG24" s="80">
        <v>0</v>
      </c>
      <c r="FH24" s="80">
        <v>0</v>
      </c>
      <c r="FI24" s="80">
        <v>0</v>
      </c>
      <c r="FJ24" s="80">
        <v>3.5590000000000002</v>
      </c>
      <c r="FK24" s="80">
        <v>0</v>
      </c>
      <c r="FL24" s="80">
        <v>0</v>
      </c>
      <c r="FM24" s="80">
        <v>0</v>
      </c>
      <c r="FN24" s="80">
        <v>16.071000000000002</v>
      </c>
      <c r="FO24" s="80">
        <v>0</v>
      </c>
      <c r="FP24" s="80">
        <v>0</v>
      </c>
      <c r="FQ24" s="80">
        <v>0</v>
      </c>
      <c r="FR24" s="80">
        <v>6.8979999999999997</v>
      </c>
      <c r="FS24" s="80">
        <v>0</v>
      </c>
      <c r="FT24" s="80">
        <v>0</v>
      </c>
      <c r="FU24" s="80">
        <v>0</v>
      </c>
      <c r="FV24" s="80">
        <v>0</v>
      </c>
      <c r="FW24" s="80">
        <v>0</v>
      </c>
      <c r="FX24" s="80">
        <v>0</v>
      </c>
      <c r="FY24" s="80">
        <v>4.8339999999999996</v>
      </c>
      <c r="FZ24" s="80">
        <v>0</v>
      </c>
      <c r="GA24" s="80">
        <v>17.215</v>
      </c>
      <c r="GB24" s="80">
        <v>0</v>
      </c>
      <c r="GC24" s="80">
        <v>751.39</v>
      </c>
      <c r="GD24" s="80">
        <v>0</v>
      </c>
      <c r="GE24" s="80">
        <v>0</v>
      </c>
      <c r="GF24" s="80">
        <v>2.4329999999999998</v>
      </c>
      <c r="GG24" s="80">
        <v>3.5459999999999998</v>
      </c>
      <c r="GH24" s="80">
        <v>0</v>
      </c>
      <c r="GI24" s="80">
        <v>0</v>
      </c>
      <c r="GJ24" s="80">
        <v>19.140999999999998</v>
      </c>
      <c r="GK24" s="80">
        <v>0</v>
      </c>
      <c r="GL24" s="80">
        <v>7.3470000000000004</v>
      </c>
      <c r="GM24" s="80">
        <v>79.876999999999995</v>
      </c>
      <c r="GN24" s="80">
        <v>8.0180000000000007</v>
      </c>
      <c r="GO24" s="80">
        <v>64.613</v>
      </c>
      <c r="GP24" s="80">
        <v>0</v>
      </c>
      <c r="GQ24" s="80">
        <v>0</v>
      </c>
      <c r="GR24" s="80">
        <v>0</v>
      </c>
      <c r="GS24" s="80">
        <v>0</v>
      </c>
      <c r="GT24" s="80">
        <v>386.96</v>
      </c>
      <c r="GU24" s="80">
        <v>0</v>
      </c>
      <c r="GV24" s="80">
        <v>2.6379999999999999</v>
      </c>
      <c r="GW24" s="80">
        <v>0</v>
      </c>
      <c r="GX24" s="80">
        <v>0</v>
      </c>
      <c r="GY24" s="80">
        <v>0</v>
      </c>
      <c r="GZ24" s="80">
        <v>0</v>
      </c>
      <c r="HA24" s="80">
        <v>0</v>
      </c>
      <c r="HB24" s="80">
        <v>0</v>
      </c>
      <c r="HC24" s="80">
        <v>35.277999999999999</v>
      </c>
      <c r="HD24" s="80">
        <v>55.329000000000001</v>
      </c>
      <c r="HE24" s="80">
        <v>0</v>
      </c>
      <c r="HF24" s="80">
        <v>3292.5140000000001</v>
      </c>
      <c r="HG24" s="80">
        <v>10.166</v>
      </c>
      <c r="HH24" s="80">
        <v>0</v>
      </c>
      <c r="HI24" s="80">
        <v>0</v>
      </c>
      <c r="HJ24" s="80">
        <v>0</v>
      </c>
      <c r="HK24" s="80">
        <v>24570.335999999999</v>
      </c>
      <c r="HL24" s="80">
        <v>111.43</v>
      </c>
      <c r="HM24" s="80">
        <v>11.696999999999999</v>
      </c>
      <c r="HN24" s="80">
        <v>11.83</v>
      </c>
      <c r="HO24" s="80">
        <v>26.527999999999999</v>
      </c>
      <c r="HP24" s="80">
        <v>4.8339999999999996</v>
      </c>
      <c r="HQ24" s="80">
        <v>17.215</v>
      </c>
      <c r="HR24" s="80">
        <v>753.82299999999998</v>
      </c>
      <c r="HS24" s="80">
        <v>3.5459999999999998</v>
      </c>
      <c r="HT24" s="80">
        <v>26.488</v>
      </c>
      <c r="HU24" s="80">
        <v>87.894999999999996</v>
      </c>
      <c r="HV24" s="80">
        <v>64.613</v>
      </c>
      <c r="HW24" s="80">
        <v>0</v>
      </c>
      <c r="HX24" s="80">
        <v>389.59800000000001</v>
      </c>
      <c r="HY24" s="80">
        <v>90.606999999999999</v>
      </c>
      <c r="HZ24" s="80">
        <v>0</v>
      </c>
      <c r="IA24" s="80">
        <v>3292.5140000000001</v>
      </c>
      <c r="IB24" s="80">
        <v>10.166</v>
      </c>
      <c r="IC24" s="80">
        <v>0</v>
      </c>
      <c r="ID24" s="80">
        <v>0</v>
      </c>
      <c r="IE24" s="80">
        <v>0</v>
      </c>
      <c r="IF24" s="80">
        <v>26483.434000000001</v>
      </c>
      <c r="IG24" s="80">
        <v>1490.846</v>
      </c>
      <c r="IH24" s="80">
        <v>11.696999999999999</v>
      </c>
      <c r="II24" s="80">
        <v>11.83</v>
      </c>
      <c r="IJ24" s="80">
        <v>26.527999999999999</v>
      </c>
      <c r="IK24" s="80">
        <v>4.8339999999999996</v>
      </c>
      <c r="IL24" s="80">
        <v>17.215</v>
      </c>
      <c r="IM24" s="80">
        <v>753.82299999999998</v>
      </c>
      <c r="IN24" s="80">
        <v>3.5459999999999998</v>
      </c>
      <c r="IO24" s="80">
        <v>26.488</v>
      </c>
      <c r="IP24" s="80">
        <v>87.894999999999996</v>
      </c>
      <c r="IQ24" s="80">
        <v>64.613</v>
      </c>
      <c r="IR24" s="80">
        <v>0</v>
      </c>
      <c r="IS24" s="80">
        <v>389.59800000000001</v>
      </c>
      <c r="IT24" s="80">
        <v>90.606999999999999</v>
      </c>
      <c r="IU24" s="80">
        <v>0</v>
      </c>
      <c r="IV24" s="81">
        <v>0</v>
      </c>
      <c r="IW24" s="78">
        <v>1</v>
      </c>
      <c r="IX24" s="78">
        <v>0</v>
      </c>
      <c r="IY24" s="78">
        <v>0</v>
      </c>
      <c r="IZ24" s="78">
        <v>0</v>
      </c>
      <c r="JA24" s="78">
        <v>0</v>
      </c>
      <c r="JB24" s="78">
        <v>0</v>
      </c>
      <c r="JC24" s="78">
        <v>0</v>
      </c>
      <c r="JD24" s="78">
        <v>0</v>
      </c>
      <c r="JE24" s="78">
        <v>68</v>
      </c>
      <c r="JF24" s="78">
        <v>18</v>
      </c>
      <c r="JG24" s="78">
        <v>2</v>
      </c>
      <c r="JH24" s="78">
        <v>6</v>
      </c>
      <c r="JI24" s="78">
        <v>2</v>
      </c>
      <c r="JJ24" s="78">
        <v>14</v>
      </c>
      <c r="JK24" s="78">
        <v>8</v>
      </c>
      <c r="JL24" s="78">
        <v>66</v>
      </c>
      <c r="JM24" s="78">
        <v>3</v>
      </c>
      <c r="JN24" s="78">
        <v>56</v>
      </c>
      <c r="JO24" s="78">
        <v>6</v>
      </c>
      <c r="JP24" s="78">
        <v>0</v>
      </c>
      <c r="JQ24" s="78">
        <v>21</v>
      </c>
      <c r="JR24" s="78">
        <v>25</v>
      </c>
      <c r="JS24" s="78">
        <v>24</v>
      </c>
      <c r="JT24" s="78">
        <v>18</v>
      </c>
      <c r="JU24" s="78">
        <v>9</v>
      </c>
      <c r="JV24" s="78">
        <v>14</v>
      </c>
      <c r="JW24" s="78">
        <v>6</v>
      </c>
      <c r="JX24" s="78">
        <v>20</v>
      </c>
      <c r="JY24" s="78">
        <v>12</v>
      </c>
      <c r="JZ24" s="78">
        <v>3</v>
      </c>
      <c r="KA24" s="78">
        <v>21</v>
      </c>
      <c r="KB24" s="78">
        <v>5</v>
      </c>
      <c r="KC24" s="78">
        <v>15</v>
      </c>
      <c r="KD24" s="78">
        <v>1</v>
      </c>
      <c r="KE24" s="78">
        <v>1</v>
      </c>
      <c r="KF24" s="78">
        <v>12</v>
      </c>
      <c r="KG24" s="78">
        <v>3</v>
      </c>
      <c r="KH24" s="78">
        <v>0</v>
      </c>
      <c r="KI24" s="78">
        <v>0</v>
      </c>
      <c r="KJ24" s="78">
        <v>0</v>
      </c>
      <c r="KK24" s="78">
        <v>0</v>
      </c>
      <c r="KL24" s="78">
        <v>0</v>
      </c>
      <c r="KM24" s="78">
        <v>0</v>
      </c>
      <c r="KN24" s="78">
        <v>0</v>
      </c>
      <c r="KO24" s="78">
        <v>0</v>
      </c>
      <c r="KP24" s="78">
        <v>0</v>
      </c>
      <c r="KQ24" s="78">
        <v>1</v>
      </c>
      <c r="KR24" s="78">
        <v>1</v>
      </c>
      <c r="KS24" s="78">
        <v>0</v>
      </c>
      <c r="KT24" s="78">
        <v>0</v>
      </c>
      <c r="KU24" s="78">
        <v>0</v>
      </c>
      <c r="KV24" s="78">
        <v>1</v>
      </c>
      <c r="KW24" s="78">
        <v>0</v>
      </c>
      <c r="KX24" s="78">
        <v>0</v>
      </c>
      <c r="KY24" s="78">
        <v>0</v>
      </c>
      <c r="KZ24" s="78">
        <v>4</v>
      </c>
      <c r="LA24" s="78">
        <v>0</v>
      </c>
      <c r="LB24" s="78">
        <v>0</v>
      </c>
      <c r="LC24" s="78">
        <v>0</v>
      </c>
      <c r="LD24" s="78">
        <v>1</v>
      </c>
      <c r="LE24" s="78">
        <v>0</v>
      </c>
      <c r="LF24" s="78">
        <v>0</v>
      </c>
      <c r="LG24" s="78">
        <v>0</v>
      </c>
      <c r="LH24" s="78">
        <v>0</v>
      </c>
      <c r="LI24" s="78">
        <v>0</v>
      </c>
      <c r="LJ24" s="78">
        <v>0</v>
      </c>
      <c r="LK24" s="78">
        <v>1</v>
      </c>
      <c r="LL24" s="78">
        <v>0</v>
      </c>
      <c r="LM24" s="78">
        <v>5</v>
      </c>
      <c r="LN24" s="78">
        <v>0</v>
      </c>
      <c r="LO24" s="78">
        <v>35</v>
      </c>
      <c r="LP24" s="78">
        <v>0</v>
      </c>
      <c r="LQ24" s="78">
        <v>0</v>
      </c>
      <c r="LR24" s="78">
        <v>1</v>
      </c>
      <c r="LS24" s="78">
        <v>1</v>
      </c>
      <c r="LT24" s="78">
        <v>0</v>
      </c>
      <c r="LU24" s="78">
        <v>0</v>
      </c>
      <c r="LV24" s="78">
        <v>4</v>
      </c>
      <c r="LW24" s="78">
        <v>0</v>
      </c>
      <c r="LX24" s="78">
        <v>2</v>
      </c>
      <c r="LY24" s="78">
        <v>5</v>
      </c>
      <c r="LZ24" s="78">
        <v>2</v>
      </c>
      <c r="MA24" s="78">
        <v>14</v>
      </c>
      <c r="MB24" s="78">
        <v>0</v>
      </c>
      <c r="MC24" s="78">
        <v>0</v>
      </c>
      <c r="MD24" s="78">
        <v>0</v>
      </c>
      <c r="ME24" s="78">
        <v>0</v>
      </c>
      <c r="MF24" s="78">
        <v>12</v>
      </c>
      <c r="MG24" s="78">
        <v>0</v>
      </c>
      <c r="MH24" s="78">
        <v>1</v>
      </c>
      <c r="MI24" s="78">
        <v>0</v>
      </c>
      <c r="MJ24" s="78">
        <v>0</v>
      </c>
      <c r="MK24" s="78">
        <v>0</v>
      </c>
      <c r="ML24" s="78">
        <v>0</v>
      </c>
      <c r="MM24" s="78">
        <v>0</v>
      </c>
      <c r="MN24" s="78">
        <v>0</v>
      </c>
      <c r="MO24" s="78">
        <v>6</v>
      </c>
      <c r="MP24" s="78">
        <v>4</v>
      </c>
      <c r="MQ24" s="78">
        <v>0</v>
      </c>
      <c r="MR24" s="78">
        <v>1</v>
      </c>
      <c r="MS24" s="78">
        <v>0</v>
      </c>
      <c r="MT24" s="78">
        <v>15</v>
      </c>
      <c r="MU24" s="78">
        <v>0</v>
      </c>
      <c r="MV24" s="78">
        <v>1</v>
      </c>
      <c r="MW24" s="78">
        <v>1</v>
      </c>
      <c r="MX24" s="78">
        <v>1</v>
      </c>
      <c r="MY24" s="78">
        <v>0</v>
      </c>
      <c r="MZ24" s="78">
        <v>0</v>
      </c>
      <c r="NA24" s="78">
        <v>0</v>
      </c>
      <c r="NB24" s="78">
        <v>0</v>
      </c>
      <c r="NC24" s="78">
        <v>0</v>
      </c>
      <c r="ND24" s="78">
        <v>0</v>
      </c>
      <c r="NE24" s="78">
        <v>0</v>
      </c>
      <c r="NF24" s="78">
        <v>68</v>
      </c>
      <c r="NG24" s="78">
        <v>18</v>
      </c>
      <c r="NH24" s="78">
        <v>2</v>
      </c>
      <c r="NI24" s="78">
        <v>6</v>
      </c>
      <c r="NJ24" s="78">
        <v>2</v>
      </c>
      <c r="NK24" s="78">
        <v>14</v>
      </c>
      <c r="NL24" s="78">
        <v>8</v>
      </c>
      <c r="NM24" s="78">
        <v>66</v>
      </c>
      <c r="NN24" s="78">
        <v>2</v>
      </c>
      <c r="NO24" s="78">
        <v>56</v>
      </c>
      <c r="NP24" s="78">
        <v>6</v>
      </c>
      <c r="NQ24" s="78">
        <v>0</v>
      </c>
      <c r="NR24" s="78">
        <v>21</v>
      </c>
      <c r="NS24" s="78">
        <v>25</v>
      </c>
      <c r="NT24" s="78">
        <v>24</v>
      </c>
      <c r="NU24" s="78">
        <v>18</v>
      </c>
      <c r="NV24" s="78">
        <v>9</v>
      </c>
      <c r="NW24" s="78">
        <v>14</v>
      </c>
      <c r="NX24" s="78">
        <v>6</v>
      </c>
      <c r="NY24" s="78">
        <v>20</v>
      </c>
      <c r="NZ24" s="78">
        <v>12</v>
      </c>
      <c r="OA24" s="78">
        <v>3</v>
      </c>
      <c r="OB24" s="78">
        <v>21</v>
      </c>
      <c r="OC24" s="78">
        <v>5</v>
      </c>
      <c r="OD24" s="78">
        <v>0</v>
      </c>
      <c r="OE24" s="78">
        <v>0</v>
      </c>
      <c r="OF24" s="78">
        <v>0</v>
      </c>
      <c r="OG24" s="78">
        <v>12</v>
      </c>
      <c r="OH24" s="78">
        <v>3</v>
      </c>
      <c r="OI24" s="78">
        <v>0</v>
      </c>
      <c r="OJ24" s="78">
        <v>0</v>
      </c>
      <c r="OK24" s="78">
        <v>0</v>
      </c>
      <c r="OL24" s="78">
        <v>0</v>
      </c>
      <c r="OM24" s="78">
        <v>0</v>
      </c>
      <c r="ON24" s="78">
        <v>0</v>
      </c>
      <c r="OO24" s="78">
        <v>0</v>
      </c>
      <c r="OP24" s="78">
        <v>0</v>
      </c>
      <c r="OQ24" s="78">
        <v>0</v>
      </c>
      <c r="OR24" s="78">
        <v>1</v>
      </c>
      <c r="OS24" s="78">
        <v>1</v>
      </c>
      <c r="OT24" s="78">
        <v>0</v>
      </c>
      <c r="OU24" s="78">
        <v>0</v>
      </c>
      <c r="OV24" s="78">
        <v>0</v>
      </c>
      <c r="OW24" s="78">
        <v>1</v>
      </c>
      <c r="OX24" s="78">
        <v>0</v>
      </c>
      <c r="OY24" s="78">
        <v>0</v>
      </c>
      <c r="OZ24" s="78">
        <v>0</v>
      </c>
      <c r="PA24" s="78">
        <v>4</v>
      </c>
      <c r="PB24" s="78">
        <v>0</v>
      </c>
      <c r="PC24" s="78">
        <v>0</v>
      </c>
      <c r="PD24" s="78">
        <v>0</v>
      </c>
      <c r="PE24" s="78">
        <v>1</v>
      </c>
      <c r="PF24" s="78">
        <v>0</v>
      </c>
      <c r="PG24" s="78">
        <v>0</v>
      </c>
      <c r="PH24" s="78">
        <v>0</v>
      </c>
      <c r="PI24" s="78">
        <v>0</v>
      </c>
      <c r="PJ24" s="78">
        <v>0</v>
      </c>
      <c r="PK24" s="78">
        <v>0</v>
      </c>
      <c r="PL24" s="78">
        <v>1</v>
      </c>
      <c r="PM24" s="78">
        <v>0</v>
      </c>
      <c r="PN24" s="78">
        <v>5</v>
      </c>
      <c r="PO24" s="78">
        <v>0</v>
      </c>
      <c r="PP24" s="78">
        <v>35</v>
      </c>
      <c r="PQ24" s="78">
        <v>0</v>
      </c>
      <c r="PR24" s="78">
        <v>0</v>
      </c>
      <c r="PS24" s="78">
        <v>1</v>
      </c>
      <c r="PT24" s="78">
        <v>1</v>
      </c>
      <c r="PU24" s="78">
        <v>0</v>
      </c>
      <c r="PV24" s="78">
        <v>0</v>
      </c>
      <c r="PW24" s="78">
        <v>4</v>
      </c>
      <c r="PX24" s="78">
        <v>0</v>
      </c>
      <c r="PY24" s="78">
        <v>2</v>
      </c>
      <c r="PZ24" s="78">
        <v>5</v>
      </c>
      <c r="QA24" s="78">
        <v>2</v>
      </c>
      <c r="QB24" s="78">
        <v>14</v>
      </c>
      <c r="QC24" s="78">
        <v>0</v>
      </c>
      <c r="QD24" s="78">
        <v>0</v>
      </c>
      <c r="QE24" s="78">
        <v>0</v>
      </c>
      <c r="QF24" s="78">
        <v>0</v>
      </c>
      <c r="QG24" s="78">
        <v>12</v>
      </c>
      <c r="QH24" s="78">
        <v>0</v>
      </c>
      <c r="QI24" s="78">
        <v>1</v>
      </c>
      <c r="QJ24" s="78">
        <v>0</v>
      </c>
      <c r="QK24" s="78">
        <v>0</v>
      </c>
      <c r="QL24" s="78">
        <v>0</v>
      </c>
      <c r="QM24" s="78">
        <v>0</v>
      </c>
      <c r="QN24" s="78">
        <v>0</v>
      </c>
      <c r="QO24" s="78">
        <v>0</v>
      </c>
      <c r="QP24" s="78">
        <v>6</v>
      </c>
      <c r="QQ24" s="78">
        <v>4</v>
      </c>
      <c r="QR24" s="78">
        <v>0</v>
      </c>
      <c r="QS24" s="78">
        <v>18</v>
      </c>
      <c r="QT24" s="78">
        <v>1</v>
      </c>
      <c r="QU24" s="78">
        <v>0</v>
      </c>
      <c r="QV24" s="78">
        <v>0</v>
      </c>
      <c r="QW24" s="78">
        <v>0</v>
      </c>
      <c r="QX24" s="78">
        <v>426</v>
      </c>
      <c r="QY24" s="78">
        <v>12</v>
      </c>
      <c r="QZ24" s="78">
        <v>3</v>
      </c>
      <c r="RA24" s="78">
        <v>2</v>
      </c>
      <c r="RB24" s="78">
        <v>6</v>
      </c>
      <c r="RC24" s="78">
        <v>1</v>
      </c>
      <c r="RD24" s="78">
        <v>5</v>
      </c>
      <c r="RE24" s="78">
        <v>36</v>
      </c>
      <c r="RF24" s="78">
        <v>1</v>
      </c>
      <c r="RG24" s="78">
        <v>6</v>
      </c>
      <c r="RH24" s="78">
        <v>7</v>
      </c>
      <c r="RI24" s="78">
        <v>14</v>
      </c>
      <c r="RJ24" s="78">
        <v>0</v>
      </c>
      <c r="RK24" s="78">
        <v>13</v>
      </c>
      <c r="RL24" s="78">
        <v>10</v>
      </c>
      <c r="RM24" s="78">
        <v>0</v>
      </c>
      <c r="RN24" s="78">
        <v>18</v>
      </c>
      <c r="RO24" s="78">
        <v>1</v>
      </c>
      <c r="RP24" s="78">
        <v>0</v>
      </c>
      <c r="RQ24" s="78">
        <v>0</v>
      </c>
      <c r="RR24" s="78">
        <v>0</v>
      </c>
      <c r="RS24" s="78">
        <v>427</v>
      </c>
      <c r="RT24" s="78">
        <v>29</v>
      </c>
      <c r="RU24" s="78">
        <v>3</v>
      </c>
      <c r="RV24" s="78">
        <v>2</v>
      </c>
      <c r="RW24" s="78">
        <v>6</v>
      </c>
      <c r="RX24" s="78">
        <v>1</v>
      </c>
      <c r="RY24" s="78">
        <v>5</v>
      </c>
      <c r="RZ24" s="78">
        <v>36</v>
      </c>
      <c r="SA24" s="78">
        <v>1</v>
      </c>
      <c r="SB24" s="78">
        <v>6</v>
      </c>
      <c r="SC24" s="78">
        <v>7</v>
      </c>
      <c r="SD24" s="78">
        <v>14</v>
      </c>
      <c r="SE24" s="78">
        <v>0</v>
      </c>
      <c r="SF24" s="78">
        <v>13</v>
      </c>
      <c r="SG24" s="78">
        <v>10</v>
      </c>
      <c r="SH24" s="78">
        <v>0</v>
      </c>
    </row>
    <row r="25" spans="1:502">
      <c r="A25" s="17" t="s">
        <v>1781</v>
      </c>
      <c r="B25" s="77">
        <v>17</v>
      </c>
      <c r="C25" s="77">
        <v>17</v>
      </c>
      <c r="D25" s="77">
        <v>1</v>
      </c>
      <c r="E25" s="77">
        <v>2020</v>
      </c>
      <c r="F25" s="77" t="s">
        <v>160</v>
      </c>
      <c r="G25" s="1017" t="s">
        <v>1571</v>
      </c>
      <c r="H25" s="77" t="s">
        <v>1572</v>
      </c>
      <c r="I25" s="1018"/>
      <c r="J25" s="80">
        <v>8.8770000000000007</v>
      </c>
      <c r="K25" s="80">
        <v>0</v>
      </c>
      <c r="L25" s="80">
        <v>0</v>
      </c>
      <c r="M25" s="80">
        <v>0</v>
      </c>
      <c r="N25" s="80">
        <v>0</v>
      </c>
      <c r="O25" s="80">
        <v>0</v>
      </c>
      <c r="P25" s="80">
        <v>0</v>
      </c>
      <c r="Q25" s="80">
        <v>0</v>
      </c>
      <c r="R25" s="80">
        <v>853.68600000000004</v>
      </c>
      <c r="S25" s="80">
        <v>195.81800000000001</v>
      </c>
      <c r="T25" s="80">
        <v>19.696000000000002</v>
      </c>
      <c r="U25" s="80">
        <v>42.161999999999999</v>
      </c>
      <c r="V25" s="80">
        <v>7.5970000000000004</v>
      </c>
      <c r="W25" s="80">
        <v>315.18900000000002</v>
      </c>
      <c r="X25" s="80">
        <v>75.673000000000002</v>
      </c>
      <c r="Y25" s="80">
        <v>4299.79</v>
      </c>
      <c r="Z25" s="80">
        <v>1715.9290000000001</v>
      </c>
      <c r="AA25" s="80">
        <v>611.52700000000004</v>
      </c>
      <c r="AB25" s="80">
        <v>39.616</v>
      </c>
      <c r="AC25" s="80">
        <v>0</v>
      </c>
      <c r="AD25" s="80">
        <v>557.69600000000003</v>
      </c>
      <c r="AE25" s="80">
        <v>10574.303</v>
      </c>
      <c r="AF25" s="80">
        <v>371.30099999999999</v>
      </c>
      <c r="AG25" s="80">
        <v>261.28800000000001</v>
      </c>
      <c r="AH25" s="80">
        <v>55.598999999999997</v>
      </c>
      <c r="AI25" s="80">
        <v>156.59399999999999</v>
      </c>
      <c r="AJ25" s="80">
        <v>96.378</v>
      </c>
      <c r="AK25" s="80">
        <v>421.863</v>
      </c>
      <c r="AL25" s="80">
        <v>104.934</v>
      </c>
      <c r="AM25" s="80">
        <v>10.851000000000001</v>
      </c>
      <c r="AN25" s="80">
        <v>231.209</v>
      </c>
      <c r="AO25" s="80">
        <v>25.837</v>
      </c>
      <c r="AP25" s="80">
        <v>1273.47</v>
      </c>
      <c r="AQ25" s="80">
        <v>16.809000000000001</v>
      </c>
      <c r="AR25" s="80">
        <v>4.0389999999999997</v>
      </c>
      <c r="AS25" s="80">
        <v>80.314999999999998</v>
      </c>
      <c r="AT25" s="80">
        <v>10.747</v>
      </c>
      <c r="AU25" s="80">
        <v>0</v>
      </c>
      <c r="AV25" s="80">
        <v>0</v>
      </c>
      <c r="AW25" s="80">
        <v>0</v>
      </c>
      <c r="AX25" s="80">
        <v>0</v>
      </c>
      <c r="AY25" s="80">
        <v>0</v>
      </c>
      <c r="AZ25" s="80">
        <v>0</v>
      </c>
      <c r="BA25" s="80">
        <v>0</v>
      </c>
      <c r="BB25" s="80">
        <v>0</v>
      </c>
      <c r="BC25" s="80">
        <v>0</v>
      </c>
      <c r="BD25" s="80">
        <v>2.9729999999999999</v>
      </c>
      <c r="BE25" s="80">
        <v>6.8929999999999998</v>
      </c>
      <c r="BF25" s="80">
        <v>0</v>
      </c>
      <c r="BG25" s="80">
        <v>0</v>
      </c>
      <c r="BH25" s="80">
        <v>0</v>
      </c>
      <c r="BI25" s="80">
        <v>3.6859999999999999</v>
      </c>
      <c r="BJ25" s="80">
        <v>0</v>
      </c>
      <c r="BK25" s="80">
        <v>0</v>
      </c>
      <c r="BL25" s="80">
        <v>0</v>
      </c>
      <c r="BM25" s="80">
        <v>14.882999999999999</v>
      </c>
      <c r="BN25" s="80">
        <v>0</v>
      </c>
      <c r="BO25" s="80">
        <v>3.1589999999999998</v>
      </c>
      <c r="BP25" s="80">
        <v>0</v>
      </c>
      <c r="BQ25" s="80">
        <v>0</v>
      </c>
      <c r="BR25" s="80">
        <v>0</v>
      </c>
      <c r="BS25" s="80">
        <v>0</v>
      </c>
      <c r="BT25" s="80">
        <v>0</v>
      </c>
      <c r="BU25" s="80">
        <v>0</v>
      </c>
      <c r="BV25" s="80">
        <v>0</v>
      </c>
      <c r="BW25" s="80">
        <v>0</v>
      </c>
      <c r="BX25" s="80">
        <v>4.6959999999999997</v>
      </c>
      <c r="BY25" s="80">
        <v>0</v>
      </c>
      <c r="BZ25" s="80">
        <v>8.7669999999999995</v>
      </c>
      <c r="CA25" s="80">
        <v>0</v>
      </c>
      <c r="CB25" s="80">
        <v>704.07</v>
      </c>
      <c r="CC25" s="80">
        <v>0</v>
      </c>
      <c r="CD25" s="80">
        <v>0</v>
      </c>
      <c r="CE25" s="80">
        <v>12.699</v>
      </c>
      <c r="CF25" s="80">
        <v>2.964</v>
      </c>
      <c r="CG25" s="80">
        <v>0</v>
      </c>
      <c r="CH25" s="80">
        <v>0</v>
      </c>
      <c r="CI25" s="80">
        <v>11.862</v>
      </c>
      <c r="CJ25" s="80">
        <v>0</v>
      </c>
      <c r="CK25" s="80">
        <v>6.9080000000000004</v>
      </c>
      <c r="CL25" s="80">
        <v>72.849000000000004</v>
      </c>
      <c r="CM25" s="80">
        <v>5.1360000000000001</v>
      </c>
      <c r="CN25" s="80">
        <v>63.21</v>
      </c>
      <c r="CO25" s="80">
        <v>0</v>
      </c>
      <c r="CP25" s="80">
        <v>0</v>
      </c>
      <c r="CQ25" s="80">
        <v>0</v>
      </c>
      <c r="CR25" s="80">
        <v>0</v>
      </c>
      <c r="CS25" s="80">
        <v>321.87299999999999</v>
      </c>
      <c r="CT25" s="80">
        <v>0</v>
      </c>
      <c r="CU25" s="80">
        <v>2.5640000000000001</v>
      </c>
      <c r="CV25" s="80">
        <v>0</v>
      </c>
      <c r="CW25" s="80">
        <v>0</v>
      </c>
      <c r="CX25" s="80">
        <v>0</v>
      </c>
      <c r="CY25" s="80">
        <v>0</v>
      </c>
      <c r="CZ25" s="80">
        <v>0</v>
      </c>
      <c r="DA25" s="80">
        <v>0</v>
      </c>
      <c r="DB25" s="80">
        <v>31.82</v>
      </c>
      <c r="DC25" s="80">
        <v>4.2969999999999997</v>
      </c>
      <c r="DD25" s="80">
        <v>0</v>
      </c>
      <c r="DE25" s="80">
        <v>1708.2260000000001</v>
      </c>
      <c r="DF25" s="80">
        <v>0</v>
      </c>
      <c r="DG25" s="80">
        <v>1273.47</v>
      </c>
      <c r="DH25" s="80">
        <v>0</v>
      </c>
      <c r="DI25" s="80">
        <v>16.809000000000001</v>
      </c>
      <c r="DJ25" s="80">
        <v>4.0389999999999997</v>
      </c>
      <c r="DK25" s="80">
        <v>8.8770000000000007</v>
      </c>
      <c r="DL25" s="80">
        <v>0</v>
      </c>
      <c r="DM25" s="80">
        <v>0</v>
      </c>
      <c r="DN25" s="80">
        <v>0</v>
      </c>
      <c r="DO25" s="80">
        <v>0</v>
      </c>
      <c r="DP25" s="80">
        <v>0</v>
      </c>
      <c r="DQ25" s="80">
        <v>0</v>
      </c>
      <c r="DR25" s="80">
        <v>0</v>
      </c>
      <c r="DS25" s="80">
        <v>853.68600000000004</v>
      </c>
      <c r="DT25" s="80">
        <v>195.81800000000001</v>
      </c>
      <c r="DU25" s="80">
        <v>19.696000000000002</v>
      </c>
      <c r="DV25" s="80">
        <v>42.161999999999999</v>
      </c>
      <c r="DW25" s="80">
        <v>7.5970000000000004</v>
      </c>
      <c r="DX25" s="80">
        <v>315.18900000000002</v>
      </c>
      <c r="DY25" s="80">
        <v>75.673000000000002</v>
      </c>
      <c r="DZ25" s="80">
        <v>4299.79</v>
      </c>
      <c r="EA25" s="80">
        <v>7.7030000000000003</v>
      </c>
      <c r="EB25" s="80">
        <v>611.52700000000004</v>
      </c>
      <c r="EC25" s="80">
        <v>39.616</v>
      </c>
      <c r="ED25" s="80">
        <v>0</v>
      </c>
      <c r="EE25" s="80">
        <v>557.69600000000003</v>
      </c>
      <c r="EF25" s="80">
        <v>10574.303</v>
      </c>
      <c r="EG25" s="80">
        <v>371.30099999999999</v>
      </c>
      <c r="EH25" s="80">
        <v>261.28800000000001</v>
      </c>
      <c r="EI25" s="80">
        <v>55.598999999999997</v>
      </c>
      <c r="EJ25" s="80">
        <v>156.59399999999999</v>
      </c>
      <c r="EK25" s="80">
        <v>96.378</v>
      </c>
      <c r="EL25" s="80">
        <v>421.863</v>
      </c>
      <c r="EM25" s="80">
        <v>104.934</v>
      </c>
      <c r="EN25" s="80">
        <v>10.851000000000001</v>
      </c>
      <c r="EO25" s="80">
        <v>231.209</v>
      </c>
      <c r="EP25" s="80">
        <v>25.837</v>
      </c>
      <c r="EQ25" s="80">
        <v>0</v>
      </c>
      <c r="ER25" s="80">
        <v>0</v>
      </c>
      <c r="ES25" s="80">
        <v>0</v>
      </c>
      <c r="ET25" s="80">
        <v>80.314999999999998</v>
      </c>
      <c r="EU25" s="80">
        <v>10.747</v>
      </c>
      <c r="EV25" s="80">
        <v>0</v>
      </c>
      <c r="EW25" s="80">
        <v>0</v>
      </c>
      <c r="EX25" s="80">
        <v>0</v>
      </c>
      <c r="EY25" s="80">
        <v>0</v>
      </c>
      <c r="EZ25" s="80">
        <v>0</v>
      </c>
      <c r="FA25" s="80">
        <v>0</v>
      </c>
      <c r="FB25" s="80">
        <v>0</v>
      </c>
      <c r="FC25" s="80">
        <v>0</v>
      </c>
      <c r="FD25" s="80">
        <v>0</v>
      </c>
      <c r="FE25" s="80">
        <v>2.9729999999999999</v>
      </c>
      <c r="FF25" s="80">
        <v>6.8929999999999998</v>
      </c>
      <c r="FG25" s="80">
        <v>0</v>
      </c>
      <c r="FH25" s="80">
        <v>0</v>
      </c>
      <c r="FI25" s="80">
        <v>0</v>
      </c>
      <c r="FJ25" s="80">
        <v>3.6859999999999999</v>
      </c>
      <c r="FK25" s="80">
        <v>0</v>
      </c>
      <c r="FL25" s="80">
        <v>0</v>
      </c>
      <c r="FM25" s="80">
        <v>0</v>
      </c>
      <c r="FN25" s="80">
        <v>14.882999999999999</v>
      </c>
      <c r="FO25" s="80">
        <v>0</v>
      </c>
      <c r="FP25" s="80">
        <v>3.1589999999999998</v>
      </c>
      <c r="FQ25" s="80">
        <v>0</v>
      </c>
      <c r="FR25" s="80">
        <v>0</v>
      </c>
      <c r="FS25" s="80">
        <v>0</v>
      </c>
      <c r="FT25" s="80">
        <v>0</v>
      </c>
      <c r="FU25" s="80">
        <v>0</v>
      </c>
      <c r="FV25" s="80">
        <v>0</v>
      </c>
      <c r="FW25" s="80">
        <v>0</v>
      </c>
      <c r="FX25" s="80">
        <v>0</v>
      </c>
      <c r="FY25" s="80">
        <v>4.6959999999999997</v>
      </c>
      <c r="FZ25" s="80">
        <v>0</v>
      </c>
      <c r="GA25" s="80">
        <v>8.7669999999999995</v>
      </c>
      <c r="GB25" s="80">
        <v>0</v>
      </c>
      <c r="GC25" s="80">
        <v>704.07</v>
      </c>
      <c r="GD25" s="80">
        <v>0</v>
      </c>
      <c r="GE25" s="80">
        <v>0</v>
      </c>
      <c r="GF25" s="80">
        <v>12.699</v>
      </c>
      <c r="GG25" s="80">
        <v>2.964</v>
      </c>
      <c r="GH25" s="80">
        <v>0</v>
      </c>
      <c r="GI25" s="80">
        <v>0</v>
      </c>
      <c r="GJ25" s="80">
        <v>11.862</v>
      </c>
      <c r="GK25" s="80">
        <v>0</v>
      </c>
      <c r="GL25" s="80">
        <v>6.9080000000000004</v>
      </c>
      <c r="GM25" s="80">
        <v>72.849000000000004</v>
      </c>
      <c r="GN25" s="80">
        <v>5.1360000000000001</v>
      </c>
      <c r="GO25" s="80">
        <v>63.21</v>
      </c>
      <c r="GP25" s="80">
        <v>0</v>
      </c>
      <c r="GQ25" s="80">
        <v>0</v>
      </c>
      <c r="GR25" s="80">
        <v>0</v>
      </c>
      <c r="GS25" s="80">
        <v>0</v>
      </c>
      <c r="GT25" s="80">
        <v>321.87299999999999</v>
      </c>
      <c r="GU25" s="80">
        <v>0</v>
      </c>
      <c r="GV25" s="80">
        <v>2.5640000000000001</v>
      </c>
      <c r="GW25" s="80">
        <v>0</v>
      </c>
      <c r="GX25" s="80">
        <v>0</v>
      </c>
      <c r="GY25" s="80">
        <v>0</v>
      </c>
      <c r="GZ25" s="80">
        <v>0</v>
      </c>
      <c r="HA25" s="80">
        <v>0</v>
      </c>
      <c r="HB25" s="80">
        <v>0</v>
      </c>
      <c r="HC25" s="80">
        <v>31.82</v>
      </c>
      <c r="HD25" s="80">
        <v>4.2969999999999997</v>
      </c>
      <c r="HE25" s="80">
        <v>0</v>
      </c>
      <c r="HF25" s="80">
        <v>3002.5439999999999</v>
      </c>
      <c r="HG25" s="80">
        <v>8.8770000000000007</v>
      </c>
      <c r="HH25" s="80">
        <v>0</v>
      </c>
      <c r="HI25" s="80">
        <v>0</v>
      </c>
      <c r="HJ25" s="80">
        <v>0</v>
      </c>
      <c r="HK25" s="80">
        <v>19336.310000000001</v>
      </c>
      <c r="HL25" s="80">
        <v>80.314999999999998</v>
      </c>
      <c r="HM25" s="80">
        <v>10.747</v>
      </c>
      <c r="HN25" s="80">
        <v>9.8659999999999997</v>
      </c>
      <c r="HO25" s="80">
        <v>21.728000000000002</v>
      </c>
      <c r="HP25" s="80">
        <v>4.6959999999999997</v>
      </c>
      <c r="HQ25" s="80">
        <v>8.7669999999999995</v>
      </c>
      <c r="HR25" s="80">
        <v>716.76900000000001</v>
      </c>
      <c r="HS25" s="80">
        <v>2.964</v>
      </c>
      <c r="HT25" s="80">
        <v>18.77</v>
      </c>
      <c r="HU25" s="80">
        <v>77.984999999999999</v>
      </c>
      <c r="HV25" s="80">
        <v>63.21</v>
      </c>
      <c r="HW25" s="80">
        <v>0</v>
      </c>
      <c r="HX25" s="80">
        <v>324.43700000000001</v>
      </c>
      <c r="HY25" s="80">
        <v>36.116999999999997</v>
      </c>
      <c r="HZ25" s="80">
        <v>0</v>
      </c>
      <c r="IA25" s="80">
        <v>3002.5439999999999</v>
      </c>
      <c r="IB25" s="80">
        <v>8.8770000000000007</v>
      </c>
      <c r="IC25" s="80">
        <v>0</v>
      </c>
      <c r="ID25" s="80">
        <v>0</v>
      </c>
      <c r="IE25" s="80">
        <v>0</v>
      </c>
      <c r="IF25" s="80">
        <v>21044.536</v>
      </c>
      <c r="IG25" s="80">
        <v>1374.633</v>
      </c>
      <c r="IH25" s="80">
        <v>10.747</v>
      </c>
      <c r="II25" s="80">
        <v>9.8659999999999997</v>
      </c>
      <c r="IJ25" s="80">
        <v>21.728000000000002</v>
      </c>
      <c r="IK25" s="80">
        <v>4.6959999999999997</v>
      </c>
      <c r="IL25" s="80">
        <v>8.7669999999999995</v>
      </c>
      <c r="IM25" s="80">
        <v>716.76900000000001</v>
      </c>
      <c r="IN25" s="80">
        <v>2.964</v>
      </c>
      <c r="IO25" s="80">
        <v>18.77</v>
      </c>
      <c r="IP25" s="80">
        <v>77.984999999999999</v>
      </c>
      <c r="IQ25" s="80">
        <v>63.21</v>
      </c>
      <c r="IR25" s="80">
        <v>0</v>
      </c>
      <c r="IS25" s="80">
        <v>324.43700000000001</v>
      </c>
      <c r="IT25" s="80">
        <v>36.116999999999997</v>
      </c>
      <c r="IU25" s="80">
        <v>0</v>
      </c>
      <c r="IV25" s="81">
        <v>0</v>
      </c>
      <c r="IW25" s="78">
        <v>1</v>
      </c>
      <c r="IX25" s="78">
        <v>0</v>
      </c>
      <c r="IY25" s="78">
        <v>0</v>
      </c>
      <c r="IZ25" s="78">
        <v>0</v>
      </c>
      <c r="JA25" s="78">
        <v>0</v>
      </c>
      <c r="JB25" s="78">
        <v>0</v>
      </c>
      <c r="JC25" s="78">
        <v>0</v>
      </c>
      <c r="JD25" s="78">
        <v>0</v>
      </c>
      <c r="JE25" s="78">
        <v>67</v>
      </c>
      <c r="JF25" s="78">
        <v>18</v>
      </c>
      <c r="JG25" s="78">
        <v>2</v>
      </c>
      <c r="JH25" s="78">
        <v>6</v>
      </c>
      <c r="JI25" s="78">
        <v>2</v>
      </c>
      <c r="JJ25" s="78">
        <v>15</v>
      </c>
      <c r="JK25" s="78">
        <v>10</v>
      </c>
      <c r="JL25" s="78">
        <v>59</v>
      </c>
      <c r="JM25" s="78">
        <v>4</v>
      </c>
      <c r="JN25" s="78">
        <v>59</v>
      </c>
      <c r="JO25" s="78">
        <v>6</v>
      </c>
      <c r="JP25" s="78">
        <v>0</v>
      </c>
      <c r="JQ25" s="78">
        <v>21</v>
      </c>
      <c r="JR25" s="78">
        <v>25</v>
      </c>
      <c r="JS25" s="78">
        <v>25</v>
      </c>
      <c r="JT25" s="78">
        <v>16</v>
      </c>
      <c r="JU25" s="78">
        <v>9</v>
      </c>
      <c r="JV25" s="78">
        <v>14</v>
      </c>
      <c r="JW25" s="78">
        <v>6</v>
      </c>
      <c r="JX25" s="78">
        <v>16</v>
      </c>
      <c r="JY25" s="78">
        <v>12</v>
      </c>
      <c r="JZ25" s="78">
        <v>2</v>
      </c>
      <c r="KA25" s="78">
        <v>21</v>
      </c>
      <c r="KB25" s="78">
        <v>5</v>
      </c>
      <c r="KC25" s="78">
        <v>14</v>
      </c>
      <c r="KD25" s="78">
        <v>1</v>
      </c>
      <c r="KE25" s="78">
        <v>1</v>
      </c>
      <c r="KF25" s="78">
        <v>12</v>
      </c>
      <c r="KG25" s="78">
        <v>3</v>
      </c>
      <c r="KH25" s="78">
        <v>0</v>
      </c>
      <c r="KI25" s="78">
        <v>0</v>
      </c>
      <c r="KJ25" s="78">
        <v>0</v>
      </c>
      <c r="KK25" s="78">
        <v>0</v>
      </c>
      <c r="KL25" s="78">
        <v>0</v>
      </c>
      <c r="KM25" s="78">
        <v>0</v>
      </c>
      <c r="KN25" s="78">
        <v>0</v>
      </c>
      <c r="KO25" s="78">
        <v>0</v>
      </c>
      <c r="KP25" s="78">
        <v>0</v>
      </c>
      <c r="KQ25" s="78">
        <v>1</v>
      </c>
      <c r="KR25" s="78">
        <v>1</v>
      </c>
      <c r="KS25" s="78">
        <v>0</v>
      </c>
      <c r="KT25" s="78">
        <v>0</v>
      </c>
      <c r="KU25" s="78">
        <v>0</v>
      </c>
      <c r="KV25" s="78">
        <v>1</v>
      </c>
      <c r="KW25" s="78">
        <v>0</v>
      </c>
      <c r="KX25" s="78">
        <v>0</v>
      </c>
      <c r="KY25" s="78">
        <v>0</v>
      </c>
      <c r="KZ25" s="78">
        <v>4</v>
      </c>
      <c r="LA25" s="78">
        <v>0</v>
      </c>
      <c r="LB25" s="78">
        <v>1</v>
      </c>
      <c r="LC25" s="78">
        <v>0</v>
      </c>
      <c r="LD25" s="78">
        <v>0</v>
      </c>
      <c r="LE25" s="78">
        <v>0</v>
      </c>
      <c r="LF25" s="78">
        <v>0</v>
      </c>
      <c r="LG25" s="78">
        <v>0</v>
      </c>
      <c r="LH25" s="78">
        <v>0</v>
      </c>
      <c r="LI25" s="78">
        <v>0</v>
      </c>
      <c r="LJ25" s="78">
        <v>0</v>
      </c>
      <c r="LK25" s="78">
        <v>1</v>
      </c>
      <c r="LL25" s="78">
        <v>0</v>
      </c>
      <c r="LM25" s="78">
        <v>3</v>
      </c>
      <c r="LN25" s="78">
        <v>0</v>
      </c>
      <c r="LO25" s="78">
        <v>33</v>
      </c>
      <c r="LP25" s="78">
        <v>0</v>
      </c>
      <c r="LQ25" s="78">
        <v>0</v>
      </c>
      <c r="LR25" s="78">
        <v>2</v>
      </c>
      <c r="LS25" s="78">
        <v>1</v>
      </c>
      <c r="LT25" s="78">
        <v>0</v>
      </c>
      <c r="LU25" s="78">
        <v>0</v>
      </c>
      <c r="LV25" s="78">
        <v>3</v>
      </c>
      <c r="LW25" s="78">
        <v>0</v>
      </c>
      <c r="LX25" s="78">
        <v>2</v>
      </c>
      <c r="LY25" s="78">
        <v>5</v>
      </c>
      <c r="LZ25" s="78">
        <v>2</v>
      </c>
      <c r="MA25" s="78">
        <v>13</v>
      </c>
      <c r="MB25" s="78">
        <v>0</v>
      </c>
      <c r="MC25" s="78">
        <v>0</v>
      </c>
      <c r="MD25" s="78">
        <v>0</v>
      </c>
      <c r="ME25" s="78">
        <v>0</v>
      </c>
      <c r="MF25" s="78">
        <v>15</v>
      </c>
      <c r="MG25" s="78">
        <v>0</v>
      </c>
      <c r="MH25" s="78">
        <v>1</v>
      </c>
      <c r="MI25" s="78">
        <v>0</v>
      </c>
      <c r="MJ25" s="78">
        <v>0</v>
      </c>
      <c r="MK25" s="78">
        <v>0</v>
      </c>
      <c r="ML25" s="78">
        <v>0</v>
      </c>
      <c r="MM25" s="78">
        <v>0</v>
      </c>
      <c r="MN25" s="78">
        <v>0</v>
      </c>
      <c r="MO25" s="78">
        <v>6</v>
      </c>
      <c r="MP25" s="78">
        <v>1</v>
      </c>
      <c r="MQ25" s="78">
        <v>0</v>
      </c>
      <c r="MR25" s="78">
        <v>2</v>
      </c>
      <c r="MS25" s="78">
        <v>0</v>
      </c>
      <c r="MT25" s="78">
        <v>14</v>
      </c>
      <c r="MU25" s="78">
        <v>0</v>
      </c>
      <c r="MV25" s="78">
        <v>1</v>
      </c>
      <c r="MW25" s="78">
        <v>1</v>
      </c>
      <c r="MX25" s="78">
        <v>1</v>
      </c>
      <c r="MY25" s="78">
        <v>0</v>
      </c>
      <c r="MZ25" s="78">
        <v>0</v>
      </c>
      <c r="NA25" s="78">
        <v>0</v>
      </c>
      <c r="NB25" s="78">
        <v>0</v>
      </c>
      <c r="NC25" s="78">
        <v>0</v>
      </c>
      <c r="ND25" s="78">
        <v>0</v>
      </c>
      <c r="NE25" s="78">
        <v>0</v>
      </c>
      <c r="NF25" s="78">
        <v>67</v>
      </c>
      <c r="NG25" s="78">
        <v>18</v>
      </c>
      <c r="NH25" s="78">
        <v>2</v>
      </c>
      <c r="NI25" s="78">
        <v>6</v>
      </c>
      <c r="NJ25" s="78">
        <v>2</v>
      </c>
      <c r="NK25" s="78">
        <v>15</v>
      </c>
      <c r="NL25" s="78">
        <v>10</v>
      </c>
      <c r="NM25" s="78">
        <v>59</v>
      </c>
      <c r="NN25" s="78">
        <v>2</v>
      </c>
      <c r="NO25" s="78">
        <v>59</v>
      </c>
      <c r="NP25" s="78">
        <v>6</v>
      </c>
      <c r="NQ25" s="78">
        <v>0</v>
      </c>
      <c r="NR25" s="78">
        <v>21</v>
      </c>
      <c r="NS25" s="78">
        <v>25</v>
      </c>
      <c r="NT25" s="78">
        <v>25</v>
      </c>
      <c r="NU25" s="78">
        <v>16</v>
      </c>
      <c r="NV25" s="78">
        <v>9</v>
      </c>
      <c r="NW25" s="78">
        <v>14</v>
      </c>
      <c r="NX25" s="78">
        <v>6</v>
      </c>
      <c r="NY25" s="78">
        <v>16</v>
      </c>
      <c r="NZ25" s="78">
        <v>12</v>
      </c>
      <c r="OA25" s="78">
        <v>2</v>
      </c>
      <c r="OB25" s="78">
        <v>21</v>
      </c>
      <c r="OC25" s="78">
        <v>5</v>
      </c>
      <c r="OD25" s="78">
        <v>0</v>
      </c>
      <c r="OE25" s="78">
        <v>0</v>
      </c>
      <c r="OF25" s="78">
        <v>0</v>
      </c>
      <c r="OG25" s="78">
        <v>12</v>
      </c>
      <c r="OH25" s="78">
        <v>3</v>
      </c>
      <c r="OI25" s="78">
        <v>0</v>
      </c>
      <c r="OJ25" s="78">
        <v>0</v>
      </c>
      <c r="OK25" s="78">
        <v>0</v>
      </c>
      <c r="OL25" s="78">
        <v>0</v>
      </c>
      <c r="OM25" s="78">
        <v>0</v>
      </c>
      <c r="ON25" s="78">
        <v>0</v>
      </c>
      <c r="OO25" s="78">
        <v>0</v>
      </c>
      <c r="OP25" s="78">
        <v>0</v>
      </c>
      <c r="OQ25" s="78">
        <v>0</v>
      </c>
      <c r="OR25" s="78">
        <v>1</v>
      </c>
      <c r="OS25" s="78">
        <v>1</v>
      </c>
      <c r="OT25" s="78">
        <v>0</v>
      </c>
      <c r="OU25" s="78">
        <v>0</v>
      </c>
      <c r="OV25" s="78">
        <v>0</v>
      </c>
      <c r="OW25" s="78">
        <v>1</v>
      </c>
      <c r="OX25" s="78">
        <v>0</v>
      </c>
      <c r="OY25" s="78">
        <v>0</v>
      </c>
      <c r="OZ25" s="78">
        <v>0</v>
      </c>
      <c r="PA25" s="78">
        <v>4</v>
      </c>
      <c r="PB25" s="78">
        <v>0</v>
      </c>
      <c r="PC25" s="78">
        <v>1</v>
      </c>
      <c r="PD25" s="78">
        <v>0</v>
      </c>
      <c r="PE25" s="78">
        <v>0</v>
      </c>
      <c r="PF25" s="78">
        <v>0</v>
      </c>
      <c r="PG25" s="78">
        <v>0</v>
      </c>
      <c r="PH25" s="78">
        <v>0</v>
      </c>
      <c r="PI25" s="78">
        <v>0</v>
      </c>
      <c r="PJ25" s="78">
        <v>0</v>
      </c>
      <c r="PK25" s="78">
        <v>0</v>
      </c>
      <c r="PL25" s="78">
        <v>1</v>
      </c>
      <c r="PM25" s="78">
        <v>0</v>
      </c>
      <c r="PN25" s="78">
        <v>3</v>
      </c>
      <c r="PO25" s="78">
        <v>0</v>
      </c>
      <c r="PP25" s="78">
        <v>33</v>
      </c>
      <c r="PQ25" s="78">
        <v>0</v>
      </c>
      <c r="PR25" s="78">
        <v>0</v>
      </c>
      <c r="PS25" s="78">
        <v>2</v>
      </c>
      <c r="PT25" s="78">
        <v>1</v>
      </c>
      <c r="PU25" s="78">
        <v>0</v>
      </c>
      <c r="PV25" s="78">
        <v>0</v>
      </c>
      <c r="PW25" s="78">
        <v>3</v>
      </c>
      <c r="PX25" s="78">
        <v>0</v>
      </c>
      <c r="PY25" s="78">
        <v>2</v>
      </c>
      <c r="PZ25" s="78">
        <v>5</v>
      </c>
      <c r="QA25" s="78">
        <v>2</v>
      </c>
      <c r="QB25" s="78">
        <v>13</v>
      </c>
      <c r="QC25" s="78">
        <v>0</v>
      </c>
      <c r="QD25" s="78">
        <v>0</v>
      </c>
      <c r="QE25" s="78">
        <v>0</v>
      </c>
      <c r="QF25" s="78">
        <v>0</v>
      </c>
      <c r="QG25" s="78">
        <v>15</v>
      </c>
      <c r="QH25" s="78">
        <v>0</v>
      </c>
      <c r="QI25" s="78">
        <v>1</v>
      </c>
      <c r="QJ25" s="78">
        <v>0</v>
      </c>
      <c r="QK25" s="78">
        <v>0</v>
      </c>
      <c r="QL25" s="78">
        <v>0</v>
      </c>
      <c r="QM25" s="78">
        <v>0</v>
      </c>
      <c r="QN25" s="78">
        <v>0</v>
      </c>
      <c r="QO25" s="78">
        <v>0</v>
      </c>
      <c r="QP25" s="78">
        <v>6</v>
      </c>
      <c r="QQ25" s="78">
        <v>1</v>
      </c>
      <c r="QR25" s="78">
        <v>0</v>
      </c>
      <c r="QS25" s="78">
        <v>18</v>
      </c>
      <c r="QT25" s="78">
        <v>1</v>
      </c>
      <c r="QU25" s="78">
        <v>0</v>
      </c>
      <c r="QV25" s="78">
        <v>0</v>
      </c>
      <c r="QW25" s="78">
        <v>0</v>
      </c>
      <c r="QX25" s="78">
        <v>418</v>
      </c>
      <c r="QY25" s="78">
        <v>12</v>
      </c>
      <c r="QZ25" s="78">
        <v>3</v>
      </c>
      <c r="RA25" s="78">
        <v>2</v>
      </c>
      <c r="RB25" s="78">
        <v>6</v>
      </c>
      <c r="RC25" s="78">
        <v>1</v>
      </c>
      <c r="RD25" s="78">
        <v>3</v>
      </c>
      <c r="RE25" s="78">
        <v>35</v>
      </c>
      <c r="RF25" s="78">
        <v>1</v>
      </c>
      <c r="RG25" s="78">
        <v>5</v>
      </c>
      <c r="RH25" s="78">
        <v>7</v>
      </c>
      <c r="RI25" s="78">
        <v>13</v>
      </c>
      <c r="RJ25" s="78">
        <v>0</v>
      </c>
      <c r="RK25" s="78">
        <v>16</v>
      </c>
      <c r="RL25" s="78">
        <v>7</v>
      </c>
      <c r="RM25" s="78">
        <v>0</v>
      </c>
      <c r="RN25" s="78">
        <v>18</v>
      </c>
      <c r="RO25" s="78">
        <v>1</v>
      </c>
      <c r="RP25" s="78">
        <v>0</v>
      </c>
      <c r="RQ25" s="78">
        <v>0</v>
      </c>
      <c r="RR25" s="78">
        <v>0</v>
      </c>
      <c r="RS25" s="78">
        <v>420</v>
      </c>
      <c r="RT25" s="78">
        <v>28</v>
      </c>
      <c r="RU25" s="78">
        <v>3</v>
      </c>
      <c r="RV25" s="78">
        <v>2</v>
      </c>
      <c r="RW25" s="78">
        <v>6</v>
      </c>
      <c r="RX25" s="78">
        <v>1</v>
      </c>
      <c r="RY25" s="78">
        <v>3</v>
      </c>
      <c r="RZ25" s="78">
        <v>35</v>
      </c>
      <c r="SA25" s="78">
        <v>1</v>
      </c>
      <c r="SB25" s="78">
        <v>5</v>
      </c>
      <c r="SC25" s="78">
        <v>7</v>
      </c>
      <c r="SD25" s="78">
        <v>13</v>
      </c>
      <c r="SE25" s="78">
        <v>0</v>
      </c>
      <c r="SF25" s="78">
        <v>16</v>
      </c>
      <c r="SG25" s="78">
        <v>7</v>
      </c>
      <c r="SH25" s="78">
        <v>0</v>
      </c>
    </row>
    <row r="26" spans="1:502">
      <c r="A26" s="17" t="s">
        <v>1782</v>
      </c>
      <c r="B26" s="77">
        <v>18</v>
      </c>
      <c r="C26" s="77">
        <v>18</v>
      </c>
      <c r="D26" s="77">
        <v>1</v>
      </c>
      <c r="E26" s="77">
        <v>2021</v>
      </c>
      <c r="F26" s="77" t="s">
        <v>161</v>
      </c>
      <c r="G26" s="1017" t="s">
        <v>1571</v>
      </c>
      <c r="H26" s="77" t="s">
        <v>1572</v>
      </c>
      <c r="I26" s="1018"/>
      <c r="J26" s="80">
        <v>9.6530000000000005</v>
      </c>
      <c r="K26" s="80">
        <v>0</v>
      </c>
      <c r="L26" s="80">
        <v>0</v>
      </c>
      <c r="M26" s="80">
        <v>0</v>
      </c>
      <c r="N26" s="80">
        <v>0</v>
      </c>
      <c r="O26" s="80">
        <v>0</v>
      </c>
      <c r="P26" s="80">
        <v>0</v>
      </c>
      <c r="Q26" s="80">
        <v>0</v>
      </c>
      <c r="R26" s="80">
        <v>804.06399999999996</v>
      </c>
      <c r="S26" s="80">
        <v>188.61500000000001</v>
      </c>
      <c r="T26" s="80">
        <v>20.094000000000001</v>
      </c>
      <c r="U26" s="80">
        <v>47.411999999999999</v>
      </c>
      <c r="V26" s="80">
        <v>8.3260000000000005</v>
      </c>
      <c r="W26" s="80">
        <v>333.45</v>
      </c>
      <c r="X26" s="80">
        <v>75.974000000000004</v>
      </c>
      <c r="Y26" s="80">
        <v>4980.9430000000002</v>
      </c>
      <c r="Z26" s="80">
        <v>1640.8869999999999</v>
      </c>
      <c r="AA26" s="80">
        <v>640.26199999999994</v>
      </c>
      <c r="AB26" s="80">
        <v>39.814</v>
      </c>
      <c r="AC26" s="80">
        <v>0</v>
      </c>
      <c r="AD26" s="80">
        <v>717.99900000000002</v>
      </c>
      <c r="AE26" s="80">
        <v>14428.027</v>
      </c>
      <c r="AF26" s="80">
        <v>323.84300000000002</v>
      </c>
      <c r="AG26" s="80">
        <v>268.45299999999997</v>
      </c>
      <c r="AH26" s="80">
        <v>171.23699999999999</v>
      </c>
      <c r="AI26" s="80">
        <v>174.893</v>
      </c>
      <c r="AJ26" s="80">
        <v>92.715999999999994</v>
      </c>
      <c r="AK26" s="80">
        <v>510.8</v>
      </c>
      <c r="AL26" s="80">
        <v>114.057</v>
      </c>
      <c r="AM26" s="80">
        <v>10.707000000000001</v>
      </c>
      <c r="AN26" s="80">
        <v>266.53500000000003</v>
      </c>
      <c r="AO26" s="80">
        <v>30.376999999999999</v>
      </c>
      <c r="AP26" s="80">
        <v>1665.883</v>
      </c>
      <c r="AQ26" s="80">
        <v>20.364999999999998</v>
      </c>
      <c r="AR26" s="80">
        <v>9.1329999999999991</v>
      </c>
      <c r="AS26" s="80">
        <v>105.239</v>
      </c>
      <c r="AT26" s="80">
        <v>8.3079999999999998</v>
      </c>
      <c r="AU26" s="80">
        <v>0</v>
      </c>
      <c r="AV26" s="80">
        <v>0</v>
      </c>
      <c r="AW26" s="80">
        <v>0</v>
      </c>
      <c r="AX26" s="80">
        <v>0</v>
      </c>
      <c r="AY26" s="80">
        <v>0</v>
      </c>
      <c r="AZ26" s="80">
        <v>0</v>
      </c>
      <c r="BA26" s="80">
        <v>0</v>
      </c>
      <c r="BB26" s="80">
        <v>0</v>
      </c>
      <c r="BC26" s="80">
        <v>0</v>
      </c>
      <c r="BD26" s="80">
        <v>2.3759999999999999</v>
      </c>
      <c r="BE26" s="80">
        <v>8.8469999999999995</v>
      </c>
      <c r="BF26" s="80">
        <v>0</v>
      </c>
      <c r="BG26" s="80">
        <v>0</v>
      </c>
      <c r="BH26" s="80">
        <v>0</v>
      </c>
      <c r="BI26" s="80">
        <v>3.7930000000000001</v>
      </c>
      <c r="BJ26" s="80">
        <v>0</v>
      </c>
      <c r="BK26" s="80">
        <v>0</v>
      </c>
      <c r="BL26" s="80">
        <v>0</v>
      </c>
      <c r="BM26" s="80">
        <v>14.596</v>
      </c>
      <c r="BN26" s="80">
        <v>0</v>
      </c>
      <c r="BO26" s="80">
        <v>2.8940000000000001</v>
      </c>
      <c r="BP26" s="80">
        <v>0</v>
      </c>
      <c r="BQ26" s="80">
        <v>0</v>
      </c>
      <c r="BR26" s="80">
        <v>2.8340000000000001</v>
      </c>
      <c r="BS26" s="80">
        <v>0</v>
      </c>
      <c r="BT26" s="80">
        <v>0</v>
      </c>
      <c r="BU26" s="80">
        <v>0</v>
      </c>
      <c r="BV26" s="80">
        <v>0</v>
      </c>
      <c r="BW26" s="80">
        <v>0</v>
      </c>
      <c r="BX26" s="80">
        <v>4.6479999999999997</v>
      </c>
      <c r="BY26" s="80">
        <v>0</v>
      </c>
      <c r="BZ26" s="80">
        <v>12.446999999999999</v>
      </c>
      <c r="CA26" s="80">
        <v>0</v>
      </c>
      <c r="CB26" s="80">
        <v>672.74900000000002</v>
      </c>
      <c r="CC26" s="80">
        <v>0</v>
      </c>
      <c r="CD26" s="80">
        <v>0</v>
      </c>
      <c r="CE26" s="80">
        <v>12.717000000000001</v>
      </c>
      <c r="CF26" s="80">
        <v>3.1360000000000001</v>
      </c>
      <c r="CG26" s="80">
        <v>0</v>
      </c>
      <c r="CH26" s="80">
        <v>0</v>
      </c>
      <c r="CI26" s="80">
        <v>11.944000000000001</v>
      </c>
      <c r="CJ26" s="80">
        <v>0</v>
      </c>
      <c r="CK26" s="80">
        <v>7.9029999999999996</v>
      </c>
      <c r="CL26" s="80">
        <v>79.456999999999994</v>
      </c>
      <c r="CM26" s="80">
        <v>4.4480000000000004</v>
      </c>
      <c r="CN26" s="80">
        <v>62.533000000000001</v>
      </c>
      <c r="CO26" s="80">
        <v>0</v>
      </c>
      <c r="CP26" s="80">
        <v>0</v>
      </c>
      <c r="CQ26" s="80">
        <v>0</v>
      </c>
      <c r="CR26" s="80">
        <v>0</v>
      </c>
      <c r="CS26" s="80">
        <v>398.43099999999998</v>
      </c>
      <c r="CT26" s="80">
        <v>0</v>
      </c>
      <c r="CU26" s="80">
        <v>2.7029999999999998</v>
      </c>
      <c r="CV26" s="80">
        <v>0</v>
      </c>
      <c r="CW26" s="80">
        <v>0</v>
      </c>
      <c r="CX26" s="80">
        <v>0</v>
      </c>
      <c r="CY26" s="80">
        <v>0</v>
      </c>
      <c r="CZ26" s="80">
        <v>0</v>
      </c>
      <c r="DA26" s="80">
        <v>0</v>
      </c>
      <c r="DB26" s="80">
        <v>20.484999999999999</v>
      </c>
      <c r="DC26" s="80">
        <v>4.3460000000000001</v>
      </c>
      <c r="DD26" s="80">
        <v>0</v>
      </c>
      <c r="DE26" s="80">
        <v>1634.47</v>
      </c>
      <c r="DF26" s="80">
        <v>0</v>
      </c>
      <c r="DG26" s="80">
        <v>1665.883</v>
      </c>
      <c r="DH26" s="80">
        <v>0</v>
      </c>
      <c r="DI26" s="80">
        <v>20.364999999999998</v>
      </c>
      <c r="DJ26" s="80">
        <v>9.1329999999999991</v>
      </c>
      <c r="DK26" s="80">
        <v>9.6530000000000005</v>
      </c>
      <c r="DL26" s="80">
        <v>0</v>
      </c>
      <c r="DM26" s="80">
        <v>0</v>
      </c>
      <c r="DN26" s="80">
        <v>0</v>
      </c>
      <c r="DO26" s="80">
        <v>0</v>
      </c>
      <c r="DP26" s="80">
        <v>0</v>
      </c>
      <c r="DQ26" s="80">
        <v>0</v>
      </c>
      <c r="DR26" s="80">
        <v>0</v>
      </c>
      <c r="DS26" s="80">
        <v>804.06399999999996</v>
      </c>
      <c r="DT26" s="80">
        <v>188.61500000000001</v>
      </c>
      <c r="DU26" s="80">
        <v>20.094000000000001</v>
      </c>
      <c r="DV26" s="80">
        <v>47.411999999999999</v>
      </c>
      <c r="DW26" s="80">
        <v>8.3260000000000005</v>
      </c>
      <c r="DX26" s="80">
        <v>333.45</v>
      </c>
      <c r="DY26" s="80">
        <v>75.974000000000004</v>
      </c>
      <c r="DZ26" s="80">
        <v>4980.9430000000002</v>
      </c>
      <c r="EA26" s="80">
        <v>6.4169999999999998</v>
      </c>
      <c r="EB26" s="80">
        <v>640.26199999999994</v>
      </c>
      <c r="EC26" s="80">
        <v>39.814</v>
      </c>
      <c r="ED26" s="80">
        <v>0</v>
      </c>
      <c r="EE26" s="80">
        <v>717.99900000000002</v>
      </c>
      <c r="EF26" s="80">
        <v>14428.027</v>
      </c>
      <c r="EG26" s="80">
        <v>323.84300000000002</v>
      </c>
      <c r="EH26" s="80">
        <v>268.45299999999997</v>
      </c>
      <c r="EI26" s="80">
        <v>171.23699999999999</v>
      </c>
      <c r="EJ26" s="80">
        <v>174.893</v>
      </c>
      <c r="EK26" s="80">
        <v>92.715999999999994</v>
      </c>
      <c r="EL26" s="80">
        <v>510.8</v>
      </c>
      <c r="EM26" s="80">
        <v>114.057</v>
      </c>
      <c r="EN26" s="80">
        <v>10.707000000000001</v>
      </c>
      <c r="EO26" s="80">
        <v>266.53500000000003</v>
      </c>
      <c r="EP26" s="80">
        <v>30.376999999999999</v>
      </c>
      <c r="EQ26" s="80">
        <v>0</v>
      </c>
      <c r="ER26" s="80">
        <v>0</v>
      </c>
      <c r="ES26" s="80">
        <v>0</v>
      </c>
      <c r="ET26" s="80">
        <v>105.239</v>
      </c>
      <c r="EU26" s="80">
        <v>8.3079999999999998</v>
      </c>
      <c r="EV26" s="80">
        <v>0</v>
      </c>
      <c r="EW26" s="80">
        <v>0</v>
      </c>
      <c r="EX26" s="80">
        <v>0</v>
      </c>
      <c r="EY26" s="80">
        <v>0</v>
      </c>
      <c r="EZ26" s="80">
        <v>0</v>
      </c>
      <c r="FA26" s="80">
        <v>0</v>
      </c>
      <c r="FB26" s="80">
        <v>0</v>
      </c>
      <c r="FC26" s="80">
        <v>0</v>
      </c>
      <c r="FD26" s="80">
        <v>0</v>
      </c>
      <c r="FE26" s="80">
        <v>2.3759999999999999</v>
      </c>
      <c r="FF26" s="80">
        <v>8.8469999999999995</v>
      </c>
      <c r="FG26" s="80">
        <v>0</v>
      </c>
      <c r="FH26" s="80">
        <v>0</v>
      </c>
      <c r="FI26" s="80">
        <v>0</v>
      </c>
      <c r="FJ26" s="80">
        <v>3.7930000000000001</v>
      </c>
      <c r="FK26" s="80">
        <v>0</v>
      </c>
      <c r="FL26" s="80">
        <v>0</v>
      </c>
      <c r="FM26" s="80">
        <v>0</v>
      </c>
      <c r="FN26" s="80">
        <v>14.596</v>
      </c>
      <c r="FO26" s="80">
        <v>0</v>
      </c>
      <c r="FP26" s="80">
        <v>2.8940000000000001</v>
      </c>
      <c r="FQ26" s="80">
        <v>0</v>
      </c>
      <c r="FR26" s="80">
        <v>0</v>
      </c>
      <c r="FS26" s="80">
        <v>2.8340000000000001</v>
      </c>
      <c r="FT26" s="80">
        <v>0</v>
      </c>
      <c r="FU26" s="80">
        <v>0</v>
      </c>
      <c r="FV26" s="80">
        <v>0</v>
      </c>
      <c r="FW26" s="80">
        <v>0</v>
      </c>
      <c r="FX26" s="80">
        <v>0</v>
      </c>
      <c r="FY26" s="80">
        <v>4.6479999999999997</v>
      </c>
      <c r="FZ26" s="80">
        <v>0</v>
      </c>
      <c r="GA26" s="80">
        <v>12.446999999999999</v>
      </c>
      <c r="GB26" s="80">
        <v>0</v>
      </c>
      <c r="GC26" s="80">
        <v>672.74900000000002</v>
      </c>
      <c r="GD26" s="80">
        <v>0</v>
      </c>
      <c r="GE26" s="80">
        <v>0</v>
      </c>
      <c r="GF26" s="80">
        <v>12.717000000000001</v>
      </c>
      <c r="GG26" s="80">
        <v>3.1360000000000001</v>
      </c>
      <c r="GH26" s="80">
        <v>0</v>
      </c>
      <c r="GI26" s="80">
        <v>0</v>
      </c>
      <c r="GJ26" s="80">
        <v>11.944000000000001</v>
      </c>
      <c r="GK26" s="80">
        <v>0</v>
      </c>
      <c r="GL26" s="80">
        <v>7.9029999999999996</v>
      </c>
      <c r="GM26" s="80">
        <v>79.456999999999994</v>
      </c>
      <c r="GN26" s="80">
        <v>4.4480000000000004</v>
      </c>
      <c r="GO26" s="80">
        <v>62.533000000000001</v>
      </c>
      <c r="GP26" s="80">
        <v>0</v>
      </c>
      <c r="GQ26" s="80">
        <v>0</v>
      </c>
      <c r="GR26" s="80">
        <v>0</v>
      </c>
      <c r="GS26" s="80">
        <v>0</v>
      </c>
      <c r="GT26" s="80">
        <v>398.43099999999998</v>
      </c>
      <c r="GU26" s="80">
        <v>0</v>
      </c>
      <c r="GV26" s="80">
        <v>2.7029999999999998</v>
      </c>
      <c r="GW26" s="80">
        <v>0</v>
      </c>
      <c r="GX26" s="80">
        <v>0</v>
      </c>
      <c r="GY26" s="80">
        <v>0</v>
      </c>
      <c r="GZ26" s="80">
        <v>0</v>
      </c>
      <c r="HA26" s="80">
        <v>0</v>
      </c>
      <c r="HB26" s="80">
        <v>0</v>
      </c>
      <c r="HC26" s="80">
        <v>20.484999999999999</v>
      </c>
      <c r="HD26" s="80">
        <v>4.3460000000000001</v>
      </c>
      <c r="HE26" s="80">
        <v>0</v>
      </c>
      <c r="HF26" s="80">
        <v>3329.8510000000001</v>
      </c>
      <c r="HG26" s="80">
        <v>9.6530000000000005</v>
      </c>
      <c r="HH26" s="80">
        <v>0</v>
      </c>
      <c r="HI26" s="80">
        <v>0</v>
      </c>
      <c r="HJ26" s="80">
        <v>0</v>
      </c>
      <c r="HK26" s="80">
        <v>24255.014999999999</v>
      </c>
      <c r="HL26" s="80">
        <v>105.239</v>
      </c>
      <c r="HM26" s="80">
        <v>8.3079999999999998</v>
      </c>
      <c r="HN26" s="80">
        <v>11.223000000000001</v>
      </c>
      <c r="HO26" s="80">
        <v>24.117000000000001</v>
      </c>
      <c r="HP26" s="80">
        <v>4.6479999999999997</v>
      </c>
      <c r="HQ26" s="80">
        <v>12.446999999999999</v>
      </c>
      <c r="HR26" s="80">
        <v>685.46600000000001</v>
      </c>
      <c r="HS26" s="80">
        <v>3.1360000000000001</v>
      </c>
      <c r="HT26" s="80">
        <v>19.847000000000001</v>
      </c>
      <c r="HU26" s="80">
        <v>83.905000000000001</v>
      </c>
      <c r="HV26" s="80">
        <v>62.533000000000001</v>
      </c>
      <c r="HW26" s="80">
        <v>0</v>
      </c>
      <c r="HX26" s="80">
        <v>401.13400000000001</v>
      </c>
      <c r="HY26" s="80">
        <v>24.831</v>
      </c>
      <c r="HZ26" s="80">
        <v>0</v>
      </c>
      <c r="IA26" s="80">
        <v>3329.8510000000001</v>
      </c>
      <c r="IB26" s="80">
        <v>9.6530000000000005</v>
      </c>
      <c r="IC26" s="80">
        <v>0</v>
      </c>
      <c r="ID26" s="80">
        <v>0</v>
      </c>
      <c r="IE26" s="80">
        <v>0</v>
      </c>
      <c r="IF26" s="80">
        <v>25889.485000000001</v>
      </c>
      <c r="IG26" s="80">
        <v>1800.62</v>
      </c>
      <c r="IH26" s="80">
        <v>8.3079999999999998</v>
      </c>
      <c r="II26" s="80">
        <v>11.223000000000001</v>
      </c>
      <c r="IJ26" s="80">
        <v>24.117000000000001</v>
      </c>
      <c r="IK26" s="80">
        <v>4.6479999999999997</v>
      </c>
      <c r="IL26" s="80">
        <v>12.446999999999999</v>
      </c>
      <c r="IM26" s="80">
        <v>685.46600000000001</v>
      </c>
      <c r="IN26" s="80">
        <v>3.1360000000000001</v>
      </c>
      <c r="IO26" s="80">
        <v>19.847000000000001</v>
      </c>
      <c r="IP26" s="80">
        <v>83.905000000000001</v>
      </c>
      <c r="IQ26" s="80">
        <v>62.533000000000001</v>
      </c>
      <c r="IR26" s="80">
        <v>0</v>
      </c>
      <c r="IS26" s="80">
        <v>401.13400000000001</v>
      </c>
      <c r="IT26" s="80">
        <v>24.831</v>
      </c>
      <c r="IU26" s="80">
        <v>0</v>
      </c>
      <c r="IV26" s="81">
        <v>0</v>
      </c>
      <c r="IW26" s="78">
        <v>1</v>
      </c>
      <c r="IX26" s="78">
        <v>0</v>
      </c>
      <c r="IY26" s="78">
        <v>0</v>
      </c>
      <c r="IZ26" s="78">
        <v>0</v>
      </c>
      <c r="JA26" s="78">
        <v>0</v>
      </c>
      <c r="JB26" s="78">
        <v>0</v>
      </c>
      <c r="JC26" s="78">
        <v>0</v>
      </c>
      <c r="JD26" s="78">
        <v>0</v>
      </c>
      <c r="JE26" s="78">
        <v>71</v>
      </c>
      <c r="JF26" s="78">
        <v>18</v>
      </c>
      <c r="JG26" s="78">
        <v>2</v>
      </c>
      <c r="JH26" s="78">
        <v>6</v>
      </c>
      <c r="JI26" s="78">
        <v>2</v>
      </c>
      <c r="JJ26" s="78">
        <v>16</v>
      </c>
      <c r="JK26" s="78">
        <v>11</v>
      </c>
      <c r="JL26" s="78">
        <v>60</v>
      </c>
      <c r="JM26" s="78">
        <v>3</v>
      </c>
      <c r="JN26" s="78">
        <v>57</v>
      </c>
      <c r="JO26" s="78">
        <v>6</v>
      </c>
      <c r="JP26" s="78">
        <v>0</v>
      </c>
      <c r="JQ26" s="78">
        <v>21</v>
      </c>
      <c r="JR26" s="78">
        <v>22</v>
      </c>
      <c r="JS26" s="78">
        <v>24</v>
      </c>
      <c r="JT26" s="78">
        <v>15</v>
      </c>
      <c r="JU26" s="78">
        <v>10</v>
      </c>
      <c r="JV26" s="78">
        <v>15</v>
      </c>
      <c r="JW26" s="78">
        <v>6</v>
      </c>
      <c r="JX26" s="78">
        <v>18</v>
      </c>
      <c r="JY26" s="78">
        <v>13</v>
      </c>
      <c r="JZ26" s="78">
        <v>2</v>
      </c>
      <c r="KA26" s="78">
        <v>23</v>
      </c>
      <c r="KB26" s="78">
        <v>6</v>
      </c>
      <c r="KC26" s="78">
        <v>14</v>
      </c>
      <c r="KD26" s="78">
        <v>1</v>
      </c>
      <c r="KE26" s="78">
        <v>2</v>
      </c>
      <c r="KF26" s="78">
        <v>12</v>
      </c>
      <c r="KG26" s="78">
        <v>2</v>
      </c>
      <c r="KH26" s="78">
        <v>0</v>
      </c>
      <c r="KI26" s="78">
        <v>0</v>
      </c>
      <c r="KJ26" s="78">
        <v>0</v>
      </c>
      <c r="KK26" s="78">
        <v>0</v>
      </c>
      <c r="KL26" s="78">
        <v>0</v>
      </c>
      <c r="KM26" s="78">
        <v>0</v>
      </c>
      <c r="KN26" s="78">
        <v>0</v>
      </c>
      <c r="KO26" s="78">
        <v>0</v>
      </c>
      <c r="KP26" s="78">
        <v>0</v>
      </c>
      <c r="KQ26" s="78">
        <v>1</v>
      </c>
      <c r="KR26" s="78">
        <v>1</v>
      </c>
      <c r="KS26" s="78">
        <v>0</v>
      </c>
      <c r="KT26" s="78">
        <v>0</v>
      </c>
      <c r="KU26" s="78">
        <v>0</v>
      </c>
      <c r="KV26" s="78">
        <v>1</v>
      </c>
      <c r="KW26" s="78">
        <v>0</v>
      </c>
      <c r="KX26" s="78">
        <v>0</v>
      </c>
      <c r="KY26" s="78">
        <v>0</v>
      </c>
      <c r="KZ26" s="78">
        <v>4</v>
      </c>
      <c r="LA26" s="78">
        <v>0</v>
      </c>
      <c r="LB26" s="78">
        <v>1</v>
      </c>
      <c r="LC26" s="78">
        <v>0</v>
      </c>
      <c r="LD26" s="78">
        <v>0</v>
      </c>
      <c r="LE26" s="78">
        <v>1</v>
      </c>
      <c r="LF26" s="78">
        <v>0</v>
      </c>
      <c r="LG26" s="78">
        <v>0</v>
      </c>
      <c r="LH26" s="78">
        <v>0</v>
      </c>
      <c r="LI26" s="78">
        <v>0</v>
      </c>
      <c r="LJ26" s="78">
        <v>0</v>
      </c>
      <c r="LK26" s="78">
        <v>1</v>
      </c>
      <c r="LL26" s="78">
        <v>0</v>
      </c>
      <c r="LM26" s="78">
        <v>4</v>
      </c>
      <c r="LN26" s="78">
        <v>0</v>
      </c>
      <c r="LO26" s="78">
        <v>31</v>
      </c>
      <c r="LP26" s="78">
        <v>0</v>
      </c>
      <c r="LQ26" s="78">
        <v>0</v>
      </c>
      <c r="LR26" s="78">
        <v>2</v>
      </c>
      <c r="LS26" s="78">
        <v>1</v>
      </c>
      <c r="LT26" s="78">
        <v>0</v>
      </c>
      <c r="LU26" s="78">
        <v>0</v>
      </c>
      <c r="LV26" s="78">
        <v>3</v>
      </c>
      <c r="LW26" s="78">
        <v>0</v>
      </c>
      <c r="LX26" s="78">
        <v>2</v>
      </c>
      <c r="LY26" s="78">
        <v>5</v>
      </c>
      <c r="LZ26" s="78">
        <v>2</v>
      </c>
      <c r="MA26" s="78">
        <v>13</v>
      </c>
      <c r="MB26" s="78">
        <v>0</v>
      </c>
      <c r="MC26" s="78">
        <v>0</v>
      </c>
      <c r="MD26" s="78">
        <v>0</v>
      </c>
      <c r="ME26" s="78">
        <v>0</v>
      </c>
      <c r="MF26" s="78">
        <v>15</v>
      </c>
      <c r="MG26" s="78">
        <v>0</v>
      </c>
      <c r="MH26" s="78">
        <v>1</v>
      </c>
      <c r="MI26" s="78">
        <v>0</v>
      </c>
      <c r="MJ26" s="78">
        <v>0</v>
      </c>
      <c r="MK26" s="78">
        <v>0</v>
      </c>
      <c r="ML26" s="78">
        <v>0</v>
      </c>
      <c r="MM26" s="78">
        <v>0</v>
      </c>
      <c r="MN26" s="78">
        <v>0</v>
      </c>
      <c r="MO26" s="78">
        <v>6</v>
      </c>
      <c r="MP26" s="78">
        <v>1</v>
      </c>
      <c r="MQ26" s="78">
        <v>0</v>
      </c>
      <c r="MR26" s="78">
        <v>1</v>
      </c>
      <c r="MS26" s="78">
        <v>0</v>
      </c>
      <c r="MT26" s="78">
        <v>14</v>
      </c>
      <c r="MU26" s="78">
        <v>0</v>
      </c>
      <c r="MV26" s="78">
        <v>1</v>
      </c>
      <c r="MW26" s="78">
        <v>2</v>
      </c>
      <c r="MX26" s="78">
        <v>1</v>
      </c>
      <c r="MY26" s="78">
        <v>0</v>
      </c>
      <c r="MZ26" s="78">
        <v>0</v>
      </c>
      <c r="NA26" s="78">
        <v>0</v>
      </c>
      <c r="NB26" s="78">
        <v>0</v>
      </c>
      <c r="NC26" s="78">
        <v>0</v>
      </c>
      <c r="ND26" s="78">
        <v>0</v>
      </c>
      <c r="NE26" s="78">
        <v>0</v>
      </c>
      <c r="NF26" s="78">
        <v>71</v>
      </c>
      <c r="NG26" s="78">
        <v>18</v>
      </c>
      <c r="NH26" s="78">
        <v>2</v>
      </c>
      <c r="NI26" s="78">
        <v>6</v>
      </c>
      <c r="NJ26" s="78">
        <v>2</v>
      </c>
      <c r="NK26" s="78">
        <v>16</v>
      </c>
      <c r="NL26" s="78">
        <v>11</v>
      </c>
      <c r="NM26" s="78">
        <v>60</v>
      </c>
      <c r="NN26" s="78">
        <v>2</v>
      </c>
      <c r="NO26" s="78">
        <v>57</v>
      </c>
      <c r="NP26" s="78">
        <v>6</v>
      </c>
      <c r="NQ26" s="78">
        <v>0</v>
      </c>
      <c r="NR26" s="78">
        <v>21</v>
      </c>
      <c r="NS26" s="78">
        <v>22</v>
      </c>
      <c r="NT26" s="78">
        <v>24</v>
      </c>
      <c r="NU26" s="78">
        <v>15</v>
      </c>
      <c r="NV26" s="78">
        <v>10</v>
      </c>
      <c r="NW26" s="78">
        <v>15</v>
      </c>
      <c r="NX26" s="78">
        <v>6</v>
      </c>
      <c r="NY26" s="78">
        <v>18</v>
      </c>
      <c r="NZ26" s="78">
        <v>13</v>
      </c>
      <c r="OA26" s="78">
        <v>2</v>
      </c>
      <c r="OB26" s="78">
        <v>23</v>
      </c>
      <c r="OC26" s="78">
        <v>6</v>
      </c>
      <c r="OD26" s="78">
        <v>0</v>
      </c>
      <c r="OE26" s="78">
        <v>0</v>
      </c>
      <c r="OF26" s="78">
        <v>0</v>
      </c>
      <c r="OG26" s="78">
        <v>12</v>
      </c>
      <c r="OH26" s="78">
        <v>2</v>
      </c>
      <c r="OI26" s="78">
        <v>0</v>
      </c>
      <c r="OJ26" s="78">
        <v>0</v>
      </c>
      <c r="OK26" s="78">
        <v>0</v>
      </c>
      <c r="OL26" s="78">
        <v>0</v>
      </c>
      <c r="OM26" s="78">
        <v>0</v>
      </c>
      <c r="ON26" s="78">
        <v>0</v>
      </c>
      <c r="OO26" s="78">
        <v>0</v>
      </c>
      <c r="OP26" s="78">
        <v>0</v>
      </c>
      <c r="OQ26" s="78">
        <v>0</v>
      </c>
      <c r="OR26" s="78">
        <v>1</v>
      </c>
      <c r="OS26" s="78">
        <v>1</v>
      </c>
      <c r="OT26" s="78">
        <v>0</v>
      </c>
      <c r="OU26" s="78">
        <v>0</v>
      </c>
      <c r="OV26" s="78">
        <v>0</v>
      </c>
      <c r="OW26" s="78">
        <v>1</v>
      </c>
      <c r="OX26" s="78">
        <v>0</v>
      </c>
      <c r="OY26" s="78">
        <v>0</v>
      </c>
      <c r="OZ26" s="78">
        <v>0</v>
      </c>
      <c r="PA26" s="78">
        <v>4</v>
      </c>
      <c r="PB26" s="78">
        <v>0</v>
      </c>
      <c r="PC26" s="78">
        <v>1</v>
      </c>
      <c r="PD26" s="78">
        <v>0</v>
      </c>
      <c r="PE26" s="78">
        <v>0</v>
      </c>
      <c r="PF26" s="78">
        <v>1</v>
      </c>
      <c r="PG26" s="78">
        <v>0</v>
      </c>
      <c r="PH26" s="78">
        <v>0</v>
      </c>
      <c r="PI26" s="78">
        <v>0</v>
      </c>
      <c r="PJ26" s="78">
        <v>0</v>
      </c>
      <c r="PK26" s="78">
        <v>0</v>
      </c>
      <c r="PL26" s="78">
        <v>1</v>
      </c>
      <c r="PM26" s="78">
        <v>0</v>
      </c>
      <c r="PN26" s="78">
        <v>4</v>
      </c>
      <c r="PO26" s="78">
        <v>0</v>
      </c>
      <c r="PP26" s="78">
        <v>31</v>
      </c>
      <c r="PQ26" s="78">
        <v>0</v>
      </c>
      <c r="PR26" s="78">
        <v>0</v>
      </c>
      <c r="PS26" s="78">
        <v>2</v>
      </c>
      <c r="PT26" s="78">
        <v>1</v>
      </c>
      <c r="PU26" s="78">
        <v>0</v>
      </c>
      <c r="PV26" s="78">
        <v>0</v>
      </c>
      <c r="PW26" s="78">
        <v>3</v>
      </c>
      <c r="PX26" s="78">
        <v>0</v>
      </c>
      <c r="PY26" s="78">
        <v>2</v>
      </c>
      <c r="PZ26" s="78">
        <v>5</v>
      </c>
      <c r="QA26" s="78">
        <v>2</v>
      </c>
      <c r="QB26" s="78">
        <v>13</v>
      </c>
      <c r="QC26" s="78">
        <v>0</v>
      </c>
      <c r="QD26" s="78">
        <v>0</v>
      </c>
      <c r="QE26" s="78">
        <v>0</v>
      </c>
      <c r="QF26" s="78">
        <v>0</v>
      </c>
      <c r="QG26" s="78">
        <v>15</v>
      </c>
      <c r="QH26" s="78">
        <v>0</v>
      </c>
      <c r="QI26" s="78">
        <v>1</v>
      </c>
      <c r="QJ26" s="78">
        <v>0</v>
      </c>
      <c r="QK26" s="78">
        <v>0</v>
      </c>
      <c r="QL26" s="78">
        <v>0</v>
      </c>
      <c r="QM26" s="78">
        <v>0</v>
      </c>
      <c r="QN26" s="78">
        <v>0</v>
      </c>
      <c r="QO26" s="78">
        <v>0</v>
      </c>
      <c r="QP26" s="78">
        <v>6</v>
      </c>
      <c r="QQ26" s="78">
        <v>1</v>
      </c>
      <c r="QR26" s="78">
        <v>0</v>
      </c>
      <c r="QS26" s="78">
        <v>18</v>
      </c>
      <c r="QT26" s="78">
        <v>1</v>
      </c>
      <c r="QU26" s="78">
        <v>0</v>
      </c>
      <c r="QV26" s="78">
        <v>0</v>
      </c>
      <c r="QW26" s="78">
        <v>0</v>
      </c>
      <c r="QX26" s="78">
        <v>426</v>
      </c>
      <c r="QY26" s="78">
        <v>12</v>
      </c>
      <c r="QZ26" s="78">
        <v>2</v>
      </c>
      <c r="RA26" s="78">
        <v>2</v>
      </c>
      <c r="RB26" s="78">
        <v>7</v>
      </c>
      <c r="RC26" s="78">
        <v>1</v>
      </c>
      <c r="RD26" s="78">
        <v>4</v>
      </c>
      <c r="RE26" s="78">
        <v>33</v>
      </c>
      <c r="RF26" s="78">
        <v>1</v>
      </c>
      <c r="RG26" s="78">
        <v>5</v>
      </c>
      <c r="RH26" s="78">
        <v>7</v>
      </c>
      <c r="RI26" s="78">
        <v>13</v>
      </c>
      <c r="RJ26" s="78">
        <v>0</v>
      </c>
      <c r="RK26" s="78">
        <v>16</v>
      </c>
      <c r="RL26" s="78">
        <v>7</v>
      </c>
      <c r="RM26" s="78">
        <v>0</v>
      </c>
      <c r="RN26" s="78">
        <v>18</v>
      </c>
      <c r="RO26" s="78">
        <v>1</v>
      </c>
      <c r="RP26" s="78">
        <v>0</v>
      </c>
      <c r="RQ26" s="78">
        <v>0</v>
      </c>
      <c r="RR26" s="78">
        <v>0</v>
      </c>
      <c r="RS26" s="78">
        <v>427</v>
      </c>
      <c r="RT26" s="78">
        <v>29</v>
      </c>
      <c r="RU26" s="78">
        <v>2</v>
      </c>
      <c r="RV26" s="78">
        <v>2</v>
      </c>
      <c r="RW26" s="78">
        <v>7</v>
      </c>
      <c r="RX26" s="78">
        <v>1</v>
      </c>
      <c r="RY26" s="78">
        <v>4</v>
      </c>
      <c r="RZ26" s="78">
        <v>33</v>
      </c>
      <c r="SA26" s="78">
        <v>1</v>
      </c>
      <c r="SB26" s="78">
        <v>5</v>
      </c>
      <c r="SC26" s="78">
        <v>7</v>
      </c>
      <c r="SD26" s="78">
        <v>13</v>
      </c>
      <c r="SE26" s="78">
        <v>0</v>
      </c>
      <c r="SF26" s="78">
        <v>16</v>
      </c>
      <c r="SG26" s="78">
        <v>7</v>
      </c>
      <c r="SH26" s="78">
        <v>0</v>
      </c>
    </row>
    <row r="27" spans="1:502">
      <c r="A27" s="17" t="s">
        <v>1783</v>
      </c>
      <c r="B27" s="77">
        <v>19</v>
      </c>
      <c r="C27" s="77">
        <v>19</v>
      </c>
      <c r="D27" s="77">
        <v>1</v>
      </c>
      <c r="E27" s="77">
        <v>2022</v>
      </c>
      <c r="F27" s="77" t="s">
        <v>162</v>
      </c>
      <c r="G27" s="1017" t="s">
        <v>1571</v>
      </c>
      <c r="H27" s="77" t="s">
        <v>1572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2533</v>
      </c>
      <c r="B28" s="77">
        <v>20</v>
      </c>
      <c r="C28" s="77">
        <v>20</v>
      </c>
      <c r="D28" s="77">
        <v>1</v>
      </c>
      <c r="E28" s="77">
        <v>2023</v>
      </c>
      <c r="F28" s="77" t="s">
        <v>2526</v>
      </c>
      <c r="G28" s="1017" t="s">
        <v>1571</v>
      </c>
      <c r="H28" s="77" t="s">
        <v>1572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2595</v>
      </c>
      <c r="B29" s="77">
        <v>21</v>
      </c>
      <c r="C29" s="77">
        <v>21</v>
      </c>
      <c r="D29" s="77">
        <v>1</v>
      </c>
      <c r="E29" s="77">
        <v>2024</v>
      </c>
      <c r="F29" s="77" t="s">
        <v>2588</v>
      </c>
      <c r="G29" s="1017" t="s">
        <v>1571</v>
      </c>
      <c r="H29" s="77" t="s">
        <v>1572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1571</v>
      </c>
      <c r="H30" s="77" t="s">
        <v>1572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1571</v>
      </c>
      <c r="H31" s="77" t="s">
        <v>1572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1571</v>
      </c>
      <c r="H32" s="77" t="s">
        <v>1572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1571</v>
      </c>
      <c r="H33" s="77" t="s">
        <v>1572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1571</v>
      </c>
      <c r="H34" s="77" t="s">
        <v>1572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1571</v>
      </c>
      <c r="H35" s="77" t="s">
        <v>1572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2595</v>
      </c>
      <c r="B9" s="77">
        <v>1</v>
      </c>
      <c r="C9" s="77">
        <v>18</v>
      </c>
      <c r="D9" s="77">
        <v>1</v>
      </c>
      <c r="E9" s="77">
        <v>2024</v>
      </c>
      <c r="F9" s="77" t="s">
        <v>2588</v>
      </c>
      <c r="G9" s="1017" t="s">
        <v>1571</v>
      </c>
      <c r="H9" s="77" t="s">
        <v>1572</v>
      </c>
      <c r="I9" s="1016" t="s">
        <v>794</v>
      </c>
      <c r="J9" s="80">
        <v>15697218.000000006</v>
      </c>
      <c r="K9" s="78">
        <v>21590252736.000008</v>
      </c>
      <c r="L9" s="78">
        <v>28550588.000000007</v>
      </c>
      <c r="M9" s="78">
        <v>39071442976</v>
      </c>
      <c r="N9" s="78">
        <v>2585700</v>
      </c>
      <c r="O9" s="78">
        <v>6603259662.0000029</v>
      </c>
      <c r="P9" s="78">
        <v>7369</v>
      </c>
      <c r="Q9" s="78">
        <v>48645946</v>
      </c>
      <c r="R9" s="78">
        <v>3799</v>
      </c>
      <c r="S9" s="78">
        <v>31640808.999999996</v>
      </c>
      <c r="T9" s="78">
        <v>0</v>
      </c>
      <c r="U9" s="78">
        <v>0</v>
      </c>
      <c r="V9" s="78">
        <v>100</v>
      </c>
      <c r="W9" s="78">
        <v>0</v>
      </c>
      <c r="X9" s="78">
        <v>0</v>
      </c>
      <c r="Y9" s="78">
        <v>608784.99999999988</v>
      </c>
      <c r="Z9" s="78">
        <v>67345850914.095474</v>
      </c>
      <c r="AA9" s="78">
        <v>34857533867.999992</v>
      </c>
      <c r="AB9" s="78">
        <v>164212382716.99997</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246182</v>
      </c>
      <c r="K10" s="78">
        <v>335670018</v>
      </c>
      <c r="L10" s="78">
        <v>407920</v>
      </c>
      <c r="M10" s="78">
        <v>552662143</v>
      </c>
      <c r="N10" s="78">
        <v>0</v>
      </c>
      <c r="O10" s="78">
        <v>0</v>
      </c>
      <c r="P10" s="78">
        <v>0</v>
      </c>
      <c r="Q10" s="78">
        <v>0</v>
      </c>
      <c r="R10" s="78">
        <v>0</v>
      </c>
      <c r="S10" s="78">
        <v>0</v>
      </c>
      <c r="T10" s="78">
        <v>0</v>
      </c>
      <c r="U10" s="78">
        <v>0</v>
      </c>
      <c r="V10" s="78">
        <v>0</v>
      </c>
      <c r="W10" s="78">
        <v>0</v>
      </c>
      <c r="X10" s="78">
        <v>0</v>
      </c>
      <c r="Y10" s="78">
        <v>0</v>
      </c>
      <c r="Z10" s="78">
        <v>888332161.00000012</v>
      </c>
      <c r="AA10" s="78">
        <v>553760863</v>
      </c>
      <c r="AB10" s="78">
        <v>3153485839</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487683</v>
      </c>
      <c r="K11" s="78">
        <v>668513877</v>
      </c>
      <c r="L11" s="78">
        <v>1378109</v>
      </c>
      <c r="M11" s="78">
        <v>1877197467</v>
      </c>
      <c r="N11" s="78">
        <v>67100</v>
      </c>
      <c r="O11" s="78">
        <v>139737576</v>
      </c>
      <c r="P11" s="78">
        <v>0</v>
      </c>
      <c r="Q11" s="78">
        <v>0</v>
      </c>
      <c r="R11" s="78">
        <v>0</v>
      </c>
      <c r="S11" s="78">
        <v>0</v>
      </c>
      <c r="T11" s="78">
        <v>0</v>
      </c>
      <c r="U11" s="78">
        <v>0</v>
      </c>
      <c r="V11" s="78">
        <v>0</v>
      </c>
      <c r="W11" s="78">
        <v>0</v>
      </c>
      <c r="X11" s="78">
        <v>0</v>
      </c>
      <c r="Y11" s="78">
        <v>0</v>
      </c>
      <c r="Z11" s="78">
        <v>2685448920</v>
      </c>
      <c r="AA11" s="78">
        <v>1138879131</v>
      </c>
      <c r="AB11" s="78">
        <v>5154946737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167796</v>
      </c>
      <c r="K12" s="78">
        <v>230589548</v>
      </c>
      <c r="L12" s="78">
        <v>297451</v>
      </c>
      <c r="M12" s="78">
        <v>406379442</v>
      </c>
      <c r="N12" s="78">
        <v>0</v>
      </c>
      <c r="O12" s="78">
        <v>0</v>
      </c>
      <c r="P12" s="78">
        <v>0</v>
      </c>
      <c r="Q12" s="78">
        <v>0</v>
      </c>
      <c r="R12" s="78">
        <v>0</v>
      </c>
      <c r="S12" s="78">
        <v>0</v>
      </c>
      <c r="T12" s="78">
        <v>0</v>
      </c>
      <c r="U12" s="78">
        <v>0</v>
      </c>
      <c r="V12" s="78">
        <v>0</v>
      </c>
      <c r="W12" s="78">
        <v>0</v>
      </c>
      <c r="X12" s="78">
        <v>0</v>
      </c>
      <c r="Y12" s="78">
        <v>0</v>
      </c>
      <c r="Z12" s="78">
        <v>636968990</v>
      </c>
      <c r="AA12" s="78">
        <v>379868797</v>
      </c>
      <c r="AB12" s="78">
        <v>1790305143.0000002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330758</v>
      </c>
      <c r="K13" s="78">
        <v>455920574.00000006</v>
      </c>
      <c r="L13" s="78">
        <v>717728</v>
      </c>
      <c r="M13" s="78">
        <v>983666529</v>
      </c>
      <c r="N13" s="78">
        <v>0</v>
      </c>
      <c r="O13" s="78">
        <v>0</v>
      </c>
      <c r="P13" s="78">
        <v>0</v>
      </c>
      <c r="Q13" s="78">
        <v>0</v>
      </c>
      <c r="R13" s="78">
        <v>0</v>
      </c>
      <c r="S13" s="78">
        <v>0</v>
      </c>
      <c r="T13" s="78">
        <v>0</v>
      </c>
      <c r="U13" s="78">
        <v>0</v>
      </c>
      <c r="V13" s="78">
        <v>0</v>
      </c>
      <c r="W13" s="78">
        <v>0</v>
      </c>
      <c r="X13" s="78">
        <v>0</v>
      </c>
      <c r="Y13" s="78">
        <v>0</v>
      </c>
      <c r="Z13" s="78">
        <v>1439587103</v>
      </c>
      <c r="AA13" s="78">
        <v>783437917</v>
      </c>
      <c r="AB13" s="78">
        <v>3744769604.9999995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237458</v>
      </c>
      <c r="K14" s="78">
        <v>328736007</v>
      </c>
      <c r="L14" s="78">
        <v>1297731</v>
      </c>
      <c r="M14" s="78">
        <v>1786114210</v>
      </c>
      <c r="N14" s="78">
        <v>0</v>
      </c>
      <c r="O14" s="78">
        <v>0</v>
      </c>
      <c r="P14" s="78">
        <v>0</v>
      </c>
      <c r="Q14" s="78">
        <v>0</v>
      </c>
      <c r="R14" s="78">
        <v>0</v>
      </c>
      <c r="S14" s="78">
        <v>0</v>
      </c>
      <c r="T14" s="78">
        <v>0</v>
      </c>
      <c r="U14" s="78">
        <v>0</v>
      </c>
      <c r="V14" s="78">
        <v>0</v>
      </c>
      <c r="W14" s="78">
        <v>0</v>
      </c>
      <c r="X14" s="78">
        <v>0</v>
      </c>
      <c r="Y14" s="78">
        <v>0</v>
      </c>
      <c r="Z14" s="78">
        <v>2114850217.0000002</v>
      </c>
      <c r="AA14" s="78">
        <v>578595118</v>
      </c>
      <c r="AB14" s="78">
        <v>2764914764</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299590</v>
      </c>
      <c r="K15" s="78">
        <v>410840545.99999994</v>
      </c>
      <c r="L15" s="78">
        <v>352214</v>
      </c>
      <c r="M15" s="78">
        <v>479098461</v>
      </c>
      <c r="N15" s="78">
        <v>0</v>
      </c>
      <c r="O15" s="78">
        <v>0</v>
      </c>
      <c r="P15" s="78">
        <v>0</v>
      </c>
      <c r="Q15" s="78">
        <v>0</v>
      </c>
      <c r="R15" s="78">
        <v>0</v>
      </c>
      <c r="S15" s="78">
        <v>0</v>
      </c>
      <c r="T15" s="78">
        <v>0</v>
      </c>
      <c r="U15" s="78">
        <v>0</v>
      </c>
      <c r="V15" s="78">
        <v>0</v>
      </c>
      <c r="W15" s="78">
        <v>0</v>
      </c>
      <c r="X15" s="78">
        <v>0</v>
      </c>
      <c r="Y15" s="78">
        <v>0</v>
      </c>
      <c r="Z15" s="78">
        <v>889939007</v>
      </c>
      <c r="AA15" s="78">
        <v>607136401</v>
      </c>
      <c r="AB15" s="78">
        <v>3116868922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86706</v>
      </c>
      <c r="K16" s="78">
        <v>118111796</v>
      </c>
      <c r="L16" s="78">
        <v>63785</v>
      </c>
      <c r="M16" s="78">
        <v>86370753</v>
      </c>
      <c r="N16" s="78">
        <v>1500</v>
      </c>
      <c r="O16" s="78">
        <v>3117282.0000000005</v>
      </c>
      <c r="P16" s="78">
        <v>0</v>
      </c>
      <c r="Q16" s="78">
        <v>0</v>
      </c>
      <c r="R16" s="78">
        <v>0</v>
      </c>
      <c r="S16" s="78">
        <v>0</v>
      </c>
      <c r="T16" s="78">
        <v>0</v>
      </c>
      <c r="U16" s="78">
        <v>0</v>
      </c>
      <c r="V16" s="78">
        <v>0</v>
      </c>
      <c r="W16" s="78">
        <v>0</v>
      </c>
      <c r="X16" s="78">
        <v>0</v>
      </c>
      <c r="Y16" s="78">
        <v>0</v>
      </c>
      <c r="Z16" s="78">
        <v>207599831</v>
      </c>
      <c r="AA16" s="78">
        <v>201144200.00000003</v>
      </c>
      <c r="AB16" s="78">
        <v>1041020658</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368415</v>
      </c>
      <c r="K17" s="78">
        <v>508960077</v>
      </c>
      <c r="L17" s="78">
        <v>1448057</v>
      </c>
      <c r="M17" s="78">
        <v>1988810759.0000002</v>
      </c>
      <c r="N17" s="78">
        <v>0</v>
      </c>
      <c r="O17" s="78">
        <v>0</v>
      </c>
      <c r="P17" s="78">
        <v>0</v>
      </c>
      <c r="Q17" s="78">
        <v>0</v>
      </c>
      <c r="R17" s="78">
        <v>0</v>
      </c>
      <c r="S17" s="78">
        <v>0</v>
      </c>
      <c r="T17" s="78">
        <v>0</v>
      </c>
      <c r="U17" s="78">
        <v>0</v>
      </c>
      <c r="V17" s="78">
        <v>0</v>
      </c>
      <c r="W17" s="78">
        <v>0</v>
      </c>
      <c r="X17" s="78">
        <v>0</v>
      </c>
      <c r="Y17" s="78">
        <v>0</v>
      </c>
      <c r="Z17" s="78">
        <v>2497770836</v>
      </c>
      <c r="AA17" s="78">
        <v>883348600.00000012</v>
      </c>
      <c r="AB17" s="78">
        <v>4069693167</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474038</v>
      </c>
      <c r="K18" s="78">
        <v>645049009</v>
      </c>
      <c r="L18" s="78">
        <v>1254656</v>
      </c>
      <c r="M18" s="78">
        <v>1696385848</v>
      </c>
      <c r="N18" s="78">
        <v>49300</v>
      </c>
      <c r="O18" s="78">
        <v>95497736</v>
      </c>
      <c r="P18" s="78">
        <v>0</v>
      </c>
      <c r="Q18" s="78">
        <v>0</v>
      </c>
      <c r="R18" s="78">
        <v>0</v>
      </c>
      <c r="S18" s="78">
        <v>0</v>
      </c>
      <c r="T18" s="78">
        <v>0</v>
      </c>
      <c r="U18" s="78">
        <v>0</v>
      </c>
      <c r="V18" s="78">
        <v>0</v>
      </c>
      <c r="W18" s="78">
        <v>0</v>
      </c>
      <c r="X18" s="78">
        <v>0</v>
      </c>
      <c r="Y18" s="78">
        <v>0</v>
      </c>
      <c r="Z18" s="78">
        <v>2436932592.9999995</v>
      </c>
      <c r="AA18" s="78">
        <v>1132902933</v>
      </c>
      <c r="AB18" s="78">
        <v>5029320240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404991</v>
      </c>
      <c r="K19" s="78">
        <v>552978131.00000012</v>
      </c>
      <c r="L19" s="78">
        <v>455037</v>
      </c>
      <c r="M19" s="78">
        <v>617905415.00000012</v>
      </c>
      <c r="N19" s="78">
        <v>3000</v>
      </c>
      <c r="O19" s="78">
        <v>7317352</v>
      </c>
      <c r="P19" s="78">
        <v>0</v>
      </c>
      <c r="Q19" s="78">
        <v>0</v>
      </c>
      <c r="R19" s="78">
        <v>0</v>
      </c>
      <c r="S19" s="78">
        <v>0</v>
      </c>
      <c r="T19" s="78">
        <v>0</v>
      </c>
      <c r="U19" s="78">
        <v>0</v>
      </c>
      <c r="V19" s="78">
        <v>0</v>
      </c>
      <c r="W19" s="78">
        <v>0</v>
      </c>
      <c r="X19" s="78">
        <v>0</v>
      </c>
      <c r="Y19" s="78">
        <v>0</v>
      </c>
      <c r="Z19" s="78">
        <v>1178200898</v>
      </c>
      <c r="AA19" s="78">
        <v>819209796</v>
      </c>
      <c r="AB19" s="78">
        <v>3493531650</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296082</v>
      </c>
      <c r="K20" s="78">
        <v>408198328</v>
      </c>
      <c r="L20" s="78">
        <v>996768</v>
      </c>
      <c r="M20" s="78">
        <v>1366641740</v>
      </c>
      <c r="N20" s="78">
        <v>1900</v>
      </c>
      <c r="O20" s="78">
        <v>4023264</v>
      </c>
      <c r="P20" s="78">
        <v>0</v>
      </c>
      <c r="Q20" s="78">
        <v>0</v>
      </c>
      <c r="R20" s="78">
        <v>0</v>
      </c>
      <c r="S20" s="78">
        <v>0</v>
      </c>
      <c r="T20" s="78">
        <v>0</v>
      </c>
      <c r="U20" s="78">
        <v>0</v>
      </c>
      <c r="V20" s="78">
        <v>0</v>
      </c>
      <c r="W20" s="78">
        <v>0</v>
      </c>
      <c r="X20" s="78">
        <v>0</v>
      </c>
      <c r="Y20" s="78">
        <v>0</v>
      </c>
      <c r="Z20" s="78">
        <v>1778863332</v>
      </c>
      <c r="AA20" s="78">
        <v>707884426</v>
      </c>
      <c r="AB20" s="78">
        <v>3761533270.9999995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656545</v>
      </c>
      <c r="K21" s="78">
        <v>889803376.00000012</v>
      </c>
      <c r="L21" s="78">
        <v>581580</v>
      </c>
      <c r="M21" s="78">
        <v>785200378</v>
      </c>
      <c r="N21" s="78">
        <v>1700</v>
      </c>
      <c r="O21" s="78">
        <v>4244757</v>
      </c>
      <c r="P21" s="78">
        <v>0</v>
      </c>
      <c r="Q21" s="78">
        <v>0</v>
      </c>
      <c r="R21" s="78">
        <v>0</v>
      </c>
      <c r="S21" s="78">
        <v>0</v>
      </c>
      <c r="T21" s="78">
        <v>0</v>
      </c>
      <c r="U21" s="78">
        <v>0</v>
      </c>
      <c r="V21" s="78">
        <v>0</v>
      </c>
      <c r="W21" s="78">
        <v>0</v>
      </c>
      <c r="X21" s="78">
        <v>0</v>
      </c>
      <c r="Y21" s="78">
        <v>0</v>
      </c>
      <c r="Z21" s="78">
        <v>1679248511</v>
      </c>
      <c r="AA21" s="78">
        <v>1571727107</v>
      </c>
      <c r="AB21" s="78">
        <v>5768600237</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71780</v>
      </c>
      <c r="K22" s="78">
        <v>99126184</v>
      </c>
      <c r="L22" s="78">
        <v>146544</v>
      </c>
      <c r="M22" s="78">
        <v>201353897</v>
      </c>
      <c r="N22" s="78">
        <v>0</v>
      </c>
      <c r="O22" s="78">
        <v>0</v>
      </c>
      <c r="P22" s="78">
        <v>0</v>
      </c>
      <c r="Q22" s="78">
        <v>0</v>
      </c>
      <c r="R22" s="78">
        <v>0</v>
      </c>
      <c r="S22" s="78">
        <v>0</v>
      </c>
      <c r="T22" s="78">
        <v>0</v>
      </c>
      <c r="U22" s="78">
        <v>0</v>
      </c>
      <c r="V22" s="78">
        <v>0</v>
      </c>
      <c r="W22" s="78">
        <v>0</v>
      </c>
      <c r="X22" s="78">
        <v>0</v>
      </c>
      <c r="Y22" s="78">
        <v>0</v>
      </c>
      <c r="Z22" s="78">
        <v>300480081</v>
      </c>
      <c r="AA22" s="78">
        <v>203531232</v>
      </c>
      <c r="AB22" s="78">
        <v>1088826306</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236731</v>
      </c>
      <c r="K23" s="78">
        <v>319299237</v>
      </c>
      <c r="L23" s="78">
        <v>230130</v>
      </c>
      <c r="M23" s="78">
        <v>308592645</v>
      </c>
      <c r="N23" s="78">
        <v>451900</v>
      </c>
      <c r="O23" s="78">
        <v>1404908841</v>
      </c>
      <c r="P23" s="78">
        <v>3825</v>
      </c>
      <c r="Q23" s="78">
        <v>25741468</v>
      </c>
      <c r="R23" s="78">
        <v>0</v>
      </c>
      <c r="S23" s="78">
        <v>0</v>
      </c>
      <c r="T23" s="78">
        <v>0</v>
      </c>
      <c r="U23" s="78">
        <v>0</v>
      </c>
      <c r="V23" s="78">
        <v>0</v>
      </c>
      <c r="W23" s="78">
        <v>0</v>
      </c>
      <c r="X23" s="78">
        <v>0</v>
      </c>
      <c r="Y23" s="78">
        <v>0</v>
      </c>
      <c r="Z23" s="78">
        <v>2058542191</v>
      </c>
      <c r="AA23" s="78">
        <v>539905784</v>
      </c>
      <c r="AB23" s="78">
        <v>2504415165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684953</v>
      </c>
      <c r="K24" s="78">
        <v>954804378</v>
      </c>
      <c r="L24" s="78">
        <v>728186</v>
      </c>
      <c r="M24" s="78">
        <v>1006797242</v>
      </c>
      <c r="N24" s="78">
        <v>0</v>
      </c>
      <c r="O24" s="78">
        <v>0</v>
      </c>
      <c r="P24" s="78">
        <v>0</v>
      </c>
      <c r="Q24" s="78">
        <v>0</v>
      </c>
      <c r="R24" s="78">
        <v>0</v>
      </c>
      <c r="S24" s="78">
        <v>0</v>
      </c>
      <c r="T24" s="78">
        <v>0</v>
      </c>
      <c r="U24" s="78">
        <v>0</v>
      </c>
      <c r="V24" s="78">
        <v>0</v>
      </c>
      <c r="W24" s="78">
        <v>0</v>
      </c>
      <c r="X24" s="78">
        <v>0</v>
      </c>
      <c r="Y24" s="78">
        <v>0</v>
      </c>
      <c r="Z24" s="78">
        <v>1961601619.9999998</v>
      </c>
      <c r="AA24" s="78">
        <v>1433609304</v>
      </c>
      <c r="AB24" s="78">
        <v>7132675475.000001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78348</v>
      </c>
      <c r="K25" s="78">
        <v>109326766</v>
      </c>
      <c r="L25" s="78">
        <v>43616</v>
      </c>
      <c r="M25" s="78">
        <v>60553835</v>
      </c>
      <c r="N25" s="78">
        <v>0</v>
      </c>
      <c r="O25" s="78">
        <v>0</v>
      </c>
      <c r="P25" s="78">
        <v>0</v>
      </c>
      <c r="Q25" s="78">
        <v>0</v>
      </c>
      <c r="R25" s="78">
        <v>0</v>
      </c>
      <c r="S25" s="78">
        <v>0</v>
      </c>
      <c r="T25" s="78">
        <v>0</v>
      </c>
      <c r="U25" s="78">
        <v>0</v>
      </c>
      <c r="V25" s="78">
        <v>0</v>
      </c>
      <c r="W25" s="78">
        <v>0</v>
      </c>
      <c r="X25" s="78">
        <v>0</v>
      </c>
      <c r="Y25" s="78">
        <v>0</v>
      </c>
      <c r="Z25" s="78">
        <v>169880601.00000003</v>
      </c>
      <c r="AA25" s="78">
        <v>149141991</v>
      </c>
      <c r="AB25" s="78">
        <v>818532240</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168812</v>
      </c>
      <c r="K26" s="78">
        <v>235243777</v>
      </c>
      <c r="L26" s="78">
        <v>130124</v>
      </c>
      <c r="M26" s="78">
        <v>180116358.00000003</v>
      </c>
      <c r="N26" s="78">
        <v>0</v>
      </c>
      <c r="O26" s="78">
        <v>0</v>
      </c>
      <c r="P26" s="78">
        <v>0</v>
      </c>
      <c r="Q26" s="78">
        <v>0</v>
      </c>
      <c r="R26" s="78">
        <v>0</v>
      </c>
      <c r="S26" s="78">
        <v>0</v>
      </c>
      <c r="T26" s="78">
        <v>0</v>
      </c>
      <c r="U26" s="78">
        <v>0</v>
      </c>
      <c r="V26" s="78">
        <v>0</v>
      </c>
      <c r="W26" s="78">
        <v>0</v>
      </c>
      <c r="X26" s="78">
        <v>0</v>
      </c>
      <c r="Y26" s="78">
        <v>0</v>
      </c>
      <c r="Z26" s="78">
        <v>415360135</v>
      </c>
      <c r="AA26" s="78">
        <v>415043853.99999994</v>
      </c>
      <c r="AB26" s="78">
        <v>2065663086</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320911</v>
      </c>
      <c r="K27" s="78">
        <v>442428213.99999994</v>
      </c>
      <c r="L27" s="78">
        <v>1258348</v>
      </c>
      <c r="M27" s="78">
        <v>1724747944</v>
      </c>
      <c r="N27" s="78">
        <v>82700</v>
      </c>
      <c r="O27" s="78">
        <v>160236281</v>
      </c>
      <c r="P27" s="78">
        <v>0</v>
      </c>
      <c r="Q27" s="78">
        <v>0</v>
      </c>
      <c r="R27" s="78">
        <v>0</v>
      </c>
      <c r="S27" s="78">
        <v>0</v>
      </c>
      <c r="T27" s="78">
        <v>0</v>
      </c>
      <c r="U27" s="78">
        <v>0</v>
      </c>
      <c r="V27" s="78">
        <v>0</v>
      </c>
      <c r="W27" s="78">
        <v>0</v>
      </c>
      <c r="X27" s="78">
        <v>0</v>
      </c>
      <c r="Y27" s="78">
        <v>0</v>
      </c>
      <c r="Z27" s="78">
        <v>2327412439</v>
      </c>
      <c r="AA27" s="78">
        <v>690219420</v>
      </c>
      <c r="AB27" s="78">
        <v>3288160601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297119</v>
      </c>
      <c r="K28" s="78">
        <v>413570808</v>
      </c>
      <c r="L28" s="78">
        <v>348121</v>
      </c>
      <c r="M28" s="78">
        <v>481759841</v>
      </c>
      <c r="N28" s="78">
        <v>0</v>
      </c>
      <c r="O28" s="78">
        <v>0</v>
      </c>
      <c r="P28" s="78">
        <v>0</v>
      </c>
      <c r="Q28" s="78">
        <v>0</v>
      </c>
      <c r="R28" s="78">
        <v>49</v>
      </c>
      <c r="S28" s="78">
        <v>405520</v>
      </c>
      <c r="T28" s="78">
        <v>0</v>
      </c>
      <c r="U28" s="78">
        <v>0</v>
      </c>
      <c r="V28" s="78">
        <v>0</v>
      </c>
      <c r="W28" s="78">
        <v>0</v>
      </c>
      <c r="X28" s="78">
        <v>0</v>
      </c>
      <c r="Y28" s="78">
        <v>0</v>
      </c>
      <c r="Z28" s="78">
        <v>895736169.00881994</v>
      </c>
      <c r="AA28" s="78">
        <v>664065496</v>
      </c>
      <c r="AB28" s="78">
        <v>3188845987</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426364</v>
      </c>
      <c r="K29" s="78">
        <v>592360163</v>
      </c>
      <c r="L29" s="78">
        <v>542702</v>
      </c>
      <c r="M29" s="78">
        <v>749729677.99999988</v>
      </c>
      <c r="N29" s="78">
        <v>0</v>
      </c>
      <c r="O29" s="78">
        <v>0</v>
      </c>
      <c r="P29" s="78">
        <v>0</v>
      </c>
      <c r="Q29" s="78">
        <v>0</v>
      </c>
      <c r="R29" s="78">
        <v>0</v>
      </c>
      <c r="S29" s="78">
        <v>0</v>
      </c>
      <c r="T29" s="78">
        <v>0</v>
      </c>
      <c r="U29" s="78">
        <v>0</v>
      </c>
      <c r="V29" s="78">
        <v>0</v>
      </c>
      <c r="W29" s="78">
        <v>0</v>
      </c>
      <c r="X29" s="78">
        <v>0</v>
      </c>
      <c r="Y29" s="78">
        <v>0</v>
      </c>
      <c r="Z29" s="78">
        <v>1342089841</v>
      </c>
      <c r="AA29" s="78">
        <v>983333631</v>
      </c>
      <c r="AB29" s="78">
        <v>4349008967</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145048</v>
      </c>
      <c r="K30" s="78">
        <v>200867912.00000003</v>
      </c>
      <c r="L30" s="78">
        <v>380837</v>
      </c>
      <c r="M30" s="78">
        <v>523248256.99999994</v>
      </c>
      <c r="N30" s="78">
        <v>41900</v>
      </c>
      <c r="O30" s="78">
        <v>72516598</v>
      </c>
      <c r="P30" s="78">
        <v>0</v>
      </c>
      <c r="Q30" s="78">
        <v>0</v>
      </c>
      <c r="R30" s="78">
        <v>3669</v>
      </c>
      <c r="S30" s="78">
        <v>30556798.999999996</v>
      </c>
      <c r="T30" s="78">
        <v>0</v>
      </c>
      <c r="U30" s="78">
        <v>0</v>
      </c>
      <c r="V30" s="78">
        <v>0</v>
      </c>
      <c r="W30" s="78">
        <v>0</v>
      </c>
      <c r="X30" s="78">
        <v>0</v>
      </c>
      <c r="Y30" s="78">
        <v>0</v>
      </c>
      <c r="Z30" s="78">
        <v>827189565.85561991</v>
      </c>
      <c r="AA30" s="78">
        <v>119304940</v>
      </c>
      <c r="AB30" s="78">
        <v>1058146519.0000001</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169164</v>
      </c>
      <c r="K31" s="78">
        <v>225605951</v>
      </c>
      <c r="L31" s="78">
        <v>225151</v>
      </c>
      <c r="M31" s="78">
        <v>298287719</v>
      </c>
      <c r="N31" s="78">
        <v>228900</v>
      </c>
      <c r="O31" s="78">
        <v>472785521</v>
      </c>
      <c r="P31" s="78">
        <v>340</v>
      </c>
      <c r="Q31" s="78">
        <v>1783037</v>
      </c>
      <c r="R31" s="78">
        <v>0</v>
      </c>
      <c r="S31" s="78">
        <v>0</v>
      </c>
      <c r="T31" s="78">
        <v>0</v>
      </c>
      <c r="U31" s="78">
        <v>0</v>
      </c>
      <c r="V31" s="78">
        <v>0</v>
      </c>
      <c r="W31" s="78">
        <v>0</v>
      </c>
      <c r="X31" s="78">
        <v>0</v>
      </c>
      <c r="Y31" s="78">
        <v>0</v>
      </c>
      <c r="Z31" s="78">
        <v>998462228</v>
      </c>
      <c r="AA31" s="78">
        <v>97705648</v>
      </c>
      <c r="AB31" s="78">
        <v>998634887</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148464</v>
      </c>
      <c r="K32" s="78">
        <v>198414812</v>
      </c>
      <c r="L32" s="78">
        <v>148689</v>
      </c>
      <c r="M32" s="78">
        <v>197662878</v>
      </c>
      <c r="N32" s="78">
        <v>708100</v>
      </c>
      <c r="O32" s="78">
        <v>1940698029.0000002</v>
      </c>
      <c r="P32" s="78">
        <v>2908</v>
      </c>
      <c r="Q32" s="78">
        <v>19570960</v>
      </c>
      <c r="R32" s="78">
        <v>0</v>
      </c>
      <c r="S32" s="78">
        <v>0</v>
      </c>
      <c r="T32" s="78">
        <v>0</v>
      </c>
      <c r="U32" s="78">
        <v>0</v>
      </c>
      <c r="V32" s="78">
        <v>0</v>
      </c>
      <c r="W32" s="78">
        <v>0</v>
      </c>
      <c r="X32" s="78">
        <v>0</v>
      </c>
      <c r="Y32" s="78">
        <v>0</v>
      </c>
      <c r="Z32" s="78">
        <v>2356346679</v>
      </c>
      <c r="AA32" s="78">
        <v>351054227</v>
      </c>
      <c r="AB32" s="78">
        <v>1696321047</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673467</v>
      </c>
      <c r="K33" s="78">
        <v>928492596.99999988</v>
      </c>
      <c r="L33" s="78">
        <v>1999071</v>
      </c>
      <c r="M33" s="78">
        <v>2739172640</v>
      </c>
      <c r="N33" s="78">
        <v>0</v>
      </c>
      <c r="O33" s="78">
        <v>0</v>
      </c>
      <c r="P33" s="78">
        <v>0</v>
      </c>
      <c r="Q33" s="78">
        <v>0</v>
      </c>
      <c r="R33" s="78">
        <v>81</v>
      </c>
      <c r="S33" s="78">
        <v>678490</v>
      </c>
      <c r="T33" s="78">
        <v>0</v>
      </c>
      <c r="U33" s="78">
        <v>0</v>
      </c>
      <c r="V33" s="78">
        <v>7</v>
      </c>
      <c r="W33" s="78">
        <v>0</v>
      </c>
      <c r="X33" s="78">
        <v>0</v>
      </c>
      <c r="Y33" s="78">
        <v>43660</v>
      </c>
      <c r="Z33" s="78">
        <v>3668387387.23103</v>
      </c>
      <c r="AA33" s="78">
        <v>1586964588</v>
      </c>
      <c r="AB33" s="78">
        <v>7004232665.000001</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1054386</v>
      </c>
      <c r="K34" s="78">
        <v>1452674118</v>
      </c>
      <c r="L34" s="78">
        <v>2301344</v>
      </c>
      <c r="M34" s="78">
        <v>3151539327</v>
      </c>
      <c r="N34" s="78">
        <v>16700</v>
      </c>
      <c r="O34" s="78">
        <v>34394667.999999993</v>
      </c>
      <c r="P34" s="78">
        <v>0</v>
      </c>
      <c r="Q34" s="78">
        <v>0</v>
      </c>
      <c r="R34" s="78">
        <v>0</v>
      </c>
      <c r="S34" s="78">
        <v>0</v>
      </c>
      <c r="T34" s="78">
        <v>0</v>
      </c>
      <c r="U34" s="78">
        <v>0</v>
      </c>
      <c r="V34" s="78">
        <v>0</v>
      </c>
      <c r="W34" s="78">
        <v>0</v>
      </c>
      <c r="X34" s="78">
        <v>0</v>
      </c>
      <c r="Y34" s="78">
        <v>0</v>
      </c>
      <c r="Z34" s="78">
        <v>4638608112.999999</v>
      </c>
      <c r="AA34" s="78">
        <v>2549213425</v>
      </c>
      <c r="AB34" s="78">
        <v>10721827716</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253639</v>
      </c>
      <c r="K35" s="78">
        <v>351432150.00000006</v>
      </c>
      <c r="L35" s="78">
        <v>366822</v>
      </c>
      <c r="M35" s="78">
        <v>505072151</v>
      </c>
      <c r="N35" s="78">
        <v>0</v>
      </c>
      <c r="O35" s="78">
        <v>0</v>
      </c>
      <c r="P35" s="78">
        <v>0</v>
      </c>
      <c r="Q35" s="78">
        <v>0</v>
      </c>
      <c r="R35" s="78">
        <v>0</v>
      </c>
      <c r="S35" s="78">
        <v>0</v>
      </c>
      <c r="T35" s="78">
        <v>0</v>
      </c>
      <c r="U35" s="78">
        <v>0</v>
      </c>
      <c r="V35" s="78">
        <v>0</v>
      </c>
      <c r="W35" s="78">
        <v>0</v>
      </c>
      <c r="X35" s="78">
        <v>0</v>
      </c>
      <c r="Y35" s="78">
        <v>0</v>
      </c>
      <c r="Z35" s="78">
        <v>856504301.00000012</v>
      </c>
      <c r="AA35" s="78">
        <v>543059131</v>
      </c>
      <c r="AB35" s="78">
        <v>2436753762</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641818</v>
      </c>
      <c r="K36" s="78">
        <v>865192870</v>
      </c>
      <c r="L36" s="78">
        <v>609975</v>
      </c>
      <c r="M36" s="78">
        <v>817266452.00000012</v>
      </c>
      <c r="N36" s="78">
        <v>9100</v>
      </c>
      <c r="O36" s="78">
        <v>19960065.999999996</v>
      </c>
      <c r="P36" s="78">
        <v>0</v>
      </c>
      <c r="Q36" s="78">
        <v>0</v>
      </c>
      <c r="R36" s="78">
        <v>0</v>
      </c>
      <c r="S36" s="78">
        <v>0</v>
      </c>
      <c r="T36" s="78">
        <v>0</v>
      </c>
      <c r="U36" s="78">
        <v>0</v>
      </c>
      <c r="V36" s="78">
        <v>0</v>
      </c>
      <c r="W36" s="78">
        <v>0</v>
      </c>
      <c r="X36" s="78">
        <v>0</v>
      </c>
      <c r="Y36" s="78">
        <v>0</v>
      </c>
      <c r="Z36" s="78">
        <v>1702419388.0000002</v>
      </c>
      <c r="AA36" s="78">
        <v>1532231879</v>
      </c>
      <c r="AB36" s="78">
        <v>7487214723</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188726</v>
      </c>
      <c r="K37" s="78">
        <v>265022391.99999997</v>
      </c>
      <c r="L37" s="78">
        <v>169109</v>
      </c>
      <c r="M37" s="78">
        <v>236285665</v>
      </c>
      <c r="N37" s="78">
        <v>2800</v>
      </c>
      <c r="O37" s="78">
        <v>5190555.0000000009</v>
      </c>
      <c r="P37" s="78">
        <v>0</v>
      </c>
      <c r="Q37" s="78">
        <v>0</v>
      </c>
      <c r="R37" s="78">
        <v>0</v>
      </c>
      <c r="S37" s="78">
        <v>0</v>
      </c>
      <c r="T37" s="78">
        <v>0</v>
      </c>
      <c r="U37" s="78">
        <v>0</v>
      </c>
      <c r="V37" s="78">
        <v>0</v>
      </c>
      <c r="W37" s="78">
        <v>0</v>
      </c>
      <c r="X37" s="78">
        <v>0</v>
      </c>
      <c r="Y37" s="78">
        <v>0</v>
      </c>
      <c r="Z37" s="78">
        <v>506498611.99999994</v>
      </c>
      <c r="AA37" s="78">
        <v>452160247.00000006</v>
      </c>
      <c r="AB37" s="78">
        <v>2038799641</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79151</v>
      </c>
      <c r="K38" s="78">
        <v>109228749</v>
      </c>
      <c r="L38" s="78">
        <v>59285</v>
      </c>
      <c r="M38" s="78">
        <v>81181394</v>
      </c>
      <c r="N38" s="78">
        <v>0</v>
      </c>
      <c r="O38" s="78">
        <v>0</v>
      </c>
      <c r="P38" s="78">
        <v>0</v>
      </c>
      <c r="Q38" s="78">
        <v>0</v>
      </c>
      <c r="R38" s="78">
        <v>0</v>
      </c>
      <c r="S38" s="78">
        <v>0</v>
      </c>
      <c r="T38" s="78">
        <v>0</v>
      </c>
      <c r="U38" s="78">
        <v>0</v>
      </c>
      <c r="V38" s="78">
        <v>24</v>
      </c>
      <c r="W38" s="78">
        <v>0</v>
      </c>
      <c r="X38" s="78">
        <v>0</v>
      </c>
      <c r="Y38" s="78">
        <v>144225</v>
      </c>
      <c r="Z38" s="78">
        <v>190554368.00000003</v>
      </c>
      <c r="AA38" s="78">
        <v>161838541</v>
      </c>
      <c r="AB38" s="78">
        <v>1161577578</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355344</v>
      </c>
      <c r="K39" s="78">
        <v>491345494.00000006</v>
      </c>
      <c r="L39" s="78">
        <v>133206</v>
      </c>
      <c r="M39" s="78">
        <v>182650715</v>
      </c>
      <c r="N39" s="78">
        <v>0</v>
      </c>
      <c r="O39" s="78">
        <v>0</v>
      </c>
      <c r="P39" s="78">
        <v>0</v>
      </c>
      <c r="Q39" s="78">
        <v>0</v>
      </c>
      <c r="R39" s="78">
        <v>0</v>
      </c>
      <c r="S39" s="78">
        <v>0</v>
      </c>
      <c r="T39" s="78">
        <v>0</v>
      </c>
      <c r="U39" s="78">
        <v>0</v>
      </c>
      <c r="V39" s="78">
        <v>21</v>
      </c>
      <c r="W39" s="78">
        <v>0</v>
      </c>
      <c r="X39" s="78">
        <v>0</v>
      </c>
      <c r="Y39" s="78">
        <v>130489</v>
      </c>
      <c r="Z39" s="78">
        <v>674126698.00000012</v>
      </c>
      <c r="AA39" s="78">
        <v>757726616</v>
      </c>
      <c r="AB39" s="78">
        <v>3638384518</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302876</v>
      </c>
      <c r="K40" s="78">
        <v>422164401</v>
      </c>
      <c r="L40" s="78">
        <v>759009</v>
      </c>
      <c r="M40" s="78">
        <v>1050005631.9999999</v>
      </c>
      <c r="N40" s="78">
        <v>0</v>
      </c>
      <c r="O40" s="78">
        <v>0</v>
      </c>
      <c r="P40" s="78">
        <v>0</v>
      </c>
      <c r="Q40" s="78">
        <v>0</v>
      </c>
      <c r="R40" s="78">
        <v>0</v>
      </c>
      <c r="S40" s="78">
        <v>0</v>
      </c>
      <c r="T40" s="78">
        <v>0</v>
      </c>
      <c r="U40" s="78">
        <v>0</v>
      </c>
      <c r="V40" s="78">
        <v>0</v>
      </c>
      <c r="W40" s="78">
        <v>0</v>
      </c>
      <c r="X40" s="78">
        <v>0</v>
      </c>
      <c r="Y40" s="78">
        <v>0</v>
      </c>
      <c r="Z40" s="78">
        <v>1472170032.9999998</v>
      </c>
      <c r="AA40" s="78">
        <v>696665381</v>
      </c>
      <c r="AB40" s="78">
        <v>3679880501</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297760</v>
      </c>
      <c r="K41" s="78">
        <v>403821958</v>
      </c>
      <c r="L41" s="78">
        <v>1382923</v>
      </c>
      <c r="M41" s="78">
        <v>1866027166</v>
      </c>
      <c r="N41" s="78">
        <v>0</v>
      </c>
      <c r="O41" s="78">
        <v>0</v>
      </c>
      <c r="P41" s="78">
        <v>0</v>
      </c>
      <c r="Q41" s="78">
        <v>0</v>
      </c>
      <c r="R41" s="78">
        <v>0</v>
      </c>
      <c r="S41" s="78">
        <v>0</v>
      </c>
      <c r="T41" s="78">
        <v>0</v>
      </c>
      <c r="U41" s="78">
        <v>0</v>
      </c>
      <c r="V41" s="78">
        <v>0</v>
      </c>
      <c r="W41" s="78">
        <v>0</v>
      </c>
      <c r="X41" s="78">
        <v>0</v>
      </c>
      <c r="Y41" s="78">
        <v>0</v>
      </c>
      <c r="Z41" s="78">
        <v>2269849124.0000005</v>
      </c>
      <c r="AA41" s="78">
        <v>685990537</v>
      </c>
      <c r="AB41" s="78">
        <v>3072972749</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382916</v>
      </c>
      <c r="K42" s="78">
        <v>533002043.99999994</v>
      </c>
      <c r="L42" s="78">
        <v>776510</v>
      </c>
      <c r="M42" s="78">
        <v>1073859241</v>
      </c>
      <c r="N42" s="78">
        <v>0</v>
      </c>
      <c r="O42" s="78">
        <v>0</v>
      </c>
      <c r="P42" s="78">
        <v>0</v>
      </c>
      <c r="Q42" s="78">
        <v>0</v>
      </c>
      <c r="R42" s="78">
        <v>0</v>
      </c>
      <c r="S42" s="78">
        <v>0</v>
      </c>
      <c r="T42" s="78">
        <v>0</v>
      </c>
      <c r="U42" s="78">
        <v>0</v>
      </c>
      <c r="V42" s="78">
        <v>4</v>
      </c>
      <c r="W42" s="78">
        <v>0</v>
      </c>
      <c r="X42" s="78">
        <v>0</v>
      </c>
      <c r="Y42" s="78">
        <v>24527.999999999996</v>
      </c>
      <c r="Z42" s="78">
        <v>1606885812.9999998</v>
      </c>
      <c r="AA42" s="78">
        <v>914350587</v>
      </c>
      <c r="AB42" s="78">
        <v>3769059909</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371422</v>
      </c>
      <c r="K43" s="78">
        <v>526401340</v>
      </c>
      <c r="L43" s="78">
        <v>428612</v>
      </c>
      <c r="M43" s="78">
        <v>603395151</v>
      </c>
      <c r="N43" s="78">
        <v>386600</v>
      </c>
      <c r="O43" s="78">
        <v>975070900.99999988</v>
      </c>
      <c r="P43" s="78">
        <v>201</v>
      </c>
      <c r="Q43" s="78">
        <v>1054700</v>
      </c>
      <c r="R43" s="78">
        <v>0</v>
      </c>
      <c r="S43" s="78">
        <v>0</v>
      </c>
      <c r="T43" s="78">
        <v>0</v>
      </c>
      <c r="U43" s="78">
        <v>0</v>
      </c>
      <c r="V43" s="78">
        <v>0</v>
      </c>
      <c r="W43" s="78">
        <v>0</v>
      </c>
      <c r="X43" s="78">
        <v>0</v>
      </c>
      <c r="Y43" s="78">
        <v>0</v>
      </c>
      <c r="Z43" s="78">
        <v>2105922092.0000002</v>
      </c>
      <c r="AA43" s="78">
        <v>712933510</v>
      </c>
      <c r="AB43" s="78">
        <v>3451952399.9999995</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346888</v>
      </c>
      <c r="K44" s="78">
        <v>480492228</v>
      </c>
      <c r="L44" s="78">
        <v>520592</v>
      </c>
      <c r="M44" s="78">
        <v>716195788</v>
      </c>
      <c r="N44" s="78">
        <v>49700</v>
      </c>
      <c r="O44" s="78">
        <v>93301134</v>
      </c>
      <c r="P44" s="78">
        <v>0</v>
      </c>
      <c r="Q44" s="78">
        <v>0</v>
      </c>
      <c r="R44" s="78">
        <v>0</v>
      </c>
      <c r="S44" s="78">
        <v>0</v>
      </c>
      <c r="T44" s="78">
        <v>0</v>
      </c>
      <c r="U44" s="78">
        <v>0</v>
      </c>
      <c r="V44" s="78">
        <v>0</v>
      </c>
      <c r="W44" s="78">
        <v>0</v>
      </c>
      <c r="X44" s="78">
        <v>0</v>
      </c>
      <c r="Y44" s="78">
        <v>0</v>
      </c>
      <c r="Z44" s="78">
        <v>1289989150.0000002</v>
      </c>
      <c r="AA44" s="78">
        <v>556519982</v>
      </c>
      <c r="AB44" s="78">
        <v>2850497660</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748272</v>
      </c>
      <c r="K45" s="78">
        <v>1010159616</v>
      </c>
      <c r="L45" s="78">
        <v>134925</v>
      </c>
      <c r="M45" s="78">
        <v>181105003.99999997</v>
      </c>
      <c r="N45" s="78">
        <v>463100</v>
      </c>
      <c r="O45" s="78">
        <v>1131958623</v>
      </c>
      <c r="P45" s="78">
        <v>95</v>
      </c>
      <c r="Q45" s="78">
        <v>495781</v>
      </c>
      <c r="R45" s="78">
        <v>0</v>
      </c>
      <c r="S45" s="78">
        <v>0</v>
      </c>
      <c r="T45" s="78">
        <v>0</v>
      </c>
      <c r="U45" s="78">
        <v>0</v>
      </c>
      <c r="V45" s="78">
        <v>0</v>
      </c>
      <c r="W45" s="78">
        <v>0</v>
      </c>
      <c r="X45" s="78">
        <v>0</v>
      </c>
      <c r="Y45" s="78">
        <v>0</v>
      </c>
      <c r="Z45" s="78">
        <v>2323719024</v>
      </c>
      <c r="AA45" s="78">
        <v>1558263179</v>
      </c>
      <c r="AB45" s="78">
        <v>7273297794</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649651</v>
      </c>
      <c r="K46" s="78">
        <v>897520643.00000012</v>
      </c>
      <c r="L46" s="78">
        <v>473906</v>
      </c>
      <c r="M46" s="78">
        <v>650867617</v>
      </c>
      <c r="N46" s="78">
        <v>16100.000000000002</v>
      </c>
      <c r="O46" s="78">
        <v>32304328</v>
      </c>
      <c r="P46" s="78">
        <v>0</v>
      </c>
      <c r="Q46" s="78">
        <v>0</v>
      </c>
      <c r="R46" s="78">
        <v>0</v>
      </c>
      <c r="S46" s="78">
        <v>0</v>
      </c>
      <c r="T46" s="78">
        <v>0</v>
      </c>
      <c r="U46" s="78">
        <v>0</v>
      </c>
      <c r="V46" s="78">
        <v>0</v>
      </c>
      <c r="W46" s="78">
        <v>0</v>
      </c>
      <c r="X46" s="78">
        <v>0</v>
      </c>
      <c r="Y46" s="78">
        <v>0</v>
      </c>
      <c r="Z46" s="78">
        <v>1580692588.0000002</v>
      </c>
      <c r="AA46" s="78">
        <v>1359802041</v>
      </c>
      <c r="AB46" s="78">
        <v>6537500048</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392519</v>
      </c>
      <c r="K47" s="78">
        <v>542470528</v>
      </c>
      <c r="L47" s="78">
        <v>2139340</v>
      </c>
      <c r="M47" s="78">
        <v>2937652575</v>
      </c>
      <c r="N47" s="78">
        <v>0</v>
      </c>
      <c r="O47" s="78">
        <v>0</v>
      </c>
      <c r="P47" s="78">
        <v>0</v>
      </c>
      <c r="Q47" s="78">
        <v>0</v>
      </c>
      <c r="R47" s="78">
        <v>0</v>
      </c>
      <c r="S47" s="78">
        <v>0</v>
      </c>
      <c r="T47" s="78">
        <v>0</v>
      </c>
      <c r="U47" s="78">
        <v>0</v>
      </c>
      <c r="V47" s="78">
        <v>23</v>
      </c>
      <c r="W47" s="78">
        <v>0</v>
      </c>
      <c r="X47" s="78">
        <v>0</v>
      </c>
      <c r="Y47" s="78">
        <v>138828</v>
      </c>
      <c r="Z47" s="78">
        <v>3480261931</v>
      </c>
      <c r="AA47" s="78">
        <v>948588080</v>
      </c>
      <c r="AB47" s="78">
        <v>4299129832</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1056852</v>
      </c>
      <c r="K48" s="78">
        <v>1453345689</v>
      </c>
      <c r="L48" s="78">
        <v>1150288</v>
      </c>
      <c r="M48" s="78">
        <v>1571192895</v>
      </c>
      <c r="N48" s="78">
        <v>3600</v>
      </c>
      <c r="O48" s="78">
        <v>5996149.9999999991</v>
      </c>
      <c r="P48" s="78">
        <v>0</v>
      </c>
      <c r="Q48" s="78">
        <v>0</v>
      </c>
      <c r="R48" s="78">
        <v>0</v>
      </c>
      <c r="S48" s="78">
        <v>0</v>
      </c>
      <c r="T48" s="78">
        <v>0</v>
      </c>
      <c r="U48" s="78">
        <v>0</v>
      </c>
      <c r="V48" s="78">
        <v>0</v>
      </c>
      <c r="W48" s="78">
        <v>0</v>
      </c>
      <c r="X48" s="78">
        <v>0</v>
      </c>
      <c r="Y48" s="78">
        <v>0</v>
      </c>
      <c r="Z48" s="78">
        <v>3030534733.9999995</v>
      </c>
      <c r="AA48" s="78">
        <v>2637730630</v>
      </c>
      <c r="AB48" s="78">
        <v>12124238629</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100536</v>
      </c>
      <c r="K49" s="78">
        <v>138115661</v>
      </c>
      <c r="L49" s="78">
        <v>156550</v>
      </c>
      <c r="M49" s="78">
        <v>213847015.00000003</v>
      </c>
      <c r="N49" s="78">
        <v>0</v>
      </c>
      <c r="O49" s="78">
        <v>0</v>
      </c>
      <c r="P49" s="78">
        <v>0</v>
      </c>
      <c r="Q49" s="78">
        <v>0</v>
      </c>
      <c r="R49" s="78">
        <v>0</v>
      </c>
      <c r="S49" s="78">
        <v>0</v>
      </c>
      <c r="T49" s="78">
        <v>0</v>
      </c>
      <c r="U49" s="78">
        <v>0</v>
      </c>
      <c r="V49" s="78">
        <v>0</v>
      </c>
      <c r="W49" s="78">
        <v>0</v>
      </c>
      <c r="X49" s="78">
        <v>0</v>
      </c>
      <c r="Y49" s="78">
        <v>0</v>
      </c>
      <c r="Z49" s="78">
        <v>351962676</v>
      </c>
      <c r="AA49" s="78">
        <v>150079620</v>
      </c>
      <c r="AB49" s="78">
        <v>1064693716.9999999</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228601</v>
      </c>
      <c r="K50" s="78">
        <v>314980251</v>
      </c>
      <c r="L50" s="78">
        <v>170592</v>
      </c>
      <c r="M50" s="78">
        <v>233131441</v>
      </c>
      <c r="N50" s="78">
        <v>0</v>
      </c>
      <c r="O50" s="78">
        <v>0</v>
      </c>
      <c r="P50" s="78">
        <v>0</v>
      </c>
      <c r="Q50" s="78">
        <v>0</v>
      </c>
      <c r="R50" s="78">
        <v>0</v>
      </c>
      <c r="S50" s="78">
        <v>0</v>
      </c>
      <c r="T50" s="78">
        <v>0</v>
      </c>
      <c r="U50" s="78">
        <v>0</v>
      </c>
      <c r="V50" s="78">
        <v>0</v>
      </c>
      <c r="W50" s="78">
        <v>0</v>
      </c>
      <c r="X50" s="78">
        <v>0</v>
      </c>
      <c r="Y50" s="78">
        <v>0</v>
      </c>
      <c r="Z50" s="78">
        <v>548111691.99999988</v>
      </c>
      <c r="AA50" s="78">
        <v>440430429</v>
      </c>
      <c r="AB50" s="78">
        <v>2423643254</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165663</v>
      </c>
      <c r="K51" s="78">
        <v>230611318</v>
      </c>
      <c r="L51" s="78">
        <v>483747</v>
      </c>
      <c r="M51" s="78">
        <v>669454861.99999988</v>
      </c>
      <c r="N51" s="78">
        <v>0</v>
      </c>
      <c r="O51" s="78">
        <v>0</v>
      </c>
      <c r="P51" s="78">
        <v>0</v>
      </c>
      <c r="Q51" s="78">
        <v>0</v>
      </c>
      <c r="R51" s="78">
        <v>0</v>
      </c>
      <c r="S51" s="78">
        <v>0</v>
      </c>
      <c r="T51" s="78">
        <v>0</v>
      </c>
      <c r="U51" s="78">
        <v>0</v>
      </c>
      <c r="V51" s="78">
        <v>0</v>
      </c>
      <c r="W51" s="78">
        <v>0</v>
      </c>
      <c r="X51" s="78">
        <v>0</v>
      </c>
      <c r="Y51" s="78">
        <v>0</v>
      </c>
      <c r="Z51" s="78">
        <v>900066179.99999988</v>
      </c>
      <c r="AA51" s="78">
        <v>252456579</v>
      </c>
      <c r="AB51" s="78">
        <v>1303076609</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283339</v>
      </c>
      <c r="K52" s="78">
        <v>390000417</v>
      </c>
      <c r="L52" s="78">
        <v>603696</v>
      </c>
      <c r="M52" s="78">
        <v>825654583</v>
      </c>
      <c r="N52" s="78">
        <v>0</v>
      </c>
      <c r="O52" s="78">
        <v>0</v>
      </c>
      <c r="P52" s="78">
        <v>0</v>
      </c>
      <c r="Q52" s="78">
        <v>0</v>
      </c>
      <c r="R52" s="78">
        <v>0</v>
      </c>
      <c r="S52" s="78">
        <v>0</v>
      </c>
      <c r="T52" s="78">
        <v>0</v>
      </c>
      <c r="U52" s="78">
        <v>0</v>
      </c>
      <c r="V52" s="78">
        <v>16</v>
      </c>
      <c r="W52" s="78">
        <v>0</v>
      </c>
      <c r="X52" s="78">
        <v>0</v>
      </c>
      <c r="Y52" s="78">
        <v>95904</v>
      </c>
      <c r="Z52" s="78">
        <v>1215750904</v>
      </c>
      <c r="AA52" s="78">
        <v>680013677</v>
      </c>
      <c r="AB52" s="78">
        <v>3136426284</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2839</v>
      </c>
      <c r="B53" s="77">
        <v>45</v>
      </c>
      <c r="C53" s="77">
        <v>18</v>
      </c>
      <c r="D53" s="77">
        <v>45</v>
      </c>
      <c r="E53" s="77">
        <v>2024</v>
      </c>
      <c r="F53" s="77" t="s">
        <v>2588</v>
      </c>
      <c r="G53" s="1017" t="s">
        <v>2840</v>
      </c>
      <c r="H53" s="77" t="s">
        <v>2841</v>
      </c>
      <c r="I53" s="1018"/>
      <c r="J53" s="80">
        <v>319454</v>
      </c>
      <c r="K53" s="78">
        <v>439358783</v>
      </c>
      <c r="L53" s="78">
        <v>297602</v>
      </c>
      <c r="M53" s="78">
        <v>406602223</v>
      </c>
      <c r="N53" s="78">
        <v>0</v>
      </c>
      <c r="O53" s="78">
        <v>0</v>
      </c>
      <c r="P53" s="78">
        <v>0</v>
      </c>
      <c r="Q53" s="78">
        <v>0</v>
      </c>
      <c r="R53" s="78">
        <v>0</v>
      </c>
      <c r="S53" s="78">
        <v>0</v>
      </c>
      <c r="T53" s="78">
        <v>0</v>
      </c>
      <c r="U53" s="78">
        <v>0</v>
      </c>
      <c r="V53" s="78">
        <v>5</v>
      </c>
      <c r="W53" s="78">
        <v>0</v>
      </c>
      <c r="X53" s="78">
        <v>0</v>
      </c>
      <c r="Y53" s="78">
        <v>31150.999999999996</v>
      </c>
      <c r="Z53" s="78">
        <v>845992157</v>
      </c>
      <c r="AA53" s="78">
        <v>675704393</v>
      </c>
      <c r="AB53" s="78">
        <v>3659002215.0000005</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1783</v>
      </c>
      <c r="B189" s="77">
        <v>181</v>
      </c>
      <c r="C189" s="77">
        <v>16</v>
      </c>
      <c r="D189" s="77">
        <v>1</v>
      </c>
      <c r="E189" s="77">
        <v>2022</v>
      </c>
      <c r="F189" s="77" t="s">
        <v>162</v>
      </c>
      <c r="G189" s="1017" t="s">
        <v>1571</v>
      </c>
      <c r="H189" s="77" t="s">
        <v>1572</v>
      </c>
      <c r="I189" s="1018"/>
      <c r="J189" s="80"/>
      <c r="K189" s="78"/>
      <c r="L189" s="78"/>
      <c r="M189" s="78"/>
      <c r="N189" s="78"/>
      <c r="O189" s="78"/>
      <c r="P189" s="78"/>
      <c r="Q189" s="78"/>
      <c r="R189" s="78"/>
      <c r="S189" s="78"/>
      <c r="T189" s="78"/>
      <c r="U189" s="78"/>
      <c r="V189" s="78"/>
      <c r="W189" s="78"/>
      <c r="X189" s="78"/>
      <c r="Y189" s="78"/>
      <c r="Z189" s="78"/>
      <c r="AA189" s="78"/>
      <c r="AB189" s="78"/>
      <c r="AC189" s="79"/>
      <c r="AD189" s="78">
        <v>13446741499.759609</v>
      </c>
      <c r="AE189" s="78">
        <v>131667427.9248247</v>
      </c>
      <c r="AF189" s="78">
        <v>102375081.57755591</v>
      </c>
      <c r="AG189" s="78">
        <v>6182461741.3643026</v>
      </c>
      <c r="AH189" s="78">
        <v>6646038615.1442261</v>
      </c>
      <c r="AI189" s="78">
        <v>0</v>
      </c>
      <c r="AJ189" s="78">
        <v>0</v>
      </c>
      <c r="AK189" s="78">
        <v>371861815.45196664</v>
      </c>
      <c r="AL189" s="78">
        <v>0</v>
      </c>
      <c r="AM189" s="78">
        <v>0</v>
      </c>
      <c r="AN189" s="78">
        <v>26881146181.222485</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2842</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330327820.00572675</v>
      </c>
      <c r="AE190" s="78">
        <v>1378324.6842425338</v>
      </c>
      <c r="AF190" s="78">
        <v>1478509.0832879005</v>
      </c>
      <c r="AG190" s="78">
        <v>87231058.051813811</v>
      </c>
      <c r="AH190" s="78">
        <v>113872090.92264263</v>
      </c>
      <c r="AI190" s="78">
        <v>0</v>
      </c>
      <c r="AJ190" s="78">
        <v>0</v>
      </c>
      <c r="AK190" s="78">
        <v>6348026.9203482084</v>
      </c>
      <c r="AL190" s="78">
        <v>0</v>
      </c>
      <c r="AM190" s="78">
        <v>0</v>
      </c>
      <c r="AN190" s="78">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2843</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270970903.25337362</v>
      </c>
      <c r="AE191" s="78">
        <v>2801865.9022441558</v>
      </c>
      <c r="AF191" s="78">
        <v>2388959.4135230812</v>
      </c>
      <c r="AG191" s="78">
        <v>128831380.03689925</v>
      </c>
      <c r="AH191" s="78">
        <v>162206582.28847718</v>
      </c>
      <c r="AI191" s="78">
        <v>0</v>
      </c>
      <c r="AJ191" s="78">
        <v>0</v>
      </c>
      <c r="AK191" s="78">
        <v>9273534.9024358187</v>
      </c>
      <c r="AL191" s="78">
        <v>0</v>
      </c>
      <c r="AM191" s="78">
        <v>0</v>
      </c>
      <c r="AN191" s="78">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2844</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58527330.309789225</v>
      </c>
      <c r="AE192" s="78">
        <v>1476553.7058571037</v>
      </c>
      <c r="AF192" s="78">
        <v>412426.21796978277</v>
      </c>
      <c r="AG192" s="78">
        <v>46475510.858240709</v>
      </c>
      <c r="AH192" s="78">
        <v>58834425.336053967</v>
      </c>
      <c r="AI192" s="78">
        <v>0</v>
      </c>
      <c r="AJ192" s="78">
        <v>0</v>
      </c>
      <c r="AK192" s="78">
        <v>3472232.9466073373</v>
      </c>
      <c r="AL192" s="78">
        <v>0</v>
      </c>
      <c r="AM192" s="78">
        <v>0</v>
      </c>
      <c r="AN192" s="78">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2845</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148391880.14177024</v>
      </c>
      <c r="AE193" s="78">
        <v>1797747.014628554</v>
      </c>
      <c r="AF193" s="78">
        <v>4575596.5314383451</v>
      </c>
      <c r="AG193" s="78">
        <v>66988706.368170455</v>
      </c>
      <c r="AH193" s="78">
        <v>83723157.709907368</v>
      </c>
      <c r="AI193" s="78">
        <v>0</v>
      </c>
      <c r="AJ193" s="78">
        <v>0</v>
      </c>
      <c r="AK193" s="78">
        <v>4955518.1774618737</v>
      </c>
      <c r="AL193" s="78">
        <v>0</v>
      </c>
      <c r="AM193" s="78">
        <v>0</v>
      </c>
      <c r="AN193" s="78">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2846</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51641296.802129075</v>
      </c>
      <c r="AE194" s="78">
        <v>1822694.0677370161</v>
      </c>
      <c r="AF194" s="78">
        <v>3330536.2507748497</v>
      </c>
      <c r="AG194" s="78">
        <v>68517039.38792944</v>
      </c>
      <c r="AH194" s="78">
        <v>68474715.5894133</v>
      </c>
      <c r="AI194" s="78">
        <v>0</v>
      </c>
      <c r="AJ194" s="78">
        <v>0</v>
      </c>
      <c r="AK194" s="78">
        <v>4015600.6014724798</v>
      </c>
      <c r="AL194" s="78">
        <v>0</v>
      </c>
      <c r="AM194" s="78">
        <v>0</v>
      </c>
      <c r="AN194" s="78">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2847</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155863470.01185662</v>
      </c>
      <c r="AE195" s="78">
        <v>2245234.7797615938</v>
      </c>
      <c r="AF195" s="78">
        <v>1727521.1394205997</v>
      </c>
      <c r="AG195" s="78">
        <v>133493763.04654376</v>
      </c>
      <c r="AH195" s="78">
        <v>194044101.37361613</v>
      </c>
      <c r="AI195" s="78">
        <v>0</v>
      </c>
      <c r="AJ195" s="78">
        <v>0</v>
      </c>
      <c r="AK195" s="78">
        <v>10884527.027458992</v>
      </c>
      <c r="AL195" s="78">
        <v>0</v>
      </c>
      <c r="AM195" s="78">
        <v>0</v>
      </c>
      <c r="AN195" s="78">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2848</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20809095.662120033</v>
      </c>
      <c r="AE196" s="78">
        <v>795187.31783223106</v>
      </c>
      <c r="AF196" s="78">
        <v>0</v>
      </c>
      <c r="AG196" s="78">
        <v>40910315.094308183</v>
      </c>
      <c r="AH196" s="78">
        <v>39067736.775158465</v>
      </c>
      <c r="AI196" s="78">
        <v>0</v>
      </c>
      <c r="AJ196" s="78">
        <v>0</v>
      </c>
      <c r="AK196" s="78">
        <v>2057256.0544941649</v>
      </c>
      <c r="AL196" s="78">
        <v>0</v>
      </c>
      <c r="AM196" s="78">
        <v>0</v>
      </c>
      <c r="AN196" s="78">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2849</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235991177.11505216</v>
      </c>
      <c r="AE197" s="78">
        <v>2109585.1784843309</v>
      </c>
      <c r="AF197" s="78">
        <v>8256305.9861498028</v>
      </c>
      <c r="AG197" s="78">
        <v>96588067.383755982</v>
      </c>
      <c r="AH197" s="78">
        <v>110223722.05287342</v>
      </c>
      <c r="AI197" s="78">
        <v>0</v>
      </c>
      <c r="AJ197" s="78">
        <v>0</v>
      </c>
      <c r="AK197" s="78">
        <v>6356161.9398958562</v>
      </c>
      <c r="AL197" s="78">
        <v>0</v>
      </c>
      <c r="AM197" s="78">
        <v>0</v>
      </c>
      <c r="AN197" s="78">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2850</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162248729.2174165</v>
      </c>
      <c r="AE198" s="78">
        <v>3193222.7978831558</v>
      </c>
      <c r="AF198" s="78">
        <v>4349929.3555680867</v>
      </c>
      <c r="AG198" s="78">
        <v>137582215.09096235</v>
      </c>
      <c r="AH198" s="78">
        <v>165271621.49323422</v>
      </c>
      <c r="AI198" s="78">
        <v>0</v>
      </c>
      <c r="AJ198" s="78">
        <v>0</v>
      </c>
      <c r="AK198" s="78">
        <v>9527915.6724178344</v>
      </c>
      <c r="AL198" s="78">
        <v>0</v>
      </c>
      <c r="AM198" s="78">
        <v>0</v>
      </c>
      <c r="AN198" s="78">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2851</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945032017.68265951</v>
      </c>
      <c r="AE199" s="78">
        <v>6498707.3347543906</v>
      </c>
      <c r="AF199" s="78">
        <v>1859808.7942410961</v>
      </c>
      <c r="AG199" s="78">
        <v>135544437.73128366</v>
      </c>
      <c r="AH199" s="78">
        <v>158133508.48716402</v>
      </c>
      <c r="AI199" s="78">
        <v>0</v>
      </c>
      <c r="AJ199" s="78">
        <v>0</v>
      </c>
      <c r="AK199" s="78">
        <v>8557782.309537176</v>
      </c>
      <c r="AL199" s="78">
        <v>0</v>
      </c>
      <c r="AM199" s="78">
        <v>0</v>
      </c>
      <c r="AN199" s="78">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2852</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214751646.66998154</v>
      </c>
      <c r="AE200" s="78">
        <v>1451606.6527486416</v>
      </c>
      <c r="AF200" s="78">
        <v>1890935.3012576834</v>
      </c>
      <c r="AG200" s="78">
        <v>66137482.914127477</v>
      </c>
      <c r="AH200" s="78">
        <v>92831287.567115232</v>
      </c>
      <c r="AI200" s="78">
        <v>0</v>
      </c>
      <c r="AJ200" s="78">
        <v>0</v>
      </c>
      <c r="AK200" s="78">
        <v>5246183.7171722911</v>
      </c>
      <c r="AL200" s="78">
        <v>0</v>
      </c>
      <c r="AM200" s="78">
        <v>0</v>
      </c>
      <c r="AN200" s="78">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2853</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1797887520.6460977</v>
      </c>
      <c r="AE201" s="78">
        <v>9076049.7590223867</v>
      </c>
      <c r="AF201" s="78">
        <v>5345977.5800988832</v>
      </c>
      <c r="AG201" s="78">
        <v>217997036.84790164</v>
      </c>
      <c r="AH201" s="78">
        <v>222601670.32478309</v>
      </c>
      <c r="AI201" s="78">
        <v>0</v>
      </c>
      <c r="AJ201" s="78">
        <v>0</v>
      </c>
      <c r="AK201" s="78">
        <v>12229646.053297915</v>
      </c>
      <c r="AL201" s="78">
        <v>0</v>
      </c>
      <c r="AM201" s="78">
        <v>0</v>
      </c>
      <c r="AN201" s="78">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2854</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15911363.90244543</v>
      </c>
      <c r="AE202" s="78">
        <v>659537.71655496815</v>
      </c>
      <c r="AF202" s="78">
        <v>1416256.0692547259</v>
      </c>
      <c r="AG202" s="78">
        <v>7673908.4114480978</v>
      </c>
      <c r="AH202" s="78">
        <v>17387317.5588721</v>
      </c>
      <c r="AI202" s="78">
        <v>0</v>
      </c>
      <c r="AJ202" s="78">
        <v>0</v>
      </c>
      <c r="AK202" s="78">
        <v>1051096.1764739207</v>
      </c>
      <c r="AL202" s="78">
        <v>0</v>
      </c>
      <c r="AM202" s="78">
        <v>0</v>
      </c>
      <c r="AN202" s="78">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2855</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264704025.8295604</v>
      </c>
      <c r="AE203" s="78">
        <v>1573223.5366523946</v>
      </c>
      <c r="AF203" s="78">
        <v>2599063.3358850465</v>
      </c>
      <c r="AG203" s="78">
        <v>63745029.115264244</v>
      </c>
      <c r="AH203" s="78">
        <v>98326867.042756394</v>
      </c>
      <c r="AI203" s="78">
        <v>0</v>
      </c>
      <c r="AJ203" s="78">
        <v>0</v>
      </c>
      <c r="AK203" s="78">
        <v>5352068.0985861262</v>
      </c>
      <c r="AL203" s="78">
        <v>0</v>
      </c>
      <c r="AM203" s="78">
        <v>0</v>
      </c>
      <c r="AN203" s="78">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2856</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889369088.50931323</v>
      </c>
      <c r="AE204" s="78">
        <v>5641152.3841510043</v>
      </c>
      <c r="AF204" s="78">
        <v>2318924.7727357596</v>
      </c>
      <c r="AG204" s="78">
        <v>256347232.91755024</v>
      </c>
      <c r="AH204" s="78">
        <v>326951160.312446</v>
      </c>
      <c r="AI204" s="78">
        <v>0</v>
      </c>
      <c r="AJ204" s="78">
        <v>0</v>
      </c>
      <c r="AK204" s="78">
        <v>18201654.292332601</v>
      </c>
      <c r="AL204" s="78">
        <v>0</v>
      </c>
      <c r="AM204" s="78">
        <v>0</v>
      </c>
      <c r="AN204" s="78">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2857</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215749675.13100067</v>
      </c>
      <c r="AE205" s="78">
        <v>831048.70667564543</v>
      </c>
      <c r="AF205" s="78">
        <v>334609.95042831439</v>
      </c>
      <c r="AG205" s="78">
        <v>16760073.91710387</v>
      </c>
      <c r="AH205" s="78">
        <v>17244043.606062084</v>
      </c>
      <c r="AI205" s="78">
        <v>0</v>
      </c>
      <c r="AJ205" s="78">
        <v>0</v>
      </c>
      <c r="AK205" s="78">
        <v>1047480.6122305214</v>
      </c>
      <c r="AL205" s="78">
        <v>0</v>
      </c>
      <c r="AM205" s="78">
        <v>0</v>
      </c>
      <c r="AN205" s="78">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2858</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107875122.61565511</v>
      </c>
      <c r="AE206" s="78">
        <v>1170952.3052784423</v>
      </c>
      <c r="AF206" s="78">
        <v>1019393.1047932367</v>
      </c>
      <c r="AG206" s="78">
        <v>51015369.279803284</v>
      </c>
      <c r="AH206" s="78">
        <v>51655376.914895177</v>
      </c>
      <c r="AI206" s="78">
        <v>0</v>
      </c>
      <c r="AJ206" s="78">
        <v>0</v>
      </c>
      <c r="AK206" s="78">
        <v>3200419.9918803591</v>
      </c>
      <c r="AL206" s="78">
        <v>0</v>
      </c>
      <c r="AM206" s="78">
        <v>0</v>
      </c>
      <c r="AN206" s="78">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2859</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107811153.74123479</v>
      </c>
      <c r="AE207" s="78">
        <v>1520211.0487969124</v>
      </c>
      <c r="AF207" s="78">
        <v>1813119.0337162151</v>
      </c>
      <c r="AG207" s="78">
        <v>56496732.430837639</v>
      </c>
      <c r="AH207" s="78">
        <v>79199794.342619866</v>
      </c>
      <c r="AI207" s="78">
        <v>0</v>
      </c>
      <c r="AJ207" s="78">
        <v>0</v>
      </c>
      <c r="AK207" s="78">
        <v>5041258.7009481983</v>
      </c>
      <c r="AL207" s="78">
        <v>0</v>
      </c>
      <c r="AM207" s="78">
        <v>0</v>
      </c>
      <c r="AN207" s="78">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2860</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176016624.54634443</v>
      </c>
      <c r="AE208" s="78">
        <v>2543040.2262438606</v>
      </c>
      <c r="AF208" s="78">
        <v>1945406.6885367115</v>
      </c>
      <c r="AG208" s="78">
        <v>85515713.818666577</v>
      </c>
      <c r="AH208" s="78">
        <v>90646359.78676258</v>
      </c>
      <c r="AI208" s="78">
        <v>0</v>
      </c>
      <c r="AJ208" s="78">
        <v>0</v>
      </c>
      <c r="AK208" s="78">
        <v>5477450.7014554348</v>
      </c>
      <c r="AL208" s="78">
        <v>0</v>
      </c>
      <c r="AM208" s="78">
        <v>0</v>
      </c>
      <c r="AN208" s="78">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2861</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466748779.09281451</v>
      </c>
      <c r="AE209" s="78">
        <v>3109026.4936420959</v>
      </c>
      <c r="AF209" s="78">
        <v>2194418.7446694104</v>
      </c>
      <c r="AG209" s="78">
        <v>111542515.79228382</v>
      </c>
      <c r="AH209" s="78">
        <v>130952392.86835042</v>
      </c>
      <c r="AI209" s="78">
        <v>0</v>
      </c>
      <c r="AJ209" s="78">
        <v>0</v>
      </c>
      <c r="AK209" s="78">
        <v>7949334.498290848</v>
      </c>
      <c r="AL209" s="78">
        <v>0</v>
      </c>
      <c r="AM209" s="78">
        <v>0</v>
      </c>
      <c r="AN209" s="78">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2862</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28698795.289416328</v>
      </c>
      <c r="AE210" s="78">
        <v>823252.75257925096</v>
      </c>
      <c r="AF210" s="78">
        <v>474679.23200295761</v>
      </c>
      <c r="AG210" s="78">
        <v>20655066.08560358</v>
      </c>
      <c r="AH210" s="78">
        <v>40515827.083916798</v>
      </c>
      <c r="AI210" s="78">
        <v>0</v>
      </c>
      <c r="AJ210" s="78">
        <v>0</v>
      </c>
      <c r="AK210" s="78">
        <v>2373230.5439083772</v>
      </c>
      <c r="AL210" s="78">
        <v>0</v>
      </c>
      <c r="AM210" s="78">
        <v>0</v>
      </c>
      <c r="AN210" s="78">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2863</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14618711.221115507</v>
      </c>
      <c r="AE211" s="78">
        <v>1130413.3439771913</v>
      </c>
      <c r="AF211" s="78">
        <v>1159462.3863678798</v>
      </c>
      <c r="AG211" s="78">
        <v>28851316.162032597</v>
      </c>
      <c r="AH211" s="78">
        <v>36591144.1622997</v>
      </c>
      <c r="AI211" s="78">
        <v>0</v>
      </c>
      <c r="AJ211" s="78">
        <v>0</v>
      </c>
      <c r="AK211" s="78">
        <v>1994241.9348234928</v>
      </c>
      <c r="AL211" s="78">
        <v>0</v>
      </c>
      <c r="AM211" s="78">
        <v>0</v>
      </c>
      <c r="AN211" s="78">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2864</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133862430.34055601</v>
      </c>
      <c r="AE212" s="78">
        <v>860673.33224194427</v>
      </c>
      <c r="AF212" s="78">
        <v>1081646.1188264114</v>
      </c>
      <c r="AG212" s="78">
        <v>50892844.691721335</v>
      </c>
      <c r="AH212" s="78">
        <v>64908217.549821228</v>
      </c>
      <c r="AI212" s="78">
        <v>0</v>
      </c>
      <c r="AJ212" s="78">
        <v>0</v>
      </c>
      <c r="AK212" s="78">
        <v>3469133.8915415667</v>
      </c>
      <c r="AL212" s="78">
        <v>0</v>
      </c>
      <c r="AM212" s="78">
        <v>0</v>
      </c>
      <c r="AN212" s="78">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2865</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598264287.44302011</v>
      </c>
      <c r="AE213" s="78">
        <v>4743058.4722463666</v>
      </c>
      <c r="AF213" s="78">
        <v>4451090.5033719959</v>
      </c>
      <c r="AG213" s="78">
        <v>182271446.4282189</v>
      </c>
      <c r="AH213" s="78">
        <v>219659437.36529174</v>
      </c>
      <c r="AI213" s="78">
        <v>0</v>
      </c>
      <c r="AJ213" s="78">
        <v>0</v>
      </c>
      <c r="AK213" s="78">
        <v>13120107.875529382</v>
      </c>
      <c r="AL213" s="78">
        <v>0</v>
      </c>
      <c r="AM213" s="78">
        <v>0</v>
      </c>
      <c r="AN213" s="78">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2866</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410098698.6103875</v>
      </c>
      <c r="AE214" s="78">
        <v>9559398.9129988402</v>
      </c>
      <c r="AF214" s="78">
        <v>4925769.7353749527</v>
      </c>
      <c r="AG214" s="78">
        <v>784911857.24052787</v>
      </c>
      <c r="AH214" s="78">
        <v>586834759.92914855</v>
      </c>
      <c r="AI214" s="78">
        <v>0</v>
      </c>
      <c r="AJ214" s="78">
        <v>0</v>
      </c>
      <c r="AK214" s="78">
        <v>32566161.904063355</v>
      </c>
      <c r="AL214" s="78">
        <v>0</v>
      </c>
      <c r="AM214" s="78">
        <v>0</v>
      </c>
      <c r="AN214" s="78">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2867</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375469330.78454751</v>
      </c>
      <c r="AE215" s="78">
        <v>2017592.9201468765</v>
      </c>
      <c r="AF215" s="78">
        <v>1081646.1188264114</v>
      </c>
      <c r="AG215" s="78">
        <v>88933504.959899768</v>
      </c>
      <c r="AH215" s="78">
        <v>112746367.00770682</v>
      </c>
      <c r="AI215" s="78">
        <v>0</v>
      </c>
      <c r="AJ215" s="78">
        <v>0</v>
      </c>
      <c r="AK215" s="78">
        <v>6844263.1127547529</v>
      </c>
      <c r="AL215" s="78">
        <v>0</v>
      </c>
      <c r="AM215" s="78">
        <v>0</v>
      </c>
      <c r="AN215" s="78">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2868</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861511290.7178638</v>
      </c>
      <c r="AE216" s="78">
        <v>6233644.8954769801</v>
      </c>
      <c r="AF216" s="78">
        <v>3291628.1170041156</v>
      </c>
      <c r="AG216" s="78">
        <v>418782593.40155542</v>
      </c>
      <c r="AH216" s="78">
        <v>357366173.72325701</v>
      </c>
      <c r="AI216" s="78">
        <v>0</v>
      </c>
      <c r="AJ216" s="78">
        <v>0</v>
      </c>
      <c r="AK216" s="78">
        <v>18260923.720465466</v>
      </c>
      <c r="AL216" s="78">
        <v>0</v>
      </c>
      <c r="AM216" s="78">
        <v>0</v>
      </c>
      <c r="AN216" s="78">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2869</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24612705.38637045</v>
      </c>
      <c r="AE217" s="78">
        <v>2128295.4683156773</v>
      </c>
      <c r="AF217" s="78">
        <v>661438.2741024819</v>
      </c>
      <c r="AG217" s="78">
        <v>99973615.212336019</v>
      </c>
      <c r="AH217" s="78">
        <v>86005307.101095408</v>
      </c>
      <c r="AI217" s="78">
        <v>0</v>
      </c>
      <c r="AJ217" s="78">
        <v>0</v>
      </c>
      <c r="AK217" s="78">
        <v>4961587.1602990087</v>
      </c>
      <c r="AL217" s="78">
        <v>0</v>
      </c>
      <c r="AM217" s="78">
        <v>0</v>
      </c>
      <c r="AN217" s="78">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2870</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4446845.75926896</v>
      </c>
      <c r="AE218" s="78">
        <v>357054.69761486456</v>
      </c>
      <c r="AF218" s="78">
        <v>311265.0701658738</v>
      </c>
      <c r="AG218" s="78">
        <v>13264898.825503141</v>
      </c>
      <c r="AH218" s="78">
        <v>36345531.671768248</v>
      </c>
      <c r="AI218" s="78">
        <v>0</v>
      </c>
      <c r="AJ218" s="78">
        <v>0</v>
      </c>
      <c r="AK218" s="78">
        <v>1989722.4795192436</v>
      </c>
      <c r="AL218" s="78">
        <v>0</v>
      </c>
      <c r="AM218" s="78">
        <v>0</v>
      </c>
      <c r="AN218" s="78">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2871</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306232159.40330797</v>
      </c>
      <c r="AE219" s="78">
        <v>1810220.5411827851</v>
      </c>
      <c r="AF219" s="78">
        <v>1112772.625842999</v>
      </c>
      <c r="AG219" s="78">
        <v>157785874.79942188</v>
      </c>
      <c r="AH219" s="78">
        <v>258133610.62166587</v>
      </c>
      <c r="AI219" s="78">
        <v>0</v>
      </c>
      <c r="AJ219" s="78">
        <v>0</v>
      </c>
      <c r="AK219" s="78">
        <v>13688913.607392728</v>
      </c>
      <c r="AL219" s="78">
        <v>0</v>
      </c>
      <c r="AM219" s="78">
        <v>0</v>
      </c>
      <c r="AN219" s="78">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2872</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52735979.888651587</v>
      </c>
      <c r="AE220" s="78">
        <v>2614763.0039306893</v>
      </c>
      <c r="AF220" s="78">
        <v>661438.2741024819</v>
      </c>
      <c r="AG220" s="78">
        <v>90068469.565290421</v>
      </c>
      <c r="AH220" s="78">
        <v>119290916.4949927</v>
      </c>
      <c r="AI220" s="78">
        <v>0</v>
      </c>
      <c r="AJ220" s="78">
        <v>0</v>
      </c>
      <c r="AK220" s="78">
        <v>6952084.4035846945</v>
      </c>
      <c r="AL220" s="78">
        <v>0</v>
      </c>
      <c r="AM220" s="78">
        <v>0</v>
      </c>
      <c r="AN220" s="78">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2873</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48416601.31923759</v>
      </c>
      <c r="AE221" s="78">
        <v>1995764.2486769722</v>
      </c>
      <c r="AF221" s="78">
        <v>2614626.5893933401</v>
      </c>
      <c r="AG221" s="78">
        <v>47700756.739060156</v>
      </c>
      <c r="AH221" s="78">
        <v>66520049.518933862</v>
      </c>
      <c r="AI221" s="78">
        <v>0</v>
      </c>
      <c r="AJ221" s="78">
        <v>0</v>
      </c>
      <c r="AK221" s="78">
        <v>4196895.3228200702</v>
      </c>
      <c r="AL221" s="78">
        <v>0</v>
      </c>
      <c r="AM221" s="78">
        <v>0</v>
      </c>
      <c r="AN221" s="78">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2874</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457094962.87736988</v>
      </c>
      <c r="AE222" s="78">
        <v>2868911.1074731476</v>
      </c>
      <c r="AF222" s="78">
        <v>3797433.8560236609</v>
      </c>
      <c r="AG222" s="78">
        <v>96033482.406121925</v>
      </c>
      <c r="AH222" s="78">
        <v>108483966.91160899</v>
      </c>
      <c r="AI222" s="78">
        <v>0</v>
      </c>
      <c r="AJ222" s="78">
        <v>0</v>
      </c>
      <c r="AK222" s="78">
        <v>6797131.6502961563</v>
      </c>
      <c r="AL222" s="78">
        <v>0</v>
      </c>
      <c r="AM222" s="78">
        <v>0</v>
      </c>
      <c r="AN222" s="78">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2875</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38059389.912295945</v>
      </c>
      <c r="AE223" s="78">
        <v>1850759.5024840359</v>
      </c>
      <c r="AF223" s="78">
        <v>1346221.4284674043</v>
      </c>
      <c r="AG223" s="78">
        <v>68968445.765073448</v>
      </c>
      <c r="AH223" s="78">
        <v>108054145.05317895</v>
      </c>
      <c r="AI223" s="78">
        <v>0</v>
      </c>
      <c r="AJ223" s="78">
        <v>0</v>
      </c>
      <c r="AK223" s="78">
        <v>6226776.3908999264</v>
      </c>
      <c r="AL223" s="78">
        <v>0</v>
      </c>
      <c r="AM223" s="78">
        <v>0</v>
      </c>
      <c r="AN223" s="78">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2876</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115213399.5054104</v>
      </c>
      <c r="AE224" s="78">
        <v>1657419.8408934542</v>
      </c>
      <c r="AF224" s="78">
        <v>4069790.7924188003</v>
      </c>
      <c r="AG224" s="78">
        <v>65305605.447676368</v>
      </c>
      <c r="AH224" s="78">
        <v>89955574.657142878</v>
      </c>
      <c r="AI224" s="78">
        <v>0</v>
      </c>
      <c r="AJ224" s="78">
        <v>0</v>
      </c>
      <c r="AK224" s="78">
        <v>5083741.5808081394</v>
      </c>
      <c r="AL224" s="78">
        <v>0</v>
      </c>
      <c r="AM224" s="78">
        <v>0</v>
      </c>
      <c r="AN224" s="78">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2877</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1194484475.701405</v>
      </c>
      <c r="AE225" s="78">
        <v>7156685.8604900809</v>
      </c>
      <c r="AF225" s="78">
        <v>1564106.9775835159</v>
      </c>
      <c r="AG225" s="78">
        <v>394419546.36084032</v>
      </c>
      <c r="AH225" s="78">
        <v>418707893.23348618</v>
      </c>
      <c r="AI225" s="78">
        <v>0</v>
      </c>
      <c r="AJ225" s="78">
        <v>0</v>
      </c>
      <c r="AK225" s="78">
        <v>21923877.680912118</v>
      </c>
      <c r="AL225" s="78">
        <v>0</v>
      </c>
      <c r="AM225" s="78">
        <v>0</v>
      </c>
      <c r="AN225" s="78">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2878</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1021139857.0108341</v>
      </c>
      <c r="AE226" s="78">
        <v>5639593.193331725</v>
      </c>
      <c r="AF226" s="78">
        <v>669219.90085662878</v>
      </c>
      <c r="AG226" s="78">
        <v>301694227.83293092</v>
      </c>
      <c r="AH226" s="78">
        <v>363122716.47008783</v>
      </c>
      <c r="AI226" s="78">
        <v>0</v>
      </c>
      <c r="AJ226" s="78">
        <v>0</v>
      </c>
      <c r="AK226" s="78">
        <v>20200028.300577123</v>
      </c>
      <c r="AL226" s="78">
        <v>0</v>
      </c>
      <c r="AM226" s="78">
        <v>0</v>
      </c>
      <c r="AN226" s="78">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2879</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54575096.339750215</v>
      </c>
      <c r="AE227" s="78">
        <v>2251471.5430387091</v>
      </c>
      <c r="AF227" s="78">
        <v>8100673.4510668665</v>
      </c>
      <c r="AG227" s="78">
        <v>65608692.586615928</v>
      </c>
      <c r="AH227" s="78">
        <v>108320225.25125468</v>
      </c>
      <c r="AI227" s="78">
        <v>0</v>
      </c>
      <c r="AJ227" s="78">
        <v>0</v>
      </c>
      <c r="AK227" s="78">
        <v>6092354.8774221195</v>
      </c>
      <c r="AL227" s="78">
        <v>0</v>
      </c>
      <c r="AM227" s="78">
        <v>0</v>
      </c>
      <c r="AN227" s="78">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2880</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145071462.10213548</v>
      </c>
      <c r="AE228" s="78">
        <v>16171927.17756059</v>
      </c>
      <c r="AF228" s="78">
        <v>3610674.8139241366</v>
      </c>
      <c r="AG228" s="78">
        <v>917128785.10600722</v>
      </c>
      <c r="AH228" s="78">
        <v>665712187.87794578</v>
      </c>
      <c r="AI228" s="78">
        <v>0</v>
      </c>
      <c r="AJ228" s="78">
        <v>0</v>
      </c>
      <c r="AK228" s="78">
        <v>34865660.762865275</v>
      </c>
      <c r="AL228" s="78">
        <v>0</v>
      </c>
      <c r="AM228" s="78">
        <v>0</v>
      </c>
      <c r="AN228" s="78">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2881</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59781569.089306399</v>
      </c>
      <c r="AE229" s="78">
        <v>631472.28180794825</v>
      </c>
      <c r="AF229" s="78">
        <v>1470727.4565337538</v>
      </c>
      <c r="AG229" s="78">
        <v>31076104.735099483</v>
      </c>
      <c r="AH229" s="78">
        <v>36550208.747211121</v>
      </c>
      <c r="AI229" s="78">
        <v>0</v>
      </c>
      <c r="AJ229" s="78">
        <v>0</v>
      </c>
      <c r="AK229" s="78">
        <v>1885904.1348159227</v>
      </c>
      <c r="AL229" s="78">
        <v>0</v>
      </c>
      <c r="AM229" s="78">
        <v>0</v>
      </c>
      <c r="AN229" s="78">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2882</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227596006.64500993</v>
      </c>
      <c r="AE230" s="78">
        <v>1910008.7536166334</v>
      </c>
      <c r="AF230" s="78">
        <v>264575.30964099272</v>
      </c>
      <c r="AG230" s="78">
        <v>127793145.36946803</v>
      </c>
      <c r="AH230" s="78">
        <v>152320679.54458639</v>
      </c>
      <c r="AI230" s="78">
        <v>0</v>
      </c>
      <c r="AJ230" s="78">
        <v>0</v>
      </c>
      <c r="AK230" s="78">
        <v>9092369.3083826341</v>
      </c>
      <c r="AL230" s="78">
        <v>0</v>
      </c>
      <c r="AM230" s="78">
        <v>0</v>
      </c>
      <c r="AN230" s="78">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2883</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113694570.83776534</v>
      </c>
      <c r="AE231" s="78">
        <v>1192780.9767483466</v>
      </c>
      <c r="AF231" s="78">
        <v>2381177.7867689347</v>
      </c>
      <c r="AG231" s="78">
        <v>29425247.127258547</v>
      </c>
      <c r="AH231" s="78">
        <v>40469774.741942145</v>
      </c>
      <c r="AI231" s="78">
        <v>0</v>
      </c>
      <c r="AJ231" s="78">
        <v>0</v>
      </c>
      <c r="AK231" s="78">
        <v>2740597.6964966208</v>
      </c>
      <c r="AL231" s="78">
        <v>0</v>
      </c>
      <c r="AM231" s="78">
        <v>0</v>
      </c>
      <c r="AN231" s="78">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2884</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216289903.99420893</v>
      </c>
      <c r="AE232" s="78">
        <v>2017592.9201468765</v>
      </c>
      <c r="AF232" s="78">
        <v>1890935.3012576834</v>
      </c>
      <c r="AG232" s="78">
        <v>89075375.535573602</v>
      </c>
      <c r="AH232" s="78">
        <v>107982508.07677396</v>
      </c>
      <c r="AI232" s="78">
        <v>0</v>
      </c>
      <c r="AJ232" s="78">
        <v>0</v>
      </c>
      <c r="AK232" s="78">
        <v>6501430.1461038617</v>
      </c>
      <c r="AL232" s="78">
        <v>0</v>
      </c>
      <c r="AM232" s="78">
        <v>0</v>
      </c>
      <c r="AN232" s="78">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2885</v>
      </c>
      <c r="B233" s="77">
        <v>225</v>
      </c>
      <c r="C233" s="77">
        <v>16</v>
      </c>
      <c r="D233" s="77">
        <v>45</v>
      </c>
      <c r="E233" s="77">
        <v>2022</v>
      </c>
      <c r="F233" s="77" t="s">
        <v>162</v>
      </c>
      <c r="G233" s="1017" t="s">
        <v>2840</v>
      </c>
      <c r="H233" s="77" t="s">
        <v>2841</v>
      </c>
      <c r="I233" s="1018"/>
      <c r="J233" s="80"/>
      <c r="K233" s="78"/>
      <c r="L233" s="78"/>
      <c r="M233" s="78"/>
      <c r="N233" s="78"/>
      <c r="O233" s="78"/>
      <c r="P233" s="78"/>
      <c r="Q233" s="78"/>
      <c r="R233" s="78"/>
      <c r="S233" s="78"/>
      <c r="T233" s="78"/>
      <c r="U233" s="78"/>
      <c r="V233" s="78"/>
      <c r="W233" s="78"/>
      <c r="X233" s="78"/>
      <c r="Y233" s="78"/>
      <c r="Z233" s="78"/>
      <c r="AA233" s="78"/>
      <c r="AB233" s="78"/>
      <c r="AC233" s="79"/>
      <c r="AD233" s="78">
        <v>308144248.69403398</v>
      </c>
      <c r="AE233" s="78">
        <v>2349700.5646532793</v>
      </c>
      <c r="AF233" s="78">
        <v>2124384.1038820888</v>
      </c>
      <c r="AG233" s="78">
        <v>136447250.48557168</v>
      </c>
      <c r="AH233" s="78">
        <v>179793459.99590608</v>
      </c>
      <c r="AI233" s="78">
        <v>0</v>
      </c>
      <c r="AJ233" s="78">
        <v>0</v>
      </c>
      <c r="AK233" s="78">
        <v>9789527.5708866511</v>
      </c>
      <c r="AL233" s="78">
        <v>0</v>
      </c>
      <c r="AM233" s="78">
        <v>0</v>
      </c>
      <c r="AN233" s="78">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1571</v>
      </c>
      <c r="H6" s="84" t="s">
        <v>1572</v>
      </c>
      <c r="I6" s="84" t="s">
        <v>1571</v>
      </c>
      <c r="J6" s="84" t="s">
        <v>1572</v>
      </c>
      <c r="K6" s="1005" t="s">
        <v>2576</v>
      </c>
      <c r="L6" s="1006">
        <v>8</v>
      </c>
      <c r="M6" s="1002"/>
      <c r="N6" s="998">
        <v>1</v>
      </c>
      <c r="O6" s="84" t="s">
        <v>1559</v>
      </c>
      <c r="P6" s="84" t="s">
        <v>1560</v>
      </c>
      <c r="Q6" s="84" t="s">
        <v>1528</v>
      </c>
      <c r="R6" s="17"/>
      <c r="S6" s="84">
        <v>1</v>
      </c>
      <c r="T6" s="84" t="s">
        <v>1571</v>
      </c>
      <c r="U6" s="84" t="s">
        <v>1572</v>
      </c>
      <c r="V6" s="84" t="s">
        <v>1528</v>
      </c>
      <c r="W6" s="17"/>
      <c r="X6" s="84">
        <v>1</v>
      </c>
      <c r="Y6" s="704" t="s">
        <v>1559</v>
      </c>
      <c r="Z6" s="84" t="s">
        <v>1560</v>
      </c>
      <c r="AA6" s="84" t="s">
        <v>1528</v>
      </c>
      <c r="AB6" s="17"/>
      <c r="AC6" s="84">
        <v>1</v>
      </c>
      <c r="AD6" s="84" t="s">
        <v>1571</v>
      </c>
      <c r="AE6" s="84" t="s">
        <v>1572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1571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1571</v>
      </c>
      <c r="H12" s="84" t="s">
        <v>1572</v>
      </c>
      <c r="I12" s="84" t="s">
        <v>1571</v>
      </c>
      <c r="J12" s="84" t="s">
        <v>1572</v>
      </c>
      <c r="K12" s="1003" t="s">
        <v>2576</v>
      </c>
      <c r="L12" s="1004">
        <v>8</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2840</v>
      </c>
      <c r="AE50" s="84" t="s">
        <v>2841</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08</v>
      </c>
      <c r="I4" s="77" t="str">
        <f>HLOOKUP(I3,比較地域マスタ!$E$5:$L$6,2,0)</f>
        <v>茨城県</v>
      </c>
      <c r="J4" s="77" t="str">
        <f>HLOOKUP(J3,比較地域マスタ!$E$5:$L$6,2,0)</f>
        <v>茨城県</v>
      </c>
      <c r="K4" s="77" t="str">
        <f>HLOOKUP(K3,比較地域マスタ!$E$5:$L$6,2,0)</f>
        <v>08</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茨城県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25214.131800677816</v>
      </c>
      <c r="BB5" s="31"/>
      <c r="BC5" s="18"/>
      <c r="BD5" s="1058">
        <f>SUM(BC6:BC8)</f>
        <v>26816.583477163895</v>
      </c>
      <c r="BE5" s="31"/>
      <c r="BF5" s="18"/>
      <c r="BG5" s="1058">
        <f>AK35</f>
        <v>21956.951849876521</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24461.145881469081</v>
      </c>
      <c r="BA6" s="18"/>
      <c r="BB6" s="31"/>
      <c r="BC6" s="1058">
        <f>O32</f>
        <v>26067.532248410291</v>
      </c>
      <c r="BD6" s="18"/>
      <c r="BE6" s="31"/>
      <c r="BF6" s="1058">
        <f>AK36</f>
        <v>21286.149864726613</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229.44046612086049</v>
      </c>
      <c r="BA7" s="18"/>
      <c r="BB7" s="31"/>
      <c r="BC7" s="1058">
        <f>O33</f>
        <v>214.15009048476381</v>
      </c>
      <c r="BD7" s="18"/>
      <c r="BE7" s="31"/>
      <c r="BF7" s="1058">
        <f t="shared" ref="BF7:BF8" si="0">AK37</f>
        <v>175.14882286918933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523.54545308787385</v>
      </c>
      <c r="BA8" s="18"/>
      <c r="BB8" s="31"/>
      <c r="BC8" s="1058">
        <f>O34</f>
        <v>534.9011382688401</v>
      </c>
      <c r="BD8" s="18"/>
      <c r="BE8" s="31"/>
      <c r="BF8" s="1058">
        <f t="shared" si="0"/>
        <v>495.6531622807197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40858.249069366444</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4329.2724260327814</v>
      </c>
      <c r="BA9" s="1058">
        <f>AZ9</f>
        <v>4329.2724260327814</v>
      </c>
      <c r="BB9" s="31"/>
      <c r="BC9" s="1058">
        <f>O35</f>
        <v>5674.8999760434408</v>
      </c>
      <c r="BD9" s="1058">
        <f>BC9</f>
        <v>5674.8999760434408</v>
      </c>
      <c r="BE9" s="31"/>
      <c r="BF9" s="1058">
        <f>AK39</f>
        <v>3815.3330588895137</v>
      </c>
      <c r="BG9" s="1058">
        <f>AK39</f>
        <v>3815.3330588895137</v>
      </c>
      <c r="BH9" s="31"/>
    </row>
    <row r="10" spans="1:62" ht="17.100000000000001" customHeight="1" thickBot="1">
      <c r="B10" s="336"/>
      <c r="C10" s="337"/>
      <c r="D10" s="339"/>
      <c r="E10" s="339"/>
      <c r="F10" s="339"/>
      <c r="G10" s="338"/>
      <c r="H10" s="338"/>
      <c r="I10" s="339"/>
      <c r="J10" s="340"/>
      <c r="K10" s="347"/>
      <c r="L10" s="259" t="s">
        <v>115</v>
      </c>
      <c r="M10" s="259"/>
      <c r="N10" s="575"/>
      <c r="O10" s="916">
        <f>SUM(O11:O13)</f>
        <v>25214.131800677816</v>
      </c>
      <c r="P10" s="465">
        <f t="shared" ref="P10:P22" si="1">O10/$O$9</f>
        <v>0.61711239162184661</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3949.2558047863772</v>
      </c>
      <c r="BA10" s="1058">
        <f>AZ10</f>
        <v>3949.2558047863772</v>
      </c>
      <c r="BB10" s="31"/>
      <c r="BC10" s="1058">
        <f>O36</f>
        <v>4822.2684994710507</v>
      </c>
      <c r="BD10" s="1058">
        <f>BC10</f>
        <v>4822.2684994710507</v>
      </c>
      <c r="BE10" s="31"/>
      <c r="BF10" s="1058">
        <f>AK40</f>
        <v>4367.8035524686011</v>
      </c>
      <c r="BG10" s="1058">
        <f>AK40</f>
        <v>4367.8035524686011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24461.145881469081</v>
      </c>
      <c r="P11" s="466">
        <f t="shared" si="1"/>
        <v>0.59868316530012233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7021.6470495044723</v>
      </c>
      <c r="BB11" s="31"/>
      <c r="BC11" s="1058"/>
      <c r="BD11" s="1058">
        <f>SUM(BC12:BC14)</f>
        <v>6699.555763489413</v>
      </c>
      <c r="BE11" s="31"/>
      <c r="BF11" s="18"/>
      <c r="BG11" s="1058">
        <f>AK41</f>
        <v>5718.0673031435808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229.44046612086049</v>
      </c>
      <c r="P12" s="466">
        <f t="shared" si="1"/>
        <v>5.6155237032142905E-3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6696.0612189891035</v>
      </c>
      <c r="BA12" s="18"/>
      <c r="BB12" s="31"/>
      <c r="BC12" s="1058">
        <f>O38</f>
        <v>6272.6611018455906</v>
      </c>
      <c r="BD12" s="18"/>
      <c r="BE12" s="31"/>
      <c r="BF12" s="1058">
        <f>AK42</f>
        <v>5375.8425030228791</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523.54545308787385</v>
      </c>
      <c r="P13" s="466">
        <f t="shared" si="1"/>
        <v>1.2813702618509983E-2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176.067380349074</v>
      </c>
      <c r="BA13" s="18"/>
      <c r="BB13" s="31"/>
      <c r="BC13" s="1058">
        <f>O41</f>
        <v>231.57254955966101</v>
      </c>
      <c r="BD13" s="18"/>
      <c r="BE13" s="31"/>
      <c r="BF13" s="1058">
        <f>AK45</f>
        <v>169.53384341064128</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4329.2724260327814</v>
      </c>
      <c r="P14" s="465">
        <f t="shared" si="1"/>
        <v>0.10595834438922794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149.51845016629531</v>
      </c>
      <c r="BA14" s="18"/>
      <c r="BB14" s="31"/>
      <c r="BC14" s="1058">
        <f>O42</f>
        <v>195.32211208416189</v>
      </c>
      <c r="BD14" s="18"/>
      <c r="BE14" s="31"/>
      <c r="BF14" s="1058">
        <f t="shared" ref="BF14" si="2">AK46</f>
        <v>172.69095671006008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3949.2558047863772</v>
      </c>
      <c r="P15" s="465">
        <f t="shared" si="1"/>
        <v>9.6657490096592025E-2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343.94198836499999</v>
      </c>
      <c r="BA15" s="1058">
        <f>AZ15</f>
        <v>343.94198836499999</v>
      </c>
      <c r="BB15" s="31"/>
      <c r="BC15" s="1058">
        <f>O43</f>
        <v>372.69696906213011</v>
      </c>
      <c r="BD15" s="1058">
        <f>BC15</f>
        <v>372.69696906213011</v>
      </c>
      <c r="BE15" s="31"/>
      <c r="BF15" s="1058">
        <f>AK47</f>
        <v>359.18603073458848</v>
      </c>
      <c r="BG15" s="1058">
        <f>AK47</f>
        <v>359.18603073458848</v>
      </c>
      <c r="BH15" s="31"/>
    </row>
    <row r="16" spans="1:62" ht="17.100000000000001" customHeight="1" thickBot="1">
      <c r="B16" s="336"/>
      <c r="C16" s="337"/>
      <c r="D16" s="339"/>
      <c r="E16" s="339"/>
      <c r="F16" s="339"/>
      <c r="G16" s="338"/>
      <c r="H16" s="338"/>
      <c r="I16" s="339"/>
      <c r="J16" s="340"/>
      <c r="K16" s="348"/>
      <c r="L16" s="259" t="s">
        <v>129</v>
      </c>
      <c r="M16" s="357"/>
      <c r="N16" s="358"/>
      <c r="O16" s="916">
        <f>SUM(O18:O21)</f>
        <v>7021.6470495044723</v>
      </c>
      <c r="P16" s="465">
        <f t="shared" si="1"/>
        <v>0.17185384125451833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6696.0612189891035</v>
      </c>
      <c r="P17" s="466">
        <f t="shared" si="1"/>
        <v>0.1638851730435382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3779.763247457277</v>
      </c>
      <c r="P18" s="466">
        <f t="shared" si="1"/>
        <v>9.2509183177190091E-2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2916.2979715318261</v>
      </c>
      <c r="P19" s="466">
        <f t="shared" si="1"/>
        <v>7.1375989866348105E-2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176.067380349074</v>
      </c>
      <c r="P20" s="466">
        <f t="shared" si="1"/>
        <v>4.3092248042777949E-3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149.51845016629531</v>
      </c>
      <c r="P21" s="466">
        <f t="shared" si="1"/>
        <v>3.6594434067023464E-3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343.94198836499999</v>
      </c>
      <c r="P22" s="624">
        <f t="shared" si="1"/>
        <v>8.4179326378151439E-3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22485.49768175037</v>
      </c>
      <c r="AZ22" s="1058">
        <f t="shared" si="3"/>
        <v>22810.315794270326</v>
      </c>
      <c r="BA22" s="1058">
        <f t="shared" si="3"/>
        <v>23969.624792159528</v>
      </c>
      <c r="BB22" s="1058">
        <f t="shared" si="3"/>
        <v>25664.76231288859</v>
      </c>
      <c r="BC22" s="1058">
        <f t="shared" si="3"/>
        <v>26816.583477163895</v>
      </c>
      <c r="BD22" s="1058">
        <f t="shared" si="3"/>
        <v>25362.7298201005</v>
      </c>
      <c r="BE22" s="1058">
        <f t="shared" si="3"/>
        <v>23992.371415868343</v>
      </c>
      <c r="BF22" s="1058">
        <f t="shared" si="3"/>
        <v>24745.277271098192</v>
      </c>
      <c r="BG22" s="1058">
        <f t="shared" si="3"/>
        <v>23030.49968812005</v>
      </c>
      <c r="BH22" s="1058">
        <f t="shared" si="3"/>
        <v>24436.153836717833</v>
      </c>
      <c r="BI22" s="1058">
        <f t="shared" si="3"/>
        <v>23529.354810976045</v>
      </c>
      <c r="BJ22" s="1058">
        <f t="shared" si="3"/>
        <v>19044.142501096794</v>
      </c>
      <c r="BK22" s="1058">
        <f t="shared" si="3"/>
        <v>23355.761046649302</v>
      </c>
      <c r="BL22" s="1058">
        <f t="shared" si="3"/>
        <v>21956.951849876521</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4566.4637804147087</v>
      </c>
      <c r="AZ23" s="1058">
        <f t="shared" ref="AZ23:BL23" si="4">Y39</f>
        <v>4368.7184073165863</v>
      </c>
      <c r="BA23" s="1058">
        <f t="shared" si="4"/>
        <v>5318.6693141563319</v>
      </c>
      <c r="BB23" s="1058">
        <f t="shared" si="4"/>
        <v>5814.461295317391</v>
      </c>
      <c r="BC23" s="1058">
        <f t="shared" si="4"/>
        <v>5674.8999760434408</v>
      </c>
      <c r="BD23" s="1058">
        <f t="shared" si="4"/>
        <v>5292.2531895044795</v>
      </c>
      <c r="BE23" s="1058">
        <f t="shared" si="4"/>
        <v>5888.6329911749581</v>
      </c>
      <c r="BF23" s="1058">
        <f t="shared" si="4"/>
        <v>4307.3830100903533</v>
      </c>
      <c r="BG23" s="1058">
        <f t="shared" si="4"/>
        <v>3917.4211251825832</v>
      </c>
      <c r="BH23" s="1058">
        <f t="shared" si="4"/>
        <v>4157.4704444769468</v>
      </c>
      <c r="BI23" s="1058">
        <f t="shared" si="4"/>
        <v>4063.9176413066366</v>
      </c>
      <c r="BJ23" s="1058">
        <f t="shared" si="4"/>
        <v>3731.7866321055067</v>
      </c>
      <c r="BK23" s="1058">
        <f t="shared" si="4"/>
        <v>3969.2291756938998</v>
      </c>
      <c r="BL23" s="1058">
        <f t="shared" si="4"/>
        <v>3815.3330588895137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3547.1799286161599</v>
      </c>
      <c r="AZ24" s="1058">
        <f t="shared" ref="AZ24:BL24" si="5">Y40</f>
        <v>3986.3929705989149</v>
      </c>
      <c r="BA24" s="1058">
        <f t="shared" si="5"/>
        <v>4298.7953982929303</v>
      </c>
      <c r="BB24" s="1058">
        <f t="shared" si="5"/>
        <v>4840.1454608950526</v>
      </c>
      <c r="BC24" s="1058">
        <f t="shared" si="5"/>
        <v>4822.2684994710507</v>
      </c>
      <c r="BD24" s="1058">
        <f t="shared" si="5"/>
        <v>4722.868373756196</v>
      </c>
      <c r="BE24" s="1058">
        <f t="shared" si="5"/>
        <v>4496.5055083294856</v>
      </c>
      <c r="BF24" s="1058">
        <f t="shared" si="5"/>
        <v>4002.3575357305613</v>
      </c>
      <c r="BG24" s="1058">
        <f t="shared" si="5"/>
        <v>4361.4501578477129</v>
      </c>
      <c r="BH24" s="1058">
        <f t="shared" si="5"/>
        <v>4179.5382774430263</v>
      </c>
      <c r="BI24" s="1058">
        <f t="shared" si="5"/>
        <v>4024.8607988784584</v>
      </c>
      <c r="BJ24" s="1058">
        <f t="shared" si="5"/>
        <v>3881.7260375809524</v>
      </c>
      <c r="BK24" s="1058">
        <f t="shared" si="5"/>
        <v>4124.9045738397526</v>
      </c>
      <c r="BL24" s="1058">
        <f t="shared" si="5"/>
        <v>4367.8035524686011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6753.2981817715599</v>
      </c>
      <c r="AZ25" s="1058">
        <f t="shared" ref="AZ25:BL25" si="6">Y41</f>
        <v>6825.0910427108865</v>
      </c>
      <c r="BA25" s="1058">
        <f t="shared" si="6"/>
        <v>6721.5843314974327</v>
      </c>
      <c r="BB25" s="1058">
        <f t="shared" si="6"/>
        <v>6803.1363613721114</v>
      </c>
      <c r="BC25" s="1058">
        <f t="shared" si="6"/>
        <v>6699.555763489413</v>
      </c>
      <c r="BD25" s="1058">
        <f t="shared" si="6"/>
        <v>6537.9968054929031</v>
      </c>
      <c r="BE25" s="1058">
        <f t="shared" si="6"/>
        <v>6507.6762662882975</v>
      </c>
      <c r="BF25" s="1058">
        <f t="shared" si="6"/>
        <v>6419.0036976227375</v>
      </c>
      <c r="BG25" s="1058">
        <f t="shared" si="6"/>
        <v>6346.5805517855606</v>
      </c>
      <c r="BH25" s="1058">
        <f t="shared" si="6"/>
        <v>6263.3676867928834</v>
      </c>
      <c r="BI25" s="1058">
        <f t="shared" si="6"/>
        <v>6169.654982274863</v>
      </c>
      <c r="BJ25" s="1058">
        <f t="shared" si="6"/>
        <v>5602.5030702676877</v>
      </c>
      <c r="BK25" s="1058">
        <f t="shared" si="6"/>
        <v>5591.7668853345967</v>
      </c>
      <c r="BL25" s="1058">
        <f t="shared" si="6"/>
        <v>5718.0673031435808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362.29414491587761</v>
      </c>
      <c r="AZ26" s="1058">
        <f t="shared" si="7"/>
        <v>347.16102947422007</v>
      </c>
      <c r="BA26" s="1058">
        <f t="shared" si="7"/>
        <v>397.27431702762209</v>
      </c>
      <c r="BB26" s="1058">
        <f t="shared" si="7"/>
        <v>385.67849209273129</v>
      </c>
      <c r="BC26" s="1058">
        <f t="shared" si="7"/>
        <v>372.69696906213011</v>
      </c>
      <c r="BD26" s="1058">
        <f t="shared" si="7"/>
        <v>328.25120211837702</v>
      </c>
      <c r="BE26" s="1058">
        <f t="shared" si="7"/>
        <v>362.60948763734211</v>
      </c>
      <c r="BF26" s="1058">
        <f t="shared" si="7"/>
        <v>369.52705425556707</v>
      </c>
      <c r="BG26" s="1058">
        <f t="shared" si="7"/>
        <v>411.38497566614279</v>
      </c>
      <c r="BH26" s="1058">
        <f t="shared" si="7"/>
        <v>416.60870594456611</v>
      </c>
      <c r="BI26" s="1058">
        <f t="shared" si="7"/>
        <v>423.68511654342433</v>
      </c>
      <c r="BJ26" s="1058">
        <f t="shared" si="7"/>
        <v>400.37869294227443</v>
      </c>
      <c r="BK26" s="1058">
        <f t="shared" si="7"/>
        <v>389.56894853905442</v>
      </c>
      <c r="BL26" s="1058">
        <f t="shared" si="7"/>
        <v>359.18603073458848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37714.733717468676</v>
      </c>
      <c r="AZ27" s="1058">
        <f t="shared" si="8"/>
        <v>38337.679244370935</v>
      </c>
      <c r="BA27" s="1058">
        <f t="shared" si="8"/>
        <v>40705.948153133846</v>
      </c>
      <c r="BB27" s="1058">
        <f t="shared" si="8"/>
        <v>43508.183922565877</v>
      </c>
      <c r="BC27" s="1058">
        <f t="shared" si="8"/>
        <v>44386.004685229935</v>
      </c>
      <c r="BD27" s="1058">
        <f t="shared" si="8"/>
        <v>42244.099390972457</v>
      </c>
      <c r="BE27" s="1058">
        <f t="shared" si="8"/>
        <v>41247.795669298423</v>
      </c>
      <c r="BF27" s="1058">
        <f t="shared" si="8"/>
        <v>39843.548568797407</v>
      </c>
      <c r="BG27" s="1058">
        <f t="shared" si="8"/>
        <v>38067.336498602053</v>
      </c>
      <c r="BH27" s="1058">
        <f t="shared" si="8"/>
        <v>39453.138951375251</v>
      </c>
      <c r="BI27" s="1058">
        <f t="shared" si="8"/>
        <v>38211.473349979431</v>
      </c>
      <c r="BJ27" s="1058">
        <f t="shared" si="8"/>
        <v>32660.536933993219</v>
      </c>
      <c r="BK27" s="1058">
        <f t="shared" si="8"/>
        <v>37431.230630056605</v>
      </c>
      <c r="BL27" s="1058">
        <f t="shared" si="8"/>
        <v>36217.341795112807</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44386.004685229935</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26816.583477163895</v>
      </c>
      <c r="P31" s="465">
        <f t="shared" ref="P31:P43" si="9">O31/$O$30</f>
        <v>0.6041675448677517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26067.532248410291</v>
      </c>
      <c r="P32" s="466">
        <f t="shared" si="9"/>
        <v>0.5872917022667874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214.15009048476381</v>
      </c>
      <c r="P33" s="466">
        <f t="shared" si="9"/>
        <v>4.8247210354579462E-3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534.9011382688401</v>
      </c>
      <c r="P34" s="466">
        <f t="shared" si="9"/>
        <v>1.2051121565506345E-2</v>
      </c>
      <c r="Q34" s="341"/>
      <c r="R34" s="14"/>
      <c r="S34" s="336"/>
      <c r="T34" s="575" t="s">
        <v>113</v>
      </c>
      <c r="U34" s="345"/>
      <c r="V34" s="345"/>
      <c r="W34" s="345"/>
      <c r="X34" s="903">
        <f>X35+X39+X40+X41+X47</f>
        <v>37714.733717468676</v>
      </c>
      <c r="Y34" s="904">
        <f t="shared" ref="Y34:AK34" si="10">Y35+Y39+Y40+Y41+Y47</f>
        <v>38337.679244370935</v>
      </c>
      <c r="Z34" s="904">
        <f t="shared" si="10"/>
        <v>40705.948153133846</v>
      </c>
      <c r="AA34" s="904">
        <f t="shared" si="10"/>
        <v>43508.183922565877</v>
      </c>
      <c r="AB34" s="904">
        <f t="shared" si="10"/>
        <v>44386.004685229935</v>
      </c>
      <c r="AC34" s="904">
        <f t="shared" si="10"/>
        <v>42244.099390972457</v>
      </c>
      <c r="AD34" s="904">
        <f t="shared" si="10"/>
        <v>41247.795669298423</v>
      </c>
      <c r="AE34" s="904">
        <f t="shared" si="10"/>
        <v>39843.548568797407</v>
      </c>
      <c r="AF34" s="904">
        <f t="shared" si="10"/>
        <v>38067.336498602053</v>
      </c>
      <c r="AG34" s="904">
        <f t="shared" si="10"/>
        <v>39453.138951375251</v>
      </c>
      <c r="AH34" s="904">
        <f t="shared" si="10"/>
        <v>38211.473349979431</v>
      </c>
      <c r="AI34" s="904">
        <f t="shared" si="10"/>
        <v>32660.536933993219</v>
      </c>
      <c r="AJ34" s="904">
        <f t="shared" si="10"/>
        <v>37431.230630056605</v>
      </c>
      <c r="AK34" s="905">
        <f t="shared" si="10"/>
        <v>36217.341795112807</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5674.8999760434408</v>
      </c>
      <c r="P35" s="465">
        <f t="shared" si="9"/>
        <v>0.12785336315552284</v>
      </c>
      <c r="Q35" s="341"/>
      <c r="R35" s="14"/>
      <c r="S35" s="336"/>
      <c r="T35" s="347"/>
      <c r="U35" s="259" t="s">
        <v>115</v>
      </c>
      <c r="V35" s="357"/>
      <c r="W35" s="357"/>
      <c r="X35" s="906">
        <f>SUM(X36:X38)</f>
        <v>22485.49768175037</v>
      </c>
      <c r="Y35" s="907">
        <f t="shared" ref="Y35:AK35" si="11">SUM(Y36:Y38)</f>
        <v>22810.315794270326</v>
      </c>
      <c r="Z35" s="907">
        <f t="shared" si="11"/>
        <v>23969.624792159528</v>
      </c>
      <c r="AA35" s="907">
        <f t="shared" si="11"/>
        <v>25664.76231288859</v>
      </c>
      <c r="AB35" s="907">
        <f t="shared" si="11"/>
        <v>26816.583477163895</v>
      </c>
      <c r="AC35" s="907">
        <f t="shared" si="11"/>
        <v>25362.7298201005</v>
      </c>
      <c r="AD35" s="907">
        <f t="shared" si="11"/>
        <v>23992.371415868343</v>
      </c>
      <c r="AE35" s="907">
        <f t="shared" si="11"/>
        <v>24745.277271098192</v>
      </c>
      <c r="AF35" s="907">
        <f t="shared" si="11"/>
        <v>23030.49968812005</v>
      </c>
      <c r="AG35" s="907">
        <f t="shared" si="11"/>
        <v>24436.153836717833</v>
      </c>
      <c r="AH35" s="907">
        <f t="shared" si="11"/>
        <v>23529.354810976045</v>
      </c>
      <c r="AI35" s="907">
        <f t="shared" si="11"/>
        <v>19044.142501096794</v>
      </c>
      <c r="AJ35" s="907">
        <f t="shared" si="11"/>
        <v>23355.761046649302</v>
      </c>
      <c r="AK35" s="908">
        <f t="shared" si="11"/>
        <v>21956.951849876521</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4822.2684994710507</v>
      </c>
      <c r="P36" s="465">
        <f t="shared" si="9"/>
        <v>0.10864389650902119</v>
      </c>
      <c r="Q36" s="341"/>
      <c r="R36" s="14"/>
      <c r="S36" s="369" t="s">
        <v>185</v>
      </c>
      <c r="T36" s="348"/>
      <c r="U36" s="359"/>
      <c r="V36" s="349" t="s">
        <v>185</v>
      </c>
      <c r="W36" s="370"/>
      <c r="X36" s="909">
        <f>VLOOKUP(年度マスタ!$K$4&amp;"_"&amp;X$33,データシート1!$A:$BT,MATCH("aa_"&amp;$S36,データシート1!$A$1:$BT$1,0),0)</f>
        <v>21776.98114711864</v>
      </c>
      <c r="Y36" s="910">
        <f>VLOOKUP(年度マスタ!$K$4&amp;"_"&amp;Y$33,データシート1!$A:$BT,MATCH("aa_"&amp;$S36,データシート1!$A$1:$BT$1,0),0)</f>
        <v>22111.65554981781</v>
      </c>
      <c r="Z36" s="910">
        <f>VLOOKUP(年度マスタ!$K$4&amp;"_"&amp;Z$33,データシート1!$A:$BT,MATCH("aa_"&amp;$S36,データシート1!$A$1:$BT$1,0),0)</f>
        <v>23159.809150806421</v>
      </c>
      <c r="AA36" s="910">
        <f>VLOOKUP(年度マスタ!$K$4&amp;"_"&amp;AA$33,データシート1!$A:$BT,MATCH("aa_"&amp;$S36,データシート1!$A$1:$BT$1,0),0)</f>
        <v>24867.127021923781</v>
      </c>
      <c r="AB36" s="910">
        <f>VLOOKUP(年度マスタ!$K$4&amp;"_"&amp;AB$33,データシート1!$A:$BT,MATCH("aa_"&amp;$S36,データシート1!$A$1:$BT$1,0),0)</f>
        <v>26067.532248410291</v>
      </c>
      <c r="AC36" s="910">
        <f>VLOOKUP(年度マスタ!$K$4&amp;"_"&amp;AC$33,データシート1!$A:$BT,MATCH("aa_"&amp;$S36,データシート1!$A$1:$BT$1,0),0)</f>
        <v>24542.397036249589</v>
      </c>
      <c r="AD36" s="910">
        <f>VLOOKUP(年度マスタ!$K$4&amp;"_"&amp;AD$33,データシート1!$A:$BT,MATCH("aa_"&amp;$S36,データシート1!$A$1:$BT$1,0),0)</f>
        <v>23177.393242402781</v>
      </c>
      <c r="AE36" s="910">
        <f>VLOOKUP(年度マスタ!$K$4&amp;"_"&amp;AE$33,データシート1!$A:$BT,MATCH("aa_"&amp;$S36,データシート1!$A$1:$BT$1,0),0)</f>
        <v>23949.546943084162</v>
      </c>
      <c r="AF36" s="910">
        <f>VLOOKUP(年度マスタ!$K$4&amp;"_"&amp;AF$33,データシート1!$A:$BT,MATCH("aa_"&amp;$S36,データシート1!$A$1:$BT$1,0),0)</f>
        <v>22238.146332654269</v>
      </c>
      <c r="AG36" s="910">
        <f>VLOOKUP(年度マスタ!$K$4&amp;"_"&amp;AG$33,データシート1!$A:$BT,MATCH("aa_"&amp;$S36,データシート1!$A$1:$BT$1,0),0)</f>
        <v>23691.853585070476</v>
      </c>
      <c r="AH36" s="910">
        <f>VLOOKUP(年度マスタ!$K$4&amp;"_"&amp;AH$33,データシート1!$A:$BT,MATCH("aa_"&amp;$S36,データシート1!$A$1:$BT$1,0),0)</f>
        <v>22796.243444769298</v>
      </c>
      <c r="AI36" s="910">
        <f>VLOOKUP(年度マスタ!$K$4&amp;"_"&amp;AI$33,データシート1!$A:$BT,MATCH("aa_"&amp;$S36,データシート1!$A$1:$BT$1,0),0)</f>
        <v>18210.397628992228</v>
      </c>
      <c r="AJ36" s="910">
        <f>VLOOKUP(年度マスタ!$K$4&amp;"_"&amp;AJ$33,データシート1!$A:$BT,MATCH("aa_"&amp;$S36,データシート1!$A$1:$BT$1,0),0)</f>
        <v>22621.708936809926</v>
      </c>
      <c r="AK36" s="911">
        <f>VLOOKUP(年度マスタ!$K$4&amp;"_"&amp;AK$33,データシート1!$A:$BT,MATCH("aa_"&amp;$S36,データシート1!$A$1:$BT$1,0),0)</f>
        <v>21286.149864726613</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6699.555763489413</v>
      </c>
      <c r="P37" s="465">
        <f t="shared" si="9"/>
        <v>0.15093847285873838</v>
      </c>
      <c r="Q37" s="341"/>
      <c r="R37" s="14"/>
      <c r="S37" s="369" t="s">
        <v>188</v>
      </c>
      <c r="T37" s="348"/>
      <c r="U37" s="359"/>
      <c r="V37" s="349" t="s">
        <v>195</v>
      </c>
      <c r="W37" s="370"/>
      <c r="X37" s="909">
        <f>VLOOKUP(年度マスタ!$K$4&amp;"_"&amp;X$33,データシート1!$A:$BT,MATCH("aa_"&amp;$S37,データシート1!$A$1:$BT$1,0),0)</f>
        <v>164.84217122604011</v>
      </c>
      <c r="Y37" s="910">
        <f>VLOOKUP(年度マスタ!$K$4&amp;"_"&amp;Y$33,データシート1!$A:$BT,MATCH("aa_"&amp;$S37,データシート1!$A$1:$BT$1,0),0)</f>
        <v>176.51504979650511</v>
      </c>
      <c r="Z37" s="910">
        <f>VLOOKUP(年度マスタ!$K$4&amp;"_"&amp;Z$33,データシート1!$A:$BT,MATCH("aa_"&amp;$S37,データシート1!$A$1:$BT$1,0),0)</f>
        <v>253.48131199463191</v>
      </c>
      <c r="AA37" s="910">
        <f>VLOOKUP(年度マスタ!$K$4&amp;"_"&amp;AA$33,データシート1!$A:$BT,MATCH("aa_"&amp;$S37,データシート1!$A$1:$BT$1,0),0)</f>
        <v>240.18766588421579</v>
      </c>
      <c r="AB37" s="910">
        <f>VLOOKUP(年度マスタ!$K$4&amp;"_"&amp;AB$33,データシート1!$A:$BT,MATCH("aa_"&amp;$S37,データシート1!$A$1:$BT$1,0),0)</f>
        <v>214.15009048476381</v>
      </c>
      <c r="AC37" s="910">
        <f>VLOOKUP(年度マスタ!$K$4&amp;"_"&amp;AC$33,データシート1!$A:$BT,MATCH("aa_"&amp;$S37,データシート1!$A$1:$BT$1,0),0)</f>
        <v>220.7888015571628</v>
      </c>
      <c r="AD37" s="910">
        <f>VLOOKUP(年度マスタ!$K$4&amp;"_"&amp;AD$33,データシート1!$A:$BT,MATCH("aa_"&amp;$S37,データシート1!$A$1:$BT$1,0),0)</f>
        <v>211.25341124643569</v>
      </c>
      <c r="AE37" s="910">
        <f>VLOOKUP(年度マスタ!$K$4&amp;"_"&amp;AE$33,データシート1!$A:$BT,MATCH("aa_"&amp;$S37,データシート1!$A$1:$BT$1,0),0)</f>
        <v>196.25470209233254</v>
      </c>
      <c r="AF37" s="910">
        <f>VLOOKUP(年度マスタ!$K$4&amp;"_"&amp;AF$33,データシート1!$A:$BT,MATCH("aa_"&amp;$S37,データシート1!$A$1:$BT$1,0),0)</f>
        <v>195.39968228695935</v>
      </c>
      <c r="AG37" s="910">
        <f>VLOOKUP(年度マスタ!$K$4&amp;"_"&amp;AG$33,データシート1!$A:$BT,MATCH("aa_"&amp;$S37,データシート1!$A$1:$BT$1,0),0)</f>
        <v>184.37408912777641</v>
      </c>
      <c r="AH37" s="910">
        <f>VLOOKUP(年度マスタ!$K$4&amp;"_"&amp;AH$33,データシート1!$A:$BT,MATCH("aa_"&amp;$S37,データシート1!$A$1:$BT$1,0),0)</f>
        <v>168.36762639281019</v>
      </c>
      <c r="AI37" s="910">
        <f>VLOOKUP(年度マスタ!$K$4&amp;"_"&amp;AI$33,データシート1!$A:$BT,MATCH("aa_"&amp;$S37,データシート1!$A$1:$BT$1,0),0)</f>
        <v>183.3216260687561</v>
      </c>
      <c r="AJ37" s="910">
        <f>VLOOKUP(年度マスタ!$K$4&amp;"_"&amp;AJ$33,データシート1!$A:$BT,MATCH("aa_"&amp;$S37,データシート1!$A$1:$BT$1,0),0)</f>
        <v>195.22276090229897</v>
      </c>
      <c r="AK37" s="911">
        <f>VLOOKUP(年度マスタ!$K$4&amp;"_"&amp;AK$33,データシート1!$A:$BT,MATCH("aa_"&amp;$S37,データシート1!$A$1:$BT$1,0),0)</f>
        <v>175.14882286918933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6272.6611018455906</v>
      </c>
      <c r="P38" s="466">
        <f t="shared" si="9"/>
        <v>0.14132069660986871</v>
      </c>
      <c r="Q38" s="341"/>
      <c r="R38" s="14"/>
      <c r="S38" s="369" t="s">
        <v>189</v>
      </c>
      <c r="T38" s="348"/>
      <c r="U38" s="361"/>
      <c r="V38" s="371" t="s">
        <v>198</v>
      </c>
      <c r="W38" s="371"/>
      <c r="X38" s="909">
        <f>VLOOKUP(年度マスタ!$K$4&amp;"_"&amp;X$33,データシート1!$A:$BT,MATCH("aa_"&amp;$S38,データシート1!$A$1:$BT$1,0),0)</f>
        <v>543.674363405691</v>
      </c>
      <c r="Y38" s="910">
        <f>VLOOKUP(年度マスタ!$K$4&amp;"_"&amp;Y$33,データシート1!$A:$BT,MATCH("aa_"&amp;$S38,データシート1!$A$1:$BT$1,0),0)</f>
        <v>522.1451946560112</v>
      </c>
      <c r="Z38" s="910">
        <f>VLOOKUP(年度マスタ!$K$4&amp;"_"&amp;Z$33,データシート1!$A:$BT,MATCH("aa_"&amp;$S38,データシート1!$A$1:$BT$1,0),0)</f>
        <v>556.33432935847713</v>
      </c>
      <c r="AA38" s="910">
        <f>VLOOKUP(年度マスタ!$K$4&amp;"_"&amp;AA$33,データシート1!$A:$BT,MATCH("aa_"&amp;$S38,データシート1!$A$1:$BT$1,0),0)</f>
        <v>557.44762508059239</v>
      </c>
      <c r="AB38" s="910">
        <f>VLOOKUP(年度マスタ!$K$4&amp;"_"&amp;AB$33,データシート1!$A:$BT,MATCH("aa_"&amp;$S38,データシート1!$A$1:$BT$1,0),0)</f>
        <v>534.9011382688401</v>
      </c>
      <c r="AC38" s="910">
        <f>VLOOKUP(年度マスタ!$K$4&amp;"_"&amp;AC$33,データシート1!$A:$BT,MATCH("aa_"&amp;$S38,データシート1!$A$1:$BT$1,0),0)</f>
        <v>599.54398229374704</v>
      </c>
      <c r="AD38" s="910">
        <f>VLOOKUP(年度マスタ!$K$4&amp;"_"&amp;AD$33,データシート1!$A:$BT,MATCH("aa_"&amp;$S38,データシート1!$A$1:$BT$1,0),0)</f>
        <v>603.72476221912905</v>
      </c>
      <c r="AE38" s="910">
        <f>VLOOKUP(年度マスタ!$K$4&amp;"_"&amp;AE$33,データシート1!$A:$BT,MATCH("aa_"&amp;$S38,データシート1!$A$1:$BT$1,0),0)</f>
        <v>599.47562592169663</v>
      </c>
      <c r="AF38" s="910">
        <f>VLOOKUP(年度マスタ!$K$4&amp;"_"&amp;AF$33,データシート1!$A:$BT,MATCH("aa_"&amp;$S38,データシート1!$A$1:$BT$1,0),0)</f>
        <v>596.95367317882267</v>
      </c>
      <c r="AG38" s="910">
        <f>VLOOKUP(年度マスタ!$K$4&amp;"_"&amp;AG$33,データシート1!$A:$BT,MATCH("aa_"&amp;$S38,データシート1!$A$1:$BT$1,0),0)</f>
        <v>559.926162519581</v>
      </c>
      <c r="AH38" s="910">
        <f>VLOOKUP(年度マスタ!$K$4&amp;"_"&amp;AH$33,データシート1!$A:$BT,MATCH("aa_"&amp;$S38,データシート1!$A$1:$BT$1,0),0)</f>
        <v>564.74373981393865</v>
      </c>
      <c r="AI38" s="910">
        <f>VLOOKUP(年度マスタ!$K$4&amp;"_"&amp;AI$33,データシート1!$A:$BT,MATCH("aa_"&amp;$S38,データシート1!$A$1:$BT$1,0),0)</f>
        <v>650.42324603581085</v>
      </c>
      <c r="AJ38" s="910">
        <f>VLOOKUP(年度マスタ!$K$4&amp;"_"&amp;AJ$33,データシート1!$A:$BT,MATCH("aa_"&amp;$S38,データシート1!$A$1:$BT$1,0),0)</f>
        <v>538.82934893707852</v>
      </c>
      <c r="AK38" s="911">
        <f>VLOOKUP(年度マスタ!$K$4&amp;"_"&amp;AK$33,データシート1!$A:$BT,MATCH("aa_"&amp;$S38,データシート1!$A$1:$BT$1,0),0)</f>
        <v>495.6531622807197</v>
      </c>
      <c r="AL38" s="343"/>
      <c r="AW38" s="18" t="str">
        <f>年度マスタ!H4</f>
        <v>08</v>
      </c>
      <c r="AX38" s="18" t="s">
        <v>199</v>
      </c>
      <c r="AY38" s="18">
        <f>VLOOKUP($AW38&amp;"_"&amp;$AY$34,データシート1!$A:$BT,MATCH($AY$31&amp;"_"&amp;AY$36,データシート1!$A$1:$BT$1,0),0)</f>
        <v>21286.149864726613</v>
      </c>
      <c r="AZ38" s="18">
        <f>VLOOKUP($AW38&amp;"_"&amp;$AY$34,データシート1!$A:$BT,MATCH($AY$31&amp;"_"&amp;AZ$36,データシート1!$A$1:$BT$1,0),0)</f>
        <v>175.14882286918933</v>
      </c>
      <c r="BA38" s="18">
        <f>VLOOKUP($AW38&amp;"_"&amp;$AY$34,データシート1!$A:$BT,MATCH($AY$31&amp;"_"&amp;BA$36,データシート1!$A$1:$BT$1,0),0)</f>
        <v>495.6531622807197</v>
      </c>
      <c r="BB38" s="18">
        <f>VLOOKUP($AW38&amp;"_"&amp;$AY$34,データシート1!$A:$BT,MATCH($AY$31&amp;"_"&amp;BB$36,データシート1!$A$1:$BT$1,0),0)</f>
        <v>3815.3330588895137</v>
      </c>
      <c r="BC38" s="18">
        <f>VLOOKUP($AW38&amp;"_"&amp;$AY$34,データシート1!$A:$BT,MATCH($AY$31&amp;"_"&amp;BC$36,データシート1!$A$1:$BT$1,0),0)</f>
        <v>4367.8035524686011</v>
      </c>
      <c r="BD38" s="18">
        <f>VLOOKUP($AW38&amp;"_"&amp;$AY$34,データシート1!$A:$BT,MATCH($AY$31&amp;"_"&amp;BD$36,データシート1!$A$1:$BT$1,0),0)</f>
        <v>2950.4887448980662</v>
      </c>
      <c r="BE38" s="18">
        <f>VLOOKUP($AW38&amp;"_"&amp;$AY$34,データシート1!$A:$BT,MATCH($AY$31&amp;"_"&amp;BE$36,データシート1!$A$1:$BT$1,0),0)</f>
        <v>2425.3537581248129</v>
      </c>
      <c r="BF38" s="18">
        <f>VLOOKUP($AW38&amp;"_"&amp;$AY$34,データシート1!$A:$BT,MATCH($AY$31&amp;"_"&amp;BF$36,データシート1!$A$1:$BT$1,0),0)</f>
        <v>169.53384341064128</v>
      </c>
      <c r="BG38" s="18">
        <f>VLOOKUP($AW38&amp;"_"&amp;$AY$34,データシート1!$A:$BT,MATCH($AY$31&amp;"_"&amp;BG$36,データシート1!$A$1:$BT$1,0),0)</f>
        <v>172.69095671006008</v>
      </c>
      <c r="BH38" s="18">
        <f>VLOOKUP($AW38&amp;"_"&amp;$AY$34,データシート1!$A:$BT,MATCH($AY$31&amp;"_"&amp;BH$36,データシート1!$A$1:$BT$1,0),0)</f>
        <v>359.18603073458848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3589.8709364865795</v>
      </c>
      <c r="P39" s="466">
        <f t="shared" si="9"/>
        <v>8.0878442697077432E-2</v>
      </c>
      <c r="Q39" s="341"/>
      <c r="R39" s="14"/>
      <c r="S39" s="369" t="s">
        <v>190</v>
      </c>
      <c r="T39" s="348"/>
      <c r="U39" s="356" t="s">
        <v>200</v>
      </c>
      <c r="V39" s="357"/>
      <c r="W39" s="357"/>
      <c r="X39" s="906">
        <f>VLOOKUP(年度マスタ!$K$4&amp;"_"&amp;X$33,データシート1!$A:$BT,MATCH("aa_"&amp;$S39,データシート1!$A$1:$BT$1,0),0)</f>
        <v>4566.4637804147087</v>
      </c>
      <c r="Y39" s="907">
        <f>VLOOKUP(年度マスタ!$K$4&amp;"_"&amp;Y$33,データシート1!$A:$BT,MATCH("aa_"&amp;$S39,データシート1!$A$1:$BT$1,0),0)</f>
        <v>4368.7184073165863</v>
      </c>
      <c r="Z39" s="907">
        <f>VLOOKUP(年度マスタ!$K$4&amp;"_"&amp;Z$33,データシート1!$A:$BT,MATCH("aa_"&amp;$S39,データシート1!$A$1:$BT$1,0),0)</f>
        <v>5318.6693141563319</v>
      </c>
      <c r="AA39" s="907">
        <f>VLOOKUP(年度マスタ!$K$4&amp;"_"&amp;AA$33,データシート1!$A:$BT,MATCH("aa_"&amp;$S39,データシート1!$A$1:$BT$1,0),0)</f>
        <v>5814.461295317391</v>
      </c>
      <c r="AB39" s="907">
        <f>VLOOKUP(年度マスタ!$K$4&amp;"_"&amp;AB$33,データシート1!$A:$BT,MATCH("aa_"&amp;$S39,データシート1!$A$1:$BT$1,0),0)</f>
        <v>5674.8999760434408</v>
      </c>
      <c r="AC39" s="907">
        <f>VLOOKUP(年度マスタ!$K$4&amp;"_"&amp;AC$33,データシート1!$A:$BT,MATCH("aa_"&amp;$S39,データシート1!$A$1:$BT$1,0),0)</f>
        <v>5292.2531895044795</v>
      </c>
      <c r="AD39" s="907">
        <f>VLOOKUP(年度マスタ!$K$4&amp;"_"&amp;AD$33,データシート1!$A:$BT,MATCH("aa_"&amp;$S39,データシート1!$A$1:$BT$1,0),0)</f>
        <v>5888.6329911749581</v>
      </c>
      <c r="AE39" s="907">
        <f>VLOOKUP(年度マスタ!$K$4&amp;"_"&amp;AE$33,データシート1!$A:$BT,MATCH("aa_"&amp;$S39,データシート1!$A$1:$BT$1,0),0)</f>
        <v>4307.3830100903533</v>
      </c>
      <c r="AF39" s="907">
        <f>VLOOKUP(年度マスタ!$K$4&amp;"_"&amp;AF$33,データシート1!$A:$BT,MATCH("aa_"&amp;$S39,データシート1!$A$1:$BT$1,0),0)</f>
        <v>3917.4211251825832</v>
      </c>
      <c r="AG39" s="907">
        <f>VLOOKUP(年度マスタ!$K$4&amp;"_"&amp;AG$33,データシート1!$A:$BT,MATCH("aa_"&amp;$S39,データシート1!$A$1:$BT$1,0),0)</f>
        <v>4157.4704444769468</v>
      </c>
      <c r="AH39" s="907">
        <f>VLOOKUP(年度マスタ!$K$4&amp;"_"&amp;AH$33,データシート1!$A:$BT,MATCH("aa_"&amp;$S39,データシート1!$A$1:$BT$1,0),0)</f>
        <v>4063.9176413066366</v>
      </c>
      <c r="AI39" s="907">
        <f>VLOOKUP(年度マスタ!$K$4&amp;"_"&amp;AI$33,データシート1!$A:$BT,MATCH("aa_"&amp;$S39,データシート1!$A$1:$BT$1,0),0)</f>
        <v>3731.7866321055067</v>
      </c>
      <c r="AJ39" s="907">
        <f>VLOOKUP(年度マスタ!$K$4&amp;"_"&amp;AJ$33,データシート1!$A:$BT,MATCH("aa_"&amp;$S39,データシート1!$A$1:$BT$1,0),0)</f>
        <v>3969.2291756938998</v>
      </c>
      <c r="AK39" s="908">
        <f>VLOOKUP(年度マスタ!$K$4&amp;"_"&amp;AK$33,データシート1!$A:$BT,MATCH("aa_"&amp;$S39,データシート1!$A$1:$BT$1,0),0)</f>
        <v>3815.3330588895137</v>
      </c>
      <c r="AL39" s="343"/>
      <c r="AW39" s="18" t="str">
        <f>年度マスタ!K4</f>
        <v>08</v>
      </c>
      <c r="AX39" s="18" t="s">
        <v>201</v>
      </c>
      <c r="AY39" s="18">
        <f>VLOOKUP($AW39&amp;"_"&amp;$AY$34,データシート1!$A:$BT,MATCH($AY$31&amp;"_"&amp;AY$36,データシート1!$A$1:$BT$1,0),0)</f>
        <v>21286.149864726613</v>
      </c>
      <c r="AZ39" s="18">
        <f>VLOOKUP($AW39&amp;"_"&amp;$AY$34,データシート1!$A:$BT,MATCH($AY$31&amp;"_"&amp;AZ$36,データシート1!$A$1:$BT$1,0),0)</f>
        <v>175.14882286918933</v>
      </c>
      <c r="BA39" s="18">
        <f>VLOOKUP($AW39&amp;"_"&amp;$AY$34,データシート1!$A:$BT,MATCH($AY$31&amp;"_"&amp;BA$36,データシート1!$A$1:$BT$1,0),0)</f>
        <v>495.6531622807197</v>
      </c>
      <c r="BB39" s="18">
        <f>VLOOKUP($AW39&amp;"_"&amp;$AY$34,データシート1!$A:$BT,MATCH($AY$31&amp;"_"&amp;BB$36,データシート1!$A$1:$BT$1,0),0)</f>
        <v>3815.3330588895137</v>
      </c>
      <c r="BC39" s="18">
        <f>VLOOKUP($AW39&amp;"_"&amp;$AY$34,データシート1!$A:$BT,MATCH($AY$31&amp;"_"&amp;BC$36,データシート1!$A$1:$BT$1,0),0)</f>
        <v>4367.8035524686011</v>
      </c>
      <c r="BD39" s="18">
        <f>VLOOKUP($AW39&amp;"_"&amp;$AY$34,データシート1!$A:$BT,MATCH($AY$31&amp;"_"&amp;BD$36,データシート1!$A$1:$BT$1,0),0)</f>
        <v>2950.4887448980662</v>
      </c>
      <c r="BE39" s="18">
        <f>VLOOKUP($AW39&amp;"_"&amp;$AY$34,データシート1!$A:$BT,MATCH($AY$31&amp;"_"&amp;BE$36,データシート1!$A$1:$BT$1,0),0)</f>
        <v>2425.3537581248129</v>
      </c>
      <c r="BF39" s="18">
        <f>VLOOKUP($AW39&amp;"_"&amp;$AY$34,データシート1!$A:$BT,MATCH($AY$31&amp;"_"&amp;BF$36,データシート1!$A$1:$BT$1,0),0)</f>
        <v>169.53384341064128</v>
      </c>
      <c r="BG39" s="18">
        <f>VLOOKUP($AW39&amp;"_"&amp;$AY$34,データシート1!$A:$BT,MATCH($AY$31&amp;"_"&amp;BG$36,データシート1!$A$1:$BT$1,0),0)</f>
        <v>172.69095671006008</v>
      </c>
      <c r="BH39" s="18">
        <f>VLOOKUP($AW39&amp;"_"&amp;$AY$34,データシート1!$A:$BT,MATCH($AY$31&amp;"_"&amp;BH$36,データシート1!$A$1:$BT$1,0),0)</f>
        <v>359.18603073458848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2682.7901653590111</v>
      </c>
      <c r="P40" s="466">
        <f t="shared" si="9"/>
        <v>6.0442253912791281E-2</v>
      </c>
      <c r="Q40" s="341"/>
      <c r="R40" s="14"/>
      <c r="S40" s="369" t="s">
        <v>166</v>
      </c>
      <c r="T40" s="348"/>
      <c r="U40" s="356" t="s">
        <v>166</v>
      </c>
      <c r="V40" s="357"/>
      <c r="W40" s="357"/>
      <c r="X40" s="906">
        <f>VLOOKUP(年度マスタ!$K$4&amp;"_"&amp;X$33,データシート1!$A:$BT,MATCH("aa_"&amp;$S40,データシート1!$A$1:$BT$1,0),0)</f>
        <v>3547.1799286161599</v>
      </c>
      <c r="Y40" s="907">
        <f>VLOOKUP(年度マスタ!$K$4&amp;"_"&amp;Y$33,データシート1!$A:$BT,MATCH("aa_"&amp;$S40,データシート1!$A$1:$BT$1,0),0)</f>
        <v>3986.3929705989149</v>
      </c>
      <c r="Z40" s="907">
        <f>VLOOKUP(年度マスタ!$K$4&amp;"_"&amp;Z$33,データシート1!$A:$BT,MATCH("aa_"&amp;$S40,データシート1!$A$1:$BT$1,0),0)</f>
        <v>4298.7953982929303</v>
      </c>
      <c r="AA40" s="907">
        <f>VLOOKUP(年度マスタ!$K$4&amp;"_"&amp;AA$33,データシート1!$A:$BT,MATCH("aa_"&amp;$S40,データシート1!$A$1:$BT$1,0),0)</f>
        <v>4840.1454608950526</v>
      </c>
      <c r="AB40" s="907">
        <f>VLOOKUP(年度マスタ!$K$4&amp;"_"&amp;AB$33,データシート1!$A:$BT,MATCH("aa_"&amp;$S40,データシート1!$A$1:$BT$1,0),0)</f>
        <v>4822.2684994710507</v>
      </c>
      <c r="AC40" s="907">
        <f>VLOOKUP(年度マスタ!$K$4&amp;"_"&amp;AC$33,データシート1!$A:$BT,MATCH("aa_"&amp;$S40,データシート1!$A$1:$BT$1,0),0)</f>
        <v>4722.868373756196</v>
      </c>
      <c r="AD40" s="907">
        <f>VLOOKUP(年度マスタ!$K$4&amp;"_"&amp;AD$33,データシート1!$A:$BT,MATCH("aa_"&amp;$S40,データシート1!$A$1:$BT$1,0),0)</f>
        <v>4496.5055083294856</v>
      </c>
      <c r="AE40" s="907">
        <f>VLOOKUP(年度マスタ!$K$4&amp;"_"&amp;AE$33,データシート1!$A:$BT,MATCH("aa_"&amp;$S40,データシート1!$A$1:$BT$1,0),0)</f>
        <v>4002.3575357305613</v>
      </c>
      <c r="AF40" s="907">
        <f>VLOOKUP(年度マスタ!$K$4&amp;"_"&amp;AF$33,データシート1!$A:$BT,MATCH("aa_"&amp;$S40,データシート1!$A$1:$BT$1,0),0)</f>
        <v>4361.4501578477129</v>
      </c>
      <c r="AG40" s="907">
        <f>VLOOKUP(年度マスタ!$K$4&amp;"_"&amp;AG$33,データシート1!$A:$BT,MATCH("aa_"&amp;$S40,データシート1!$A$1:$BT$1,0),0)</f>
        <v>4179.5382774430263</v>
      </c>
      <c r="AH40" s="907">
        <f>VLOOKUP(年度マスタ!$K$4&amp;"_"&amp;AH$33,データシート1!$A:$BT,MATCH("aa_"&amp;$S40,データシート1!$A$1:$BT$1,0),0)</f>
        <v>4024.8607988784584</v>
      </c>
      <c r="AI40" s="907">
        <f>VLOOKUP(年度マスタ!$K$4&amp;"_"&amp;AI$33,データシート1!$A:$BT,MATCH("aa_"&amp;$S40,データシート1!$A$1:$BT$1,0),0)</f>
        <v>3881.7260375809524</v>
      </c>
      <c r="AJ40" s="907">
        <f>VLOOKUP(年度マスタ!$K$4&amp;"_"&amp;AJ$33,データシート1!$A:$BT,MATCH("aa_"&amp;$S40,データシート1!$A$1:$BT$1,0),0)</f>
        <v>4124.9045738397526</v>
      </c>
      <c r="AK40" s="908">
        <f>VLOOKUP(年度マスタ!$K$4&amp;"_"&amp;AK$33,データシート1!$A:$BT,MATCH("aa_"&amp;$S40,データシート1!$A$1:$BT$1,0),0)</f>
        <v>4367.8035524686011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231.57254955966101</v>
      </c>
      <c r="P41" s="466">
        <f t="shared" si="9"/>
        <v>5.2172424889758108E-3</v>
      </c>
      <c r="Q41" s="341"/>
      <c r="R41" s="14"/>
      <c r="S41" s="369" t="s">
        <v>202</v>
      </c>
      <c r="T41" s="348"/>
      <c r="U41" s="259" t="s">
        <v>129</v>
      </c>
      <c r="V41" s="357"/>
      <c r="W41" s="357"/>
      <c r="X41" s="906">
        <f>X42+X45+X46</f>
        <v>6753.2981817715599</v>
      </c>
      <c r="Y41" s="907">
        <f t="shared" ref="Y41:AH41" si="12">Y42+Y45+Y46</f>
        <v>6825.0910427108865</v>
      </c>
      <c r="Z41" s="907">
        <f t="shared" si="12"/>
        <v>6721.5843314974327</v>
      </c>
      <c r="AA41" s="907">
        <f t="shared" si="12"/>
        <v>6803.1363613721114</v>
      </c>
      <c r="AB41" s="907">
        <f t="shared" si="12"/>
        <v>6699.555763489413</v>
      </c>
      <c r="AC41" s="907">
        <f t="shared" si="12"/>
        <v>6537.9968054929031</v>
      </c>
      <c r="AD41" s="907">
        <f t="shared" si="12"/>
        <v>6507.6762662882975</v>
      </c>
      <c r="AE41" s="907">
        <f t="shared" si="12"/>
        <v>6419.0036976227375</v>
      </c>
      <c r="AF41" s="907">
        <f t="shared" si="12"/>
        <v>6346.5805517855606</v>
      </c>
      <c r="AG41" s="907">
        <f t="shared" si="12"/>
        <v>6263.3676867928834</v>
      </c>
      <c r="AH41" s="907">
        <f t="shared" si="12"/>
        <v>6169.654982274863</v>
      </c>
      <c r="AI41" s="907">
        <f>AI42+AI45+AI46</f>
        <v>5602.5030702676877</v>
      </c>
      <c r="AJ41" s="907">
        <f>AJ42+AJ45+AJ46</f>
        <v>5591.7668853345967</v>
      </c>
      <c r="AK41" s="908">
        <f>AK42+AK45+AK46</f>
        <v>5718.0673031435808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195.32211208416189</v>
      </c>
      <c r="P42" s="466">
        <f t="shared" si="9"/>
        <v>4.4005337598938717E-3</v>
      </c>
      <c r="Q42" s="341"/>
      <c r="R42" s="14"/>
      <c r="S42" s="369"/>
      <c r="T42" s="348"/>
      <c r="U42" s="359"/>
      <c r="V42" s="576" t="s">
        <v>130</v>
      </c>
      <c r="W42" s="349"/>
      <c r="X42" s="909">
        <f>SUM(X43:X44)</f>
        <v>6417.275536661522</v>
      </c>
      <c r="Y42" s="910">
        <f t="shared" ref="Y42:AK42" si="13">SUM(Y43:Y44)</f>
        <v>6463.7247876084521</v>
      </c>
      <c r="Z42" s="910">
        <f t="shared" si="13"/>
        <v>6359.0502800171653</v>
      </c>
      <c r="AA42" s="910">
        <f t="shared" si="13"/>
        <v>6389.2158883061293</v>
      </c>
      <c r="AB42" s="910">
        <f t="shared" si="13"/>
        <v>6272.6611018455906</v>
      </c>
      <c r="AC42" s="910">
        <f t="shared" si="13"/>
        <v>6129.8703404285552</v>
      </c>
      <c r="AD42" s="910">
        <f t="shared" si="13"/>
        <v>6105.289708610524</v>
      </c>
      <c r="AE42" s="910">
        <f t="shared" si="13"/>
        <v>6024.4927093370252</v>
      </c>
      <c r="AF42" s="910">
        <f t="shared" si="13"/>
        <v>5963.0898825482245</v>
      </c>
      <c r="AG42" s="910">
        <f t="shared" si="13"/>
        <v>5889.5857210107606</v>
      </c>
      <c r="AH42" s="910">
        <f t="shared" si="13"/>
        <v>5801.4984758036408</v>
      </c>
      <c r="AI42" s="910">
        <f t="shared" si="13"/>
        <v>5261.5656621742455</v>
      </c>
      <c r="AJ42" s="910">
        <f t="shared" si="13"/>
        <v>5243.9822757762813</v>
      </c>
      <c r="AK42" s="911">
        <f t="shared" si="13"/>
        <v>5375.8425030228791</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372.69696906213011</v>
      </c>
      <c r="P43" s="624">
        <f t="shared" si="9"/>
        <v>8.3967226089657551E-3</v>
      </c>
      <c r="Q43" s="341"/>
      <c r="R43" s="14"/>
      <c r="S43" s="369" t="s">
        <v>191</v>
      </c>
      <c r="T43" s="372"/>
      <c r="U43" s="359"/>
      <c r="V43" s="373"/>
      <c r="W43" s="360" t="s">
        <v>191</v>
      </c>
      <c r="X43" s="909">
        <f>VLOOKUP(年度マスタ!$K$4&amp;"_"&amp;X$33,データシート1!$A:$BT,MATCH("aa_"&amp;$S43,データシート1!$A$1:$BT$1,0),0)</f>
        <v>3682.6865553705188</v>
      </c>
      <c r="Y43" s="910">
        <f>VLOOKUP(年度マスタ!$K$4&amp;"_"&amp;Y$33,データシート1!$A:$BT,MATCH("aa_"&amp;$S43,データシート1!$A$1:$BT$1,0),0)</f>
        <v>3697.7397313093838</v>
      </c>
      <c r="Z43" s="910">
        <f>VLOOKUP(年度マスタ!$K$4&amp;"_"&amp;Z$33,データシート1!$A:$BT,MATCH("aa_"&amp;$S43,データシート1!$A$1:$BT$1,0),0)</f>
        <v>3674.3189671955697</v>
      </c>
      <c r="AA43" s="910">
        <f>VLOOKUP(年度マスタ!$K$4&amp;"_"&amp;AA$33,データシート1!$A:$BT,MATCH("aa_"&amp;$S43,データシート1!$A$1:$BT$1,0),0)</f>
        <v>3700.9496128824662</v>
      </c>
      <c r="AB43" s="910">
        <f>VLOOKUP(年度マスタ!$K$4&amp;"_"&amp;AB$33,データシート1!$A:$BT,MATCH("aa_"&amp;$S43,データシート1!$A$1:$BT$1,0),0)</f>
        <v>3589.8709364865795</v>
      </c>
      <c r="AC43" s="910">
        <f>VLOOKUP(年度マスタ!$K$4&amp;"_"&amp;AC$33,データシート1!$A:$BT,MATCH("aa_"&amp;$S43,データシート1!$A$1:$BT$1,0),0)</f>
        <v>3447.1098003001071</v>
      </c>
      <c r="AD43" s="910">
        <f>VLOOKUP(年度マスタ!$K$4&amp;"_"&amp;AD$33,データシート1!$A:$BT,MATCH("aa_"&amp;$S43,データシート1!$A$1:$BT$1,0),0)</f>
        <v>3441.1088259410922</v>
      </c>
      <c r="AE43" s="910">
        <f>VLOOKUP(年度マスタ!$K$4&amp;"_"&amp;AE$33,データシート1!$A:$BT,MATCH("aa_"&amp;$S43,データシート1!$A$1:$BT$1,0),0)</f>
        <v>3430.5765478438971</v>
      </c>
      <c r="AF43" s="910">
        <f>VLOOKUP(年度マスタ!$K$4&amp;"_"&amp;AF$33,データシート1!$A:$BT,MATCH("aa_"&amp;$S43,データシート1!$A$1:$BT$1,0),0)</f>
        <v>3396.4729548754231</v>
      </c>
      <c r="AG43" s="910">
        <f>VLOOKUP(年度マスタ!$K$4&amp;"_"&amp;AG$33,データシート1!$A:$BT,MATCH("aa_"&amp;$S43,データシート1!$A$1:$BT$1,0),0)</f>
        <v>3349.2392701006729</v>
      </c>
      <c r="AH43" s="910">
        <f>VLOOKUP(年度マスタ!$K$4&amp;"_"&amp;AH$33,データシート1!$A:$BT,MATCH("aa_"&amp;$S43,データシート1!$A$1:$BT$1,0),0)</f>
        <v>3273.1048798169568</v>
      </c>
      <c r="AI43" s="910">
        <f>VLOOKUP(年度マスタ!$K$4&amp;"_"&amp;AI$33,データシート1!$A:$BT,MATCH("aa_"&amp;$S43,データシート1!$A$1:$BT$1,0),0)</f>
        <v>2876.7947786506484</v>
      </c>
      <c r="AJ43" s="910">
        <f>VLOOKUP(年度マスタ!$K$4&amp;"_"&amp;AJ$33,データシート1!$A:$BT,MATCH("aa_"&amp;$S43,データシート1!$A$1:$BT$1,0),0)</f>
        <v>2794.7634898479942</v>
      </c>
      <c r="AK43" s="911">
        <f>VLOOKUP(年度マスタ!$K$4&amp;"_"&amp;AK$33,データシート1!$A:$BT,MATCH("aa_"&amp;$S43,データシート1!$A$1:$BT$1,0),0)</f>
        <v>2950.4887448980662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2734.5889812910032</v>
      </c>
      <c r="Y44" s="910">
        <f>VLOOKUP(年度マスタ!$K$4&amp;"_"&amp;Y$33,データシート1!$A:$BT,MATCH("aa_"&amp;$S44,データシート1!$A$1:$BT$1,0),0)</f>
        <v>2765.9850562990682</v>
      </c>
      <c r="Z44" s="910">
        <f>VLOOKUP(年度マスタ!$K$4&amp;"_"&amp;Z$33,データシート1!$A:$BT,MATCH("aa_"&amp;$S44,データシート1!$A$1:$BT$1,0),0)</f>
        <v>2684.7313128215951</v>
      </c>
      <c r="AA44" s="910">
        <f>VLOOKUP(年度マスタ!$K$4&amp;"_"&amp;AA$33,データシート1!$A:$BT,MATCH("aa_"&amp;$S44,データシート1!$A$1:$BT$1,0),0)</f>
        <v>2688.2662754236626</v>
      </c>
      <c r="AB44" s="910">
        <f>VLOOKUP(年度マスタ!$K$4&amp;"_"&amp;AB$33,データシート1!$A:$BT,MATCH("aa_"&amp;$S44,データシート1!$A$1:$BT$1,0),0)</f>
        <v>2682.7901653590111</v>
      </c>
      <c r="AC44" s="910">
        <f>VLOOKUP(年度マスタ!$K$4&amp;"_"&amp;AC$33,データシート1!$A:$BT,MATCH("aa_"&amp;$S44,データシート1!$A$1:$BT$1,0),0)</f>
        <v>2682.7605401284486</v>
      </c>
      <c r="AD44" s="910">
        <f>VLOOKUP(年度マスタ!$K$4&amp;"_"&amp;AD$33,データシート1!$A:$BT,MATCH("aa_"&amp;$S44,データシート1!$A$1:$BT$1,0),0)</f>
        <v>2664.1808826694314</v>
      </c>
      <c r="AE44" s="910">
        <f>VLOOKUP(年度マスタ!$K$4&amp;"_"&amp;AE$33,データシート1!$A:$BT,MATCH("aa_"&amp;$S44,データシート1!$A$1:$BT$1,0),0)</f>
        <v>2593.9161614931281</v>
      </c>
      <c r="AF44" s="910">
        <f>VLOOKUP(年度マスタ!$K$4&amp;"_"&amp;AF$33,データシート1!$A:$BT,MATCH("aa_"&amp;$S44,データシート1!$A$1:$BT$1,0),0)</f>
        <v>2566.6169276728015</v>
      </c>
      <c r="AG44" s="910">
        <f>VLOOKUP(年度マスタ!$K$4&amp;"_"&amp;AG$33,データシート1!$A:$BT,MATCH("aa_"&amp;$S44,データシート1!$A$1:$BT$1,0),0)</f>
        <v>2540.3464509100882</v>
      </c>
      <c r="AH44" s="910">
        <f>VLOOKUP(年度マスタ!$K$4&amp;"_"&amp;AH$33,データシート1!$A:$BT,MATCH("aa_"&amp;$S44,データシート1!$A$1:$BT$1,0),0)</f>
        <v>2528.3935959866844</v>
      </c>
      <c r="AI44" s="910">
        <f>VLOOKUP(年度マスタ!$K$4&amp;"_"&amp;AI$33,データシート1!$A:$BT,MATCH("aa_"&amp;$S44,データシート1!$A$1:$BT$1,0),0)</f>
        <v>2384.7708835235976</v>
      </c>
      <c r="AJ44" s="910">
        <f>VLOOKUP(年度マスタ!$K$4&amp;"_"&amp;AJ$33,データシート1!$A:$BT,MATCH("aa_"&amp;$S44,データシート1!$A$1:$BT$1,0),0)</f>
        <v>2449.2187859282872</v>
      </c>
      <c r="AK44" s="911">
        <f>VLOOKUP(年度マスタ!$K$4&amp;"_"&amp;AK$33,データシート1!$A:$BT,MATCH("aa_"&amp;$S44,データシート1!$A$1:$BT$1,0),0)</f>
        <v>2425.3537581248129</v>
      </c>
      <c r="AL44" s="343"/>
      <c r="AW44" s="18" t="str">
        <f>AW47</f>
        <v>茨城県</v>
      </c>
      <c r="AX44" s="1065">
        <f t="shared" si="14"/>
        <v>0.60625520155759771</v>
      </c>
      <c r="AY44" s="1065">
        <f t="shared" si="14"/>
        <v>0.10534547456501508</v>
      </c>
      <c r="AZ44" s="1065">
        <f t="shared" si="14"/>
        <v>0.12059978275539801</v>
      </c>
      <c r="BA44" s="1065">
        <f t="shared" si="14"/>
        <v>0.15788202611587526</v>
      </c>
      <c r="BB44" s="1065">
        <f t="shared" si="14"/>
        <v>9.9175150061139306E-3</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173.67593387710599</v>
      </c>
      <c r="Y45" s="910">
        <f>VLOOKUP(年度マスタ!$K$4&amp;"_"&amp;Y$33,データシート1!$A:$BT,MATCH("aa_"&amp;$S45,データシート1!$A$1:$BT$1,0),0)</f>
        <v>180.88483249580699</v>
      </c>
      <c r="Z45" s="910">
        <f>VLOOKUP(年度マスタ!$K$4&amp;"_"&amp;Z$33,データシート1!$A:$BT,MATCH("aa_"&amp;$S45,データシート1!$A$1:$BT$1,0),0)</f>
        <v>207.72474550920799</v>
      </c>
      <c r="AA45" s="910">
        <f>VLOOKUP(年度マスタ!$K$4&amp;"_"&amp;AA$33,データシート1!$A:$BT,MATCH("aa_"&amp;$S45,データシート1!$A$1:$BT$1,0),0)</f>
        <v>228.514577441282</v>
      </c>
      <c r="AB45" s="910">
        <f>VLOOKUP(年度マスタ!$K$4&amp;"_"&amp;AB$33,データシート1!$A:$BT,MATCH("aa_"&amp;$S45,データシート1!$A$1:$BT$1,0),0)</f>
        <v>231.57254955966101</v>
      </c>
      <c r="AC45" s="910">
        <f>VLOOKUP(年度マスタ!$K$4&amp;"_"&amp;AC$33,データシート1!$A:$BT,MATCH("aa_"&amp;$S45,データシート1!$A$1:$BT$1,0),0)</f>
        <v>221.299478469945</v>
      </c>
      <c r="AD45" s="910">
        <f>VLOOKUP(年度マスタ!$K$4&amp;"_"&amp;AD$33,データシート1!$A:$BT,MATCH("aa_"&amp;$S45,データシート1!$A$1:$BT$1,0),0)</f>
        <v>215.79935372179901</v>
      </c>
      <c r="AE45" s="910">
        <f>VLOOKUP(年度マスタ!$K$4&amp;"_"&amp;AE$33,データシート1!$A:$BT,MATCH("aa_"&amp;$S45,データシート1!$A$1:$BT$1,0),0)</f>
        <v>209.10315190862195</v>
      </c>
      <c r="AF45" s="910">
        <f>VLOOKUP(年度マスタ!$K$4&amp;"_"&amp;AF$33,データシート1!$A:$BT,MATCH("aa_"&amp;$S45,データシート1!$A$1:$BT$1,0),0)</f>
        <v>201.56733731594201</v>
      </c>
      <c r="AG45" s="910">
        <f>VLOOKUP(年度マスタ!$K$4&amp;"_"&amp;AG$33,データシート1!$A:$BT,MATCH("aa_"&amp;$S45,データシート1!$A$1:$BT$1,0),0)</f>
        <v>186.09778887760601</v>
      </c>
      <c r="AH45" s="910">
        <f>VLOOKUP(年度マスタ!$K$4&amp;"_"&amp;AH$33,データシート1!$A:$BT,MATCH("aa_"&amp;$S45,データシート1!$A$1:$BT$1,0),0)</f>
        <v>180.28245694367001</v>
      </c>
      <c r="AI45" s="910">
        <f>VLOOKUP(年度マスタ!$K$4&amp;"_"&amp;AI$33,データシート1!$A:$BT,MATCH("aa_"&amp;$S45,データシート1!$A$1:$BT$1,0),0)</f>
        <v>171.43879829112399</v>
      </c>
      <c r="AJ45" s="910">
        <f>VLOOKUP(年度マスタ!$K$4&amp;"_"&amp;AJ$33,データシート1!$A:$BT,MATCH("aa_"&amp;$S45,データシート1!$A$1:$BT$1,0),0)</f>
        <v>168.760752318079</v>
      </c>
      <c r="AK45" s="911">
        <f>VLOOKUP(年度マスタ!$K$4&amp;"_"&amp;AK$33,データシート1!$A:$BT,MATCH("aa_"&amp;$S45,データシート1!$A$1:$BT$1,0),0)</f>
        <v>169.53384341064128</v>
      </c>
      <c r="AL45" s="343"/>
      <c r="AW45" s="18" t="str">
        <f>AW48</f>
        <v>茨城県</v>
      </c>
      <c r="AX45" s="1065">
        <f t="shared" ref="AX45:BB45" si="15">AX48/$BC48</f>
        <v>0.60625520155759771</v>
      </c>
      <c r="AY45" s="1065">
        <f t="shared" si="15"/>
        <v>0.10534547456501508</v>
      </c>
      <c r="AZ45" s="1065">
        <f t="shared" si="15"/>
        <v>0.12059978275539801</v>
      </c>
      <c r="BA45" s="1065">
        <f t="shared" si="15"/>
        <v>0.15788202611587526</v>
      </c>
      <c r="BB45" s="1065">
        <f t="shared" si="15"/>
        <v>9.9175150061139306E-3</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162.3467112329316</v>
      </c>
      <c r="Y46" s="910">
        <f>VLOOKUP(年度マスタ!$K$4&amp;"_"&amp;Y$33,データシート1!$A:$BT,MATCH("aa_"&amp;$S46,データシート1!$A$1:$BT$1,0),0)</f>
        <v>180.48142260662769</v>
      </c>
      <c r="Z46" s="910">
        <f>VLOOKUP(年度マスタ!$K$4&amp;"_"&amp;Z$33,データシート1!$A:$BT,MATCH("aa_"&amp;$S46,データシート1!$A$1:$BT$1,0),0)</f>
        <v>154.8093059710589</v>
      </c>
      <c r="AA46" s="910">
        <f>VLOOKUP(年度マスタ!$K$4&amp;"_"&amp;AA$33,データシート1!$A:$BT,MATCH("aa_"&amp;$S46,データシート1!$A$1:$BT$1,0),0)</f>
        <v>185.4058956246997</v>
      </c>
      <c r="AB46" s="910">
        <f>VLOOKUP(年度マスタ!$K$4&amp;"_"&amp;AB$33,データシート1!$A:$BT,MATCH("aa_"&amp;$S46,データシート1!$A$1:$BT$1,0),0)</f>
        <v>195.32211208416189</v>
      </c>
      <c r="AC46" s="910">
        <f>VLOOKUP(年度マスタ!$K$4&amp;"_"&amp;AC$33,データシート1!$A:$BT,MATCH("aa_"&amp;$S46,データシート1!$A$1:$BT$1,0),0)</f>
        <v>186.82698659440331</v>
      </c>
      <c r="AD46" s="910">
        <f>VLOOKUP(年度マスタ!$K$4&amp;"_"&amp;AD$33,データシート1!$A:$BT,MATCH("aa_"&amp;$S46,データシート1!$A$1:$BT$1,0),0)</f>
        <v>186.5872039559743</v>
      </c>
      <c r="AE46" s="910">
        <f>VLOOKUP(年度マスタ!$K$4&amp;"_"&amp;AE$33,データシート1!$A:$BT,MATCH("aa_"&amp;$S46,データシート1!$A$1:$BT$1,0),0)</f>
        <v>185.40783637709026</v>
      </c>
      <c r="AF46" s="910">
        <f>VLOOKUP(年度マスタ!$K$4&amp;"_"&amp;AF$33,データシート1!$A:$BT,MATCH("aa_"&amp;$S46,データシート1!$A$1:$BT$1,0),0)</f>
        <v>181.92333192139427</v>
      </c>
      <c r="AG46" s="910">
        <f>VLOOKUP(年度マスタ!$K$4&amp;"_"&amp;AG$33,データシート1!$A:$BT,MATCH("aa_"&amp;$S46,データシート1!$A$1:$BT$1,0),0)</f>
        <v>187.68417690451702</v>
      </c>
      <c r="AH46" s="910">
        <f>VLOOKUP(年度マスタ!$K$4&amp;"_"&amp;AH$33,データシート1!$A:$BT,MATCH("aa_"&amp;$S46,データシート1!$A$1:$BT$1,0),0)</f>
        <v>187.87404952755222</v>
      </c>
      <c r="AI46" s="910">
        <f>VLOOKUP(年度マスタ!$K$4&amp;"_"&amp;AI$33,データシート1!$A:$BT,MATCH("aa_"&amp;$S46,データシート1!$A$1:$BT$1,0),0)</f>
        <v>169.49860980231807</v>
      </c>
      <c r="AJ46" s="910">
        <f>VLOOKUP(年度マスタ!$K$4&amp;"_"&amp;AJ$33,データシート1!$A:$BT,MATCH("aa_"&amp;$S46,データシート1!$A$1:$BT$1,0),0)</f>
        <v>179.02385724023694</v>
      </c>
      <c r="AK46" s="911">
        <f>VLOOKUP(年度マスタ!$K$4&amp;"_"&amp;AK$33,データシート1!$A:$BT,MATCH("aa_"&amp;$S46,データシート1!$A$1:$BT$1,0),0)</f>
        <v>172.69095671006008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362.29414491587761</v>
      </c>
      <c r="Y47" s="913">
        <f>VLOOKUP(年度マスタ!$K$4&amp;"_"&amp;Y$33,データシート1!$A:$BT,MATCH("aa_"&amp;$S47,データシート1!$A$1:$BT$1,0),0)</f>
        <v>347.16102947422007</v>
      </c>
      <c r="Z47" s="913">
        <f>VLOOKUP(年度マスタ!$K$4&amp;"_"&amp;Z$33,データシート1!$A:$BT,MATCH("aa_"&amp;$S47,データシート1!$A$1:$BT$1,0),0)</f>
        <v>397.27431702762209</v>
      </c>
      <c r="AA47" s="913">
        <f>VLOOKUP(年度マスタ!$K$4&amp;"_"&amp;AA$33,データシート1!$A:$BT,MATCH("aa_"&amp;$S47,データシート1!$A$1:$BT$1,0),0)</f>
        <v>385.67849209273129</v>
      </c>
      <c r="AB47" s="913">
        <f>VLOOKUP(年度マスタ!$K$4&amp;"_"&amp;AB$33,データシート1!$A:$BT,MATCH("aa_"&amp;$S47,データシート1!$A$1:$BT$1,0),0)</f>
        <v>372.69696906213011</v>
      </c>
      <c r="AC47" s="913">
        <f>VLOOKUP(年度マスタ!$K$4&amp;"_"&amp;AC$33,データシート1!$A:$BT,MATCH("aa_"&amp;$S47,データシート1!$A$1:$BT$1,0),0)</f>
        <v>328.25120211837702</v>
      </c>
      <c r="AD47" s="913">
        <f>VLOOKUP(年度マスタ!$K$4&amp;"_"&amp;AD$33,データシート1!$A:$BT,MATCH("aa_"&amp;$S47,データシート1!$A$1:$BT$1,0),0)</f>
        <v>362.60948763734211</v>
      </c>
      <c r="AE47" s="913">
        <f>VLOOKUP(年度マスタ!$K$4&amp;"_"&amp;AE$33,データシート1!$A:$BT,MATCH("aa_"&amp;$S47,データシート1!$A$1:$BT$1,0),0)</f>
        <v>369.52705425556707</v>
      </c>
      <c r="AF47" s="913">
        <f>VLOOKUP(年度マスタ!$K$4&amp;"_"&amp;AF$33,データシート1!$A:$BT,MATCH("aa_"&amp;$S47,データシート1!$A$1:$BT$1,0),0)</f>
        <v>411.38497566614279</v>
      </c>
      <c r="AG47" s="913">
        <f>VLOOKUP(年度マスタ!$K$4&amp;"_"&amp;AG$33,データシート1!$A:$BT,MATCH("aa_"&amp;$S47,データシート1!$A$1:$BT$1,0),0)</f>
        <v>416.60870594456611</v>
      </c>
      <c r="AH47" s="913">
        <f>VLOOKUP(年度マスタ!$K$4&amp;"_"&amp;AH$33,データシート1!$A:$BT,MATCH("aa_"&amp;$S47,データシート1!$A$1:$BT$1,0),0)</f>
        <v>423.68511654342433</v>
      </c>
      <c r="AI47" s="913">
        <f>VLOOKUP(年度マスタ!$K$4&amp;"_"&amp;AI$33,データシート1!$A:$BT,MATCH("aa_"&amp;$S47,データシート1!$A$1:$BT$1,0),0)</f>
        <v>400.37869294227443</v>
      </c>
      <c r="AJ47" s="913">
        <f>VLOOKUP(年度マスタ!$K$4&amp;"_"&amp;AJ$33,データシート1!$A:$BT,MATCH("aa_"&amp;$S47,データシート1!$A$1:$BT$1,0),0)</f>
        <v>389.56894853905442</v>
      </c>
      <c r="AK47" s="914">
        <f>VLOOKUP(年度マスタ!$K$4&amp;"_"&amp;AK$33,データシート1!$A:$BT,MATCH("aa_"&amp;$S47,データシート1!$A$1:$BT$1,0),0)</f>
        <v>359.18603073458848</v>
      </c>
      <c r="AL47" s="343"/>
      <c r="AW47" s="18" t="str">
        <f>年度マスタ!I4</f>
        <v>茨城県</v>
      </c>
      <c r="AX47" s="1066">
        <f>SUM(AY38:BA38)</f>
        <v>21956.951849876521</v>
      </c>
      <c r="AY47" s="1066">
        <f t="shared" si="17"/>
        <v>3815.3330588895137</v>
      </c>
      <c r="AZ47" s="1066">
        <f t="shared" si="17"/>
        <v>4367.8035524686011</v>
      </c>
      <c r="BA47" s="1066">
        <f>SUM(BD38:BG38)</f>
        <v>5718.0673031435808</v>
      </c>
      <c r="BB47" s="1066">
        <f>BH38</f>
        <v>359.18603073458848</v>
      </c>
      <c r="BC47" s="1066">
        <f>SUM(AX47:BB47)</f>
        <v>36217.341795112807</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茨城県</v>
      </c>
      <c r="AX48" s="1066">
        <f>SUM(AY39:BA39)</f>
        <v>21956.951849876521</v>
      </c>
      <c r="AY48" s="1066">
        <f>BB39</f>
        <v>3815.3330588895137</v>
      </c>
      <c r="AZ48" s="1066">
        <f>BC39</f>
        <v>4367.8035524686011</v>
      </c>
      <c r="BA48" s="1066">
        <f>SUM(BD39:BG39)</f>
        <v>5718.0673031435808</v>
      </c>
      <c r="BB48" s="1066">
        <f>BH39</f>
        <v>359.18603073458848</v>
      </c>
      <c r="BC48" s="1066">
        <f>SUM(AX48:BB48)</f>
        <v>36217.341795112807</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36217.341795112807</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21956.951849876521</v>
      </c>
      <c r="P52" s="465">
        <f t="shared" ref="P52:P64" si="18">O52/$O$51</f>
        <v>0.60625520155759771</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21286.149864726613</v>
      </c>
      <c r="P53" s="466">
        <f t="shared" si="18"/>
        <v>0.58773363283108149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175.14882286918933</v>
      </c>
      <c r="P54" s="466">
        <f t="shared" si="18"/>
        <v>4.8360485388473217E-3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495.6531622807197</v>
      </c>
      <c r="P55" s="466">
        <f t="shared" si="18"/>
        <v>1.3685520187668866E-2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3815.3330588895137</v>
      </c>
      <c r="P56" s="465">
        <f t="shared" si="18"/>
        <v>0.10534547456501508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4367.8035524686011</v>
      </c>
      <c r="P57" s="465">
        <f t="shared" si="18"/>
        <v>0.12059978275539801</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5718.0673031435808</v>
      </c>
      <c r="P58" s="465">
        <f t="shared" si="18"/>
        <v>0.15788202611587526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5375.8425030228791</v>
      </c>
      <c r="P59" s="466">
        <f t="shared" si="18"/>
        <v>0.14843282904181276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2950.4887448980662</v>
      </c>
      <c r="P60" s="466">
        <f t="shared" si="18"/>
        <v>8.1466187153917721E-2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2425.3537581248129</v>
      </c>
      <c r="P61" s="466">
        <f t="shared" si="18"/>
        <v>6.6966641887895043E-2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169.53384341064128</v>
      </c>
      <c r="P62" s="466">
        <f t="shared" si="18"/>
        <v>4.6810128796784941E-3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172.69095671006008</v>
      </c>
      <c r="P63" s="466">
        <f t="shared" si="18"/>
        <v>4.7681841943840036E-3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359.18603073458848</v>
      </c>
      <c r="P64" s="624">
        <f t="shared" si="18"/>
        <v>9.9175150061139306E-3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茨城県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97794.247700000007</v>
      </c>
      <c r="AI7" s="85">
        <f>VLOOKUP(年度マスタ!$K$4&amp;"_"&amp;$AG7,データシート1!$A:$BT,MATCH("ab_"&amp;AI$2,データシート1!$A$1:$BT$1,0),0)</f>
        <v>102103</v>
      </c>
      <c r="AJ7" s="85">
        <f>VLOOKUP(年度マスタ!$K$4&amp;"_"&amp;$AG7,データシート1!$A:$BT,MATCH("ab_"&amp;AJ$2,データシート1!$A$1:$BT$1,0),0)</f>
        <v>11097</v>
      </c>
      <c r="AK7" s="85">
        <f>VLOOKUP(年度マスタ!$K$4&amp;"_"&amp;$AG7,データシート1!$A:$BT,MATCH("ab_"&amp;AK$2,データシート1!$A$1:$BT$1,0),0)</f>
        <v>975092</v>
      </c>
      <c r="AL7" s="85">
        <f>VLOOKUP(年度マスタ!$K$4&amp;"_"&amp;$AG7,データシート1!$A:$BT,MATCH("ab_"&amp;AL$2,データシート1!$A$1:$BT$1,0),0)</f>
        <v>1121039</v>
      </c>
      <c r="AM7" s="85">
        <f>VLOOKUP(年度マスタ!$K$4&amp;"_"&amp;$AG7,データシート1!$A:$BT,MATCH("ab_"&amp;AM$2,データシート1!$A$1:$BT$1,0),0)</f>
        <v>1861688</v>
      </c>
      <c r="AN7" s="85">
        <f>VLOOKUP(年度マスタ!$K$4&amp;"_"&amp;$AG7,データシート1!$A:$BT,MATCH("ab_"&amp;AN$2,データシート1!$A$1:$BT$1,0),0)</f>
        <v>550390</v>
      </c>
      <c r="AO7" s="85">
        <f>VLOOKUP(年度マスタ!$K$4&amp;"_"&amp;$AG7,データシート1!$A:$BT,MATCH("ab_"&amp;AO$2,データシート1!$A$1:$BT$1,0),0)</f>
        <v>2979139</v>
      </c>
      <c r="AP7" s="85">
        <f>VLOOKUP(年度マスタ!$K$4&amp;"_"&amp;$AG7,データシート1!$A:$BT,MATCH("ab_"&amp;AP$2,データシート1!$A$1:$BT$1,0),0)</f>
        <v>29916224</v>
      </c>
      <c r="AQ7" s="964">
        <f>VLOOKUP(年度マスタ!$K$4&amp;"_"&amp;$AG7,データシート1!$A:$BT,MATCH("ab_"&amp;AQ$2,データシート1!$A$1:$BT$1,0),0)</f>
        <v>362.29414491587738</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108457.5404</v>
      </c>
      <c r="AI8" s="85">
        <f>VLOOKUP(年度マスタ!$K$4&amp;"_"&amp;$AG8,データシート1!$A:$BT,MATCH("ab_"&amp;AI$2,データシート1!$A$1:$BT$1,0),0)</f>
        <v>102103</v>
      </c>
      <c r="AJ8" s="85">
        <f>VLOOKUP(年度マスタ!$K$4&amp;"_"&amp;$AG8,データシート1!$A:$BT,MATCH("ab_"&amp;AJ$2,データシート1!$A$1:$BT$1,0),0)</f>
        <v>11097</v>
      </c>
      <c r="AK8" s="85">
        <f>VLOOKUP(年度マスタ!$K$4&amp;"_"&amp;$AG8,データシート1!$A:$BT,MATCH("ab_"&amp;AK$2,データシート1!$A$1:$BT$1,0),0)</f>
        <v>975092</v>
      </c>
      <c r="AL8" s="85">
        <f>VLOOKUP(年度マスタ!$K$4&amp;"_"&amp;$AG8,データシート1!$A:$BT,MATCH("ab_"&amp;AL$2,データシート1!$A$1:$BT$1,0),0)</f>
        <v>1132370</v>
      </c>
      <c r="AM8" s="85">
        <f>VLOOKUP(年度マスタ!$K$4&amp;"_"&amp;$AG8,データシート1!$A:$BT,MATCH("ab_"&amp;AM$2,データシート1!$A$1:$BT$1,0),0)</f>
        <v>1877984</v>
      </c>
      <c r="AN8" s="85">
        <f>VLOOKUP(年度マスタ!$K$4&amp;"_"&amp;$AG8,データシート1!$A:$BT,MATCH("ab_"&amp;AN$2,データシート1!$A$1:$BT$1,0),0)</f>
        <v>542806</v>
      </c>
      <c r="AO8" s="85">
        <f>VLOOKUP(年度マスタ!$K$4&amp;"_"&amp;$AG8,データシート1!$A:$BT,MATCH("ab_"&amp;AO$2,データシート1!$A$1:$BT$1,0),0)</f>
        <v>2973174</v>
      </c>
      <c r="AP8" s="85">
        <f>VLOOKUP(年度マスタ!$K$4&amp;"_"&amp;$AG8,データシート1!$A:$BT,MATCH("ab_"&amp;AP$2,データシート1!$A$1:$BT$1,0),0)</f>
        <v>31517212</v>
      </c>
      <c r="AQ8" s="964">
        <f>VLOOKUP(年度マスタ!$K$4&amp;"_"&amp;$AG8,データシート1!$A:$BT,MATCH("ab_"&amp;AQ$2,データシート1!$A$1:$BT$1,0),0)</f>
        <v>347.16102947422002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105367.666</v>
      </c>
      <c r="AI9" s="85">
        <f>VLOOKUP(年度マスタ!$K$4&amp;"_"&amp;$AG9,データシート1!$A:$BT,MATCH("ab_"&amp;AI$2,データシート1!$A$1:$BT$1,0),0)</f>
        <v>102103</v>
      </c>
      <c r="AJ9" s="85">
        <f>VLOOKUP(年度マスタ!$K$4&amp;"_"&amp;$AG9,データシート1!$A:$BT,MATCH("ab_"&amp;AJ$2,データシート1!$A$1:$BT$1,0),0)</f>
        <v>11097</v>
      </c>
      <c r="AK9" s="85">
        <f>VLOOKUP(年度マスタ!$K$4&amp;"_"&amp;$AG9,データシート1!$A:$BT,MATCH("ab_"&amp;AK$2,データシート1!$A$1:$BT$1,0),0)</f>
        <v>975092</v>
      </c>
      <c r="AL9" s="85">
        <f>VLOOKUP(年度マスタ!$K$4&amp;"_"&amp;$AG9,データシート1!$A:$BT,MATCH("ab_"&amp;AL$2,データシート1!$A$1:$BT$1,0),0)</f>
        <v>1142271</v>
      </c>
      <c r="AM9" s="85">
        <f>VLOOKUP(年度マスタ!$K$4&amp;"_"&amp;$AG9,データシート1!$A:$BT,MATCH("ab_"&amp;AM$2,データシート1!$A$1:$BT$1,0),0)</f>
        <v>1906630</v>
      </c>
      <c r="AN9" s="85">
        <f>VLOOKUP(年度マスタ!$K$4&amp;"_"&amp;$AG9,データシート1!$A:$BT,MATCH("ab_"&amp;AN$2,データシート1!$A$1:$BT$1,0),0)</f>
        <v>542539</v>
      </c>
      <c r="AO9" s="85">
        <f>VLOOKUP(年度マスタ!$K$4&amp;"_"&amp;$AG9,データシート1!$A:$BT,MATCH("ab_"&amp;AO$2,データシート1!$A$1:$BT$1,0),0)</f>
        <v>2960010</v>
      </c>
      <c r="AP9" s="85">
        <f>VLOOKUP(年度マスタ!$K$4&amp;"_"&amp;$AG9,データシート1!$A:$BT,MATCH("ab_"&amp;AP$2,データシート1!$A$1:$BT$1,0),0)</f>
        <v>26989416</v>
      </c>
      <c r="AQ9" s="964">
        <f>VLOOKUP(年度マスタ!$K$4&amp;"_"&amp;$AG9,データシート1!$A:$BT,MATCH("ab_"&amp;AQ$2,データシート1!$A$1:$BT$1,0),0)</f>
        <v>397.27431702762209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110977.4366</v>
      </c>
      <c r="AI10" s="85">
        <f>VLOOKUP(年度マスタ!$K$4&amp;"_"&amp;$AG10,データシート1!$A:$BT,MATCH("ab_"&amp;AI$2,データシート1!$A$1:$BT$1,0),0)</f>
        <v>102103</v>
      </c>
      <c r="AJ10" s="85">
        <f>VLOOKUP(年度マスタ!$K$4&amp;"_"&amp;$AG10,データシート1!$A:$BT,MATCH("ab_"&amp;AJ$2,データシート1!$A$1:$BT$1,0),0)</f>
        <v>11097</v>
      </c>
      <c r="AK10" s="85">
        <f>VLOOKUP(年度マスタ!$K$4&amp;"_"&amp;$AG10,データシート1!$A:$BT,MATCH("ab_"&amp;AK$2,データシート1!$A$1:$BT$1,0),0)</f>
        <v>975092</v>
      </c>
      <c r="AL10" s="85">
        <f>VLOOKUP(年度マスタ!$K$4&amp;"_"&amp;$AG10,データシート1!$A:$BT,MATCH("ab_"&amp;AL$2,データシート1!$A$1:$BT$1,0),0)</f>
        <v>1177748</v>
      </c>
      <c r="AM10" s="85">
        <f>VLOOKUP(年度マスタ!$K$4&amp;"_"&amp;$AG10,データシート1!$A:$BT,MATCH("ab_"&amp;AM$2,データシート1!$A$1:$BT$1,0),0)</f>
        <v>1935681</v>
      </c>
      <c r="AN10" s="85">
        <f>VLOOKUP(年度マスタ!$K$4&amp;"_"&amp;$AG10,データシート1!$A:$BT,MATCH("ab_"&amp;AN$2,データシート1!$A$1:$BT$1,0),0)</f>
        <v>540180</v>
      </c>
      <c r="AO10" s="85">
        <f>VLOOKUP(年度マスタ!$K$4&amp;"_"&amp;$AG10,データシート1!$A:$BT,MATCH("ab_"&amp;AO$2,データシート1!$A$1:$BT$1,0),0)</f>
        <v>2997072</v>
      </c>
      <c r="AP10" s="85">
        <f>VLOOKUP(年度マスタ!$K$4&amp;"_"&amp;$AG10,データシート1!$A:$BT,MATCH("ab_"&amp;AP$2,データシート1!$A$1:$BT$1,0),0)</f>
        <v>31486410</v>
      </c>
      <c r="AQ10" s="964">
        <f>VLOOKUP(年度マスタ!$K$4&amp;"_"&amp;$AG10,データシート1!$A:$BT,MATCH("ab_"&amp;AQ$2,データシート1!$A$1:$BT$1,0),0)</f>
        <v>385.67849209273152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109013.3101</v>
      </c>
      <c r="AI11" s="85">
        <f>VLOOKUP(年度マスタ!$K$4&amp;"_"&amp;$AG11,データシート1!$A:$BT,MATCH("ab_"&amp;AI$2,データシート1!$A$1:$BT$1,0),0)</f>
        <v>102103</v>
      </c>
      <c r="AJ11" s="85">
        <f>VLOOKUP(年度マスタ!$K$4&amp;"_"&amp;$AG11,データシート1!$A:$BT,MATCH("ab_"&amp;AJ$2,データシート1!$A$1:$BT$1,0),0)</f>
        <v>11097</v>
      </c>
      <c r="AK11" s="85">
        <f>VLOOKUP(年度マスタ!$K$4&amp;"_"&amp;$AG11,データシート1!$A:$BT,MATCH("ab_"&amp;AK$2,データシート1!$A$1:$BT$1,0),0)</f>
        <v>975092</v>
      </c>
      <c r="AL11" s="85">
        <f>VLOOKUP(年度マスタ!$K$4&amp;"_"&amp;$AG11,データシート1!$A:$BT,MATCH("ab_"&amp;AL$2,データシート1!$A$1:$BT$1,0),0)</f>
        <v>1187182</v>
      </c>
      <c r="AM11" s="85">
        <f>VLOOKUP(年度マスタ!$K$4&amp;"_"&amp;$AG11,データシート1!$A:$BT,MATCH("ab_"&amp;AM$2,データシート1!$A$1:$BT$1,0),0)</f>
        <v>1961415</v>
      </c>
      <c r="AN11" s="85">
        <f>VLOOKUP(年度マスタ!$K$4&amp;"_"&amp;$AG11,データシート1!$A:$BT,MATCH("ab_"&amp;AN$2,データシート1!$A$1:$BT$1,0),0)</f>
        <v>537056</v>
      </c>
      <c r="AO11" s="85">
        <f>VLOOKUP(年度マスタ!$K$4&amp;"_"&amp;$AG11,データシート1!$A:$BT,MATCH("ab_"&amp;AO$2,データシート1!$A$1:$BT$1,0),0)</f>
        <v>2993638</v>
      </c>
      <c r="AP11" s="85">
        <f>VLOOKUP(年度マスタ!$K$4&amp;"_"&amp;$AG11,データシート1!$A:$BT,MATCH("ab_"&amp;AP$2,データシート1!$A$1:$BT$1,0),0)</f>
        <v>32378900</v>
      </c>
      <c r="AQ11" s="964">
        <f>VLOOKUP(年度マスタ!$K$4&amp;"_"&amp;$AG11,データシート1!$A:$BT,MATCH("ab_"&amp;AQ$2,データシート1!$A$1:$BT$1,0),0)</f>
        <v>372.69696906213011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114084.96709999999</v>
      </c>
      <c r="AI12" s="85">
        <f>VLOOKUP(年度マスタ!$K$4&amp;"_"&amp;$AG12,データシート1!$A:$BT,MATCH("ab_"&amp;AI$2,データシート1!$A$1:$BT$1,0),0)</f>
        <v>91136</v>
      </c>
      <c r="AJ12" s="85">
        <f>VLOOKUP(年度マスタ!$K$4&amp;"_"&amp;$AG12,データシート1!$A:$BT,MATCH("ab_"&amp;AJ$2,データシート1!$A$1:$BT$1,0),0)</f>
        <v>10535</v>
      </c>
      <c r="AK12" s="85">
        <f>VLOOKUP(年度マスタ!$K$4&amp;"_"&amp;$AG12,データシート1!$A:$BT,MATCH("ab_"&amp;AK$2,データシート1!$A$1:$BT$1,0),0)</f>
        <v>938758</v>
      </c>
      <c r="AL12" s="85">
        <f>VLOOKUP(年度マスタ!$K$4&amp;"_"&amp;$AG12,データシート1!$A:$BT,MATCH("ab_"&amp;AL$2,データシート1!$A$1:$BT$1,0),0)</f>
        <v>1197415</v>
      </c>
      <c r="AM12" s="85">
        <f>VLOOKUP(年度マスタ!$K$4&amp;"_"&amp;$AG12,データシート1!$A:$BT,MATCH("ab_"&amp;AM$2,データシート1!$A$1:$BT$1,0),0)</f>
        <v>1983654</v>
      </c>
      <c r="AN12" s="85">
        <f>VLOOKUP(年度マスタ!$K$4&amp;"_"&amp;$AG12,データシート1!$A:$BT,MATCH("ab_"&amp;AN$2,データシート1!$A$1:$BT$1,0),0)</f>
        <v>534273</v>
      </c>
      <c r="AO12" s="85">
        <f>VLOOKUP(年度マスタ!$K$4&amp;"_"&amp;$AG12,データシート1!$A:$BT,MATCH("ab_"&amp;AO$2,データシート1!$A$1:$BT$1,0),0)</f>
        <v>2981773</v>
      </c>
      <c r="AP12" s="85">
        <f>VLOOKUP(年度マスタ!$K$4&amp;"_"&amp;$AG12,データシート1!$A:$BT,MATCH("ab_"&amp;AP$2,データシート1!$A$1:$BT$1,0),0)</f>
        <v>31068031</v>
      </c>
      <c r="AQ12" s="964">
        <f>VLOOKUP(年度マスタ!$K$4&amp;"_"&amp;$AG12,データシート1!$A:$BT,MATCH("ab_"&amp;AQ$2,データシート1!$A$1:$BT$1,0),0)</f>
        <v>328.25120211837702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120376.0457</v>
      </c>
      <c r="AI13" s="85">
        <f>VLOOKUP(年度マスタ!$K$4&amp;"_"&amp;$AG13,データシート1!$A:$BT,MATCH("ab_"&amp;AI$2,データシート1!$A$1:$BT$1,0),0)</f>
        <v>91136</v>
      </c>
      <c r="AJ13" s="85">
        <f>VLOOKUP(年度マスタ!$K$4&amp;"_"&amp;$AG13,データシート1!$A:$BT,MATCH("ab_"&amp;AJ$2,データシート1!$A$1:$BT$1,0),0)</f>
        <v>10535</v>
      </c>
      <c r="AK13" s="85">
        <f>VLOOKUP(年度マスタ!$K$4&amp;"_"&amp;$AG13,データシート1!$A:$BT,MATCH("ab_"&amp;AK$2,データシート1!$A$1:$BT$1,0),0)</f>
        <v>938758</v>
      </c>
      <c r="AL13" s="85">
        <f>VLOOKUP(年度マスタ!$K$4&amp;"_"&amp;$AG13,データシート1!$A:$BT,MATCH("ab_"&amp;AL$2,データシート1!$A$1:$BT$1,0),0)</f>
        <v>1208718</v>
      </c>
      <c r="AM13" s="85">
        <f>VLOOKUP(年度マスタ!$K$4&amp;"_"&amp;$AG13,データシート1!$A:$BT,MATCH("ab_"&amp;AM$2,データシート1!$A$1:$BT$1,0),0)</f>
        <v>1999258</v>
      </c>
      <c r="AN13" s="85">
        <f>VLOOKUP(年度マスタ!$K$4&amp;"_"&amp;$AG13,データシート1!$A:$BT,MATCH("ab_"&amp;AN$2,データシート1!$A$1:$BT$1,0),0)</f>
        <v>530154</v>
      </c>
      <c r="AO13" s="85">
        <f>VLOOKUP(年度マスタ!$K$4&amp;"_"&amp;$AG13,データシート1!$A:$BT,MATCH("ab_"&amp;AO$2,データシート1!$A$1:$BT$1,0),0)</f>
        <v>2970231</v>
      </c>
      <c r="AP13" s="85">
        <f>VLOOKUP(年度マスタ!$K$4&amp;"_"&amp;$AG13,データシート1!$A:$BT,MATCH("ab_"&amp;AP$2,データシート1!$A$1:$BT$1,0),0)</f>
        <v>31894038</v>
      </c>
      <c r="AQ13" s="964">
        <f>VLOOKUP(年度マスタ!$K$4&amp;"_"&amp;$AG13,データシート1!$A:$BT,MATCH("ab_"&amp;AQ$2,データシート1!$A$1:$BT$1,0),0)</f>
        <v>362.60948763734211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112087.5791</v>
      </c>
      <c r="AI14" s="85">
        <f>VLOOKUP(年度マスタ!$K$4&amp;"_"&amp;$AG14,データシート1!$A:$BT,MATCH("ab_"&amp;AI$2,データシート1!$A$1:$BT$1,0),0)</f>
        <v>91136</v>
      </c>
      <c r="AJ14" s="85">
        <f>VLOOKUP(年度マスタ!$K$4&amp;"_"&amp;$AG14,データシート1!$A:$BT,MATCH("ab_"&amp;AJ$2,データシート1!$A$1:$BT$1,0),0)</f>
        <v>10535</v>
      </c>
      <c r="AK14" s="85">
        <f>VLOOKUP(年度マスタ!$K$4&amp;"_"&amp;$AG14,データシート1!$A:$BT,MATCH("ab_"&amp;AK$2,データシート1!$A$1:$BT$1,0),0)</f>
        <v>938758</v>
      </c>
      <c r="AL14" s="85">
        <f>VLOOKUP(年度マスタ!$K$4&amp;"_"&amp;$AG14,データシート1!$A:$BT,MATCH("ab_"&amp;AL$2,データシート1!$A$1:$BT$1,0),0)</f>
        <v>1221978</v>
      </c>
      <c r="AM14" s="85">
        <f>VLOOKUP(年度マスタ!$K$4&amp;"_"&amp;$AG14,データシート1!$A:$BT,MATCH("ab_"&amp;AM$2,データシート1!$A$1:$BT$1,0),0)</f>
        <v>2017640</v>
      </c>
      <c r="AN14" s="85">
        <f>VLOOKUP(年度マスタ!$K$4&amp;"_"&amp;$AG14,データシート1!$A:$BT,MATCH("ab_"&amp;AN$2,データシート1!$A$1:$BT$1,0),0)</f>
        <v>533868</v>
      </c>
      <c r="AO14" s="85">
        <f>VLOOKUP(年度マスタ!$K$4&amp;"_"&amp;$AG14,データシート1!$A:$BT,MATCH("ab_"&amp;AO$2,データシート1!$A$1:$BT$1,0),0)</f>
        <v>2960458</v>
      </c>
      <c r="AP14" s="85">
        <f>VLOOKUP(年度マスタ!$K$4&amp;"_"&amp;$AG14,データシート1!$A:$BT,MATCH("ab_"&amp;AP$2,データシート1!$A$1:$BT$1,0),0)</f>
        <v>31665833.394869011</v>
      </c>
      <c r="AQ14" s="964">
        <f>VLOOKUP(年度マスタ!$K$4&amp;"_"&amp;$AG14,データシート1!$A:$BT,MATCH("ab_"&amp;AQ$2,データシート1!$A$1:$BT$1,0),0)</f>
        <v>369.52705425556712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122794.8841</v>
      </c>
      <c r="AI15" s="85">
        <f>VLOOKUP(年度マスタ!$K$4&amp;"_"&amp;$AG15,データシート1!$A:$BT,MATCH("ab_"&amp;AI$2,データシート1!$A$1:$BT$1,0),0)</f>
        <v>91136</v>
      </c>
      <c r="AJ15" s="85">
        <f>VLOOKUP(年度マスタ!$K$4&amp;"_"&amp;$AG15,データシート1!$A:$BT,MATCH("ab_"&amp;AJ$2,データシート1!$A$1:$BT$1,0),0)</f>
        <v>10535</v>
      </c>
      <c r="AK15" s="85">
        <f>VLOOKUP(年度マスタ!$K$4&amp;"_"&amp;$AG15,データシート1!$A:$BT,MATCH("ab_"&amp;AK$2,データシート1!$A$1:$BT$1,0),0)</f>
        <v>938758</v>
      </c>
      <c r="AL15" s="85">
        <f>VLOOKUP(年度マスタ!$K$4&amp;"_"&amp;$AG15,データシート1!$A:$BT,MATCH("ab_"&amp;AL$2,データシート1!$A$1:$BT$1,0),0)</f>
        <v>1235665</v>
      </c>
      <c r="AM15" s="85">
        <f>VLOOKUP(年度マスタ!$K$4&amp;"_"&amp;$AG15,データシート1!$A:$BT,MATCH("ab_"&amp;AM$2,データシート1!$A$1:$BT$1,0),0)</f>
        <v>2030719</v>
      </c>
      <c r="AN15" s="85">
        <f>VLOOKUP(年度マスタ!$K$4&amp;"_"&amp;$AG15,データシート1!$A:$BT,MATCH("ab_"&amp;AN$2,データシート1!$A$1:$BT$1,0),0)</f>
        <v>531617</v>
      </c>
      <c r="AO15" s="85">
        <f>VLOOKUP(年度マスタ!$K$4&amp;"_"&amp;$AG15,データシート1!$A:$BT,MATCH("ab_"&amp;AO$2,データシート1!$A$1:$BT$1,0),0)</f>
        <v>2951087</v>
      </c>
      <c r="AP15" s="85">
        <f>VLOOKUP(年度マスタ!$K$4&amp;"_"&amp;$AG15,データシート1!$A:$BT,MATCH("ab_"&amp;AP$2,データシート1!$A$1:$BT$1,0),0)</f>
        <v>31687222</v>
      </c>
      <c r="AQ15" s="964">
        <f>VLOOKUP(年度マスタ!$K$4&amp;"_"&amp;$AG15,データシート1!$A:$BT,MATCH("ab_"&amp;AQ$2,データシート1!$A$1:$BT$1,0),0)</f>
        <v>411.38497566614279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130360.4228</v>
      </c>
      <c r="AI16" s="85">
        <f>VLOOKUP(年度マスタ!$K$4&amp;"_"&amp;$AG16,データシート1!$A:$BT,MATCH("ab_"&amp;AI$2,データシート1!$A$1:$BT$1,0),0)</f>
        <v>91136</v>
      </c>
      <c r="AJ16" s="85">
        <f>VLOOKUP(年度マスタ!$K$4&amp;"_"&amp;$AG16,データシート1!$A:$BT,MATCH("ab_"&amp;AJ$2,データシート1!$A$1:$BT$1,0),0)</f>
        <v>10535</v>
      </c>
      <c r="AK16" s="85">
        <f>VLOOKUP(年度マスタ!$K$4&amp;"_"&amp;$AG16,データシート1!$A:$BT,MATCH("ab_"&amp;AK$2,データシート1!$A$1:$BT$1,0),0)</f>
        <v>938758</v>
      </c>
      <c r="AL16" s="85">
        <f>VLOOKUP(年度マスタ!$K$4&amp;"_"&amp;$AG16,データシート1!$A:$BT,MATCH("ab_"&amp;AL$2,データシート1!$A$1:$BT$1,0),0)</f>
        <v>1246807</v>
      </c>
      <c r="AM16" s="85">
        <f>VLOOKUP(年度マスタ!$K$4&amp;"_"&amp;$AG16,データシート1!$A:$BT,MATCH("ab_"&amp;AM$2,データシート1!$A$1:$BT$1,0),0)</f>
        <v>2040821</v>
      </c>
      <c r="AN16" s="85">
        <f>VLOOKUP(年度マスタ!$K$4&amp;"_"&amp;$AG16,データシート1!$A:$BT,MATCH("ab_"&amp;AN$2,データシート1!$A$1:$BT$1,0),0)</f>
        <v>531466</v>
      </c>
      <c r="AO16" s="85">
        <f>VLOOKUP(年度マスタ!$K$4&amp;"_"&amp;$AG16,データシート1!$A:$BT,MATCH("ab_"&amp;AO$2,データシート1!$A$1:$BT$1,0),0)</f>
        <v>2936184</v>
      </c>
      <c r="AP16" s="85">
        <f>VLOOKUP(年度マスタ!$K$4&amp;"_"&amp;$AG16,データシート1!$A:$BT,MATCH("ab_"&amp;AP$2,データシート1!$A$1:$BT$1,0),0)</f>
        <v>32562521</v>
      </c>
      <c r="AQ16" s="964">
        <f>VLOOKUP(年度マスタ!$K$4&amp;"_"&amp;$AG16,データシート1!$A:$BT,MATCH("ab_"&amp;AQ$2,データシート1!$A$1:$BT$1,0),0)</f>
        <v>416.60870594456611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125812.35920000001</v>
      </c>
      <c r="AI17" s="161">
        <f>VLOOKUP(年度マスタ!$K$4&amp;"_"&amp;$AG17,データシート1!$A:$BT,MATCH("ab_"&amp;AI$2,データシート1!$A$1:$BT$1,0),0)</f>
        <v>91136</v>
      </c>
      <c r="AJ17" s="161">
        <f>VLOOKUP(年度マスタ!$K$4&amp;"_"&amp;$AG17,データシート1!$A:$BT,MATCH("ab_"&amp;AJ$2,データシート1!$A$1:$BT$1,0),0)</f>
        <v>10535</v>
      </c>
      <c r="AK17" s="161">
        <f>VLOOKUP(年度マスタ!$K$4&amp;"_"&amp;$AG17,データシート1!$A:$BT,MATCH("ab_"&amp;AK$2,データシート1!$A$1:$BT$1,0),0)</f>
        <v>938758</v>
      </c>
      <c r="AL17" s="161">
        <f>VLOOKUP(年度マスタ!$K$4&amp;"_"&amp;$AG17,データシート1!$A:$BT,MATCH("ab_"&amp;AL$2,データシート1!$A$1:$BT$1,0),0)</f>
        <v>1259205</v>
      </c>
      <c r="AM17" s="161">
        <f>VLOOKUP(年度マスタ!$K$4&amp;"_"&amp;$AG17,データシート1!$A:$BT,MATCH("ab_"&amp;AM$2,データシート1!$A$1:$BT$1,0),0)</f>
        <v>2049183</v>
      </c>
      <c r="AN17" s="161">
        <f>VLOOKUP(年度マスタ!$K$4&amp;"_"&amp;$AG17,データシート1!$A:$BT,MATCH("ab_"&amp;AN$2,データシート1!$A$1:$BT$1,0),0)</f>
        <v>525006</v>
      </c>
      <c r="AO17" s="161">
        <f>VLOOKUP(年度マスタ!$K$4&amp;"_"&amp;$AG17,データシート1!$A:$BT,MATCH("ab_"&amp;AO$2,データシート1!$A$1:$BT$1,0),0)</f>
        <v>2921436</v>
      </c>
      <c r="AP17" s="161">
        <f>VLOOKUP(年度マスタ!$K$4&amp;"_"&amp;$AG17,データシート1!$A:$BT,MATCH("ab_"&amp;AP$2,データシート1!$A$1:$BT$1,0),0)</f>
        <v>33129338</v>
      </c>
      <c r="AQ17" s="965">
        <f>VLOOKUP(年度マスタ!$K$4&amp;"_"&amp;$AG17,データシート1!$A:$BT,MATCH("ab_"&amp;AQ$2,データシート1!$A$1:$BT$1,0),0)</f>
        <v>423.68511654342427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121773.1045</v>
      </c>
      <c r="AI18" s="85">
        <f>VLOOKUP(年度マスタ!$K$4&amp;"_"&amp;$AG18,データシート1!$A:$BT,MATCH("ab_"&amp;AI$2,データシート1!$A$1:$BT$1,0),0)</f>
        <v>84446</v>
      </c>
      <c r="AJ18" s="85">
        <f>VLOOKUP(年度マスタ!$K$4&amp;"_"&amp;$AG18,データシート1!$A:$BT,MATCH("ab_"&amp;AJ$2,データシート1!$A$1:$BT$1,0),0)</f>
        <v>13156</v>
      </c>
      <c r="AK18" s="85">
        <f>VLOOKUP(年度マスタ!$K$4&amp;"_"&amp;$AG18,データシート1!$A:$BT,MATCH("ab_"&amp;AK$2,データシート1!$A$1:$BT$1,0),0)</f>
        <v>958720</v>
      </c>
      <c r="AL18" s="85">
        <f>VLOOKUP(年度マスタ!$K$4&amp;"_"&amp;$AG18,データシート1!$A:$BT,MATCH("ab_"&amp;AL$2,データシート1!$A$1:$BT$1,0),0)</f>
        <v>1272765</v>
      </c>
      <c r="AM18" s="85">
        <f>VLOOKUP(年度マスタ!$K$4&amp;"_"&amp;$AG18,データシート1!$A:$BT,MATCH("ab_"&amp;AM$2,データシート1!$A$1:$BT$1,0),0)</f>
        <v>2055680</v>
      </c>
      <c r="AN18" s="85">
        <f>VLOOKUP(年度マスタ!$K$4&amp;"_"&amp;$AG18,データシート1!$A:$BT,MATCH("ab_"&amp;AN$2,データシート1!$A$1:$BT$1,0),0)</f>
        <v>526328</v>
      </c>
      <c r="AO18" s="85">
        <f>VLOOKUP(年度マスタ!$K$4&amp;"_"&amp;$AG18,データシート1!$A:$BT,MATCH("ab_"&amp;AO$2,データシート1!$A$1:$BT$1,0),0)</f>
        <v>2907678</v>
      </c>
      <c r="AP18" s="85">
        <f>VLOOKUP(年度マスタ!$K$4&amp;"_"&amp;$AG18,データシート1!$A:$BT,MATCH("ab_"&amp;AP$2,データシート1!$A$1:$BT$1,0),0)</f>
        <v>30046979</v>
      </c>
      <c r="AQ18" s="964">
        <f>VLOOKUP(年度マスタ!$K$4&amp;"_"&amp;$AG18,データシート1!$A:$BT,MATCH("ab_"&amp;AQ$2,データシート1!$A$1:$BT$1,0),0)</f>
        <v>400.37869294227443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136868.5177</v>
      </c>
      <c r="AI19" s="85">
        <f>VLOOKUP(年度マスタ!$K$4&amp;"_"&amp;$AG19,データシート1!$A:$BT,MATCH("ab_"&amp;AI$2,データシート1!$A$1:$BT$1,0),0)</f>
        <v>84446</v>
      </c>
      <c r="AJ19" s="85">
        <f>VLOOKUP(年度マスタ!$K$4&amp;"_"&amp;$AG19,データシート1!$A:$BT,MATCH("ab_"&amp;AJ$2,データシート1!$A$1:$BT$1,0),0)</f>
        <v>13156</v>
      </c>
      <c r="AK19" s="85">
        <f>VLOOKUP(年度マスタ!$K$4&amp;"_"&amp;$AG19,データシート1!$A:$BT,MATCH("ab_"&amp;AK$2,データシート1!$A$1:$BT$1,0),0)</f>
        <v>958720</v>
      </c>
      <c r="AL19" s="85">
        <f>VLOOKUP(年度マスタ!$K$4&amp;"_"&amp;$AG19,データシート1!$A:$BT,MATCH("ab_"&amp;AL$2,データシート1!$A$1:$BT$1,0),0)</f>
        <v>1281935</v>
      </c>
      <c r="AM19" s="85">
        <f>VLOOKUP(年度マスタ!$K$4&amp;"_"&amp;$AG19,データシート1!$A:$BT,MATCH("ab_"&amp;AM$2,データシート1!$A$1:$BT$1,0),0)</f>
        <v>2056280</v>
      </c>
      <c r="AN19" s="85">
        <f>VLOOKUP(年度マスタ!$K$4&amp;"_"&amp;$AG19,データシート1!$A:$BT,MATCH("ab_"&amp;AN$2,データシート1!$A$1:$BT$1,0),0)</f>
        <v>527098</v>
      </c>
      <c r="AO19" s="85">
        <f>VLOOKUP(年度マスタ!$K$4&amp;"_"&amp;$AG19,データシート1!$A:$BT,MATCH("ab_"&amp;AO$2,データシート1!$A$1:$BT$1,0),0)</f>
        <v>2890377</v>
      </c>
      <c r="AP19" s="85">
        <f>VLOOKUP(年度マスタ!$K$4&amp;"_"&amp;$AG19,データシート1!$A:$BT,MATCH("ab_"&amp;AP$2,データシート1!$A$1:$BT$1,0),0)</f>
        <v>30787174</v>
      </c>
      <c r="AQ19" s="964">
        <f>VLOOKUP(年度マスタ!$K$4&amp;"_"&amp;$AG19,データシート1!$A:$BT,MATCH("ab_"&amp;AQ$2,データシート1!$A$1:$BT$1,0),0)</f>
        <v>389.56894853905442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148595.72959999999</v>
      </c>
      <c r="AI20" s="85">
        <f>VLOOKUP(年度マスタ!$K$4&amp;"_"&amp;$AG20,データシート1!$A:$BT,MATCH("ab_"&amp;AI$2,データシート1!$A$1:$BT$1,0),0)</f>
        <v>84446</v>
      </c>
      <c r="AJ20" s="85">
        <f>VLOOKUP(年度マスタ!$K$4&amp;"_"&amp;$AG20,データシート1!$A:$BT,MATCH("ab_"&amp;AJ$2,データシート1!$A$1:$BT$1,0),0)</f>
        <v>13156</v>
      </c>
      <c r="AK20" s="85">
        <f>VLOOKUP(年度マスタ!$K$4&amp;"_"&amp;$AG20,データシート1!$A:$BT,MATCH("ab_"&amp;AK$2,データシート1!$A$1:$BT$1,0),0)</f>
        <v>958720</v>
      </c>
      <c r="AL20" s="85">
        <f>VLOOKUP(年度マスタ!$K$4&amp;"_"&amp;$AG20,データシート1!$A:$BT,MATCH("ab_"&amp;AL$2,データシート1!$A$1:$BT$1,0),0)</f>
        <v>1298834</v>
      </c>
      <c r="AM20" s="85">
        <f>VLOOKUP(年度マスタ!$K$4&amp;"_"&amp;$AG20,データシート1!$A:$BT,MATCH("ab_"&amp;AM$2,データシート1!$A$1:$BT$1,0),0)</f>
        <v>2062548</v>
      </c>
      <c r="AN20" s="85">
        <f>VLOOKUP(年度マスタ!$K$4&amp;"_"&amp;$AG20,データシート1!$A:$BT,MATCH("ab_"&amp;AN$2,データシート1!$A$1:$BT$1,0),0)</f>
        <v>529919</v>
      </c>
      <c r="AO20" s="85">
        <f>VLOOKUP(年度マスタ!$K$4&amp;"_"&amp;$AG20,データシート1!$A:$BT,MATCH("ab_"&amp;AO$2,データシート1!$A$1:$BT$1,0),0)</f>
        <v>2879808</v>
      </c>
      <c r="AP20" s="85">
        <f>VLOOKUP(年度マスタ!$K$4&amp;"_"&amp;$AG20,データシート1!$A:$BT,MATCH("ab_"&amp;AP$2,データシート1!$A$1:$BT$1,0),0)</f>
        <v>30071080.999999996</v>
      </c>
      <c r="AQ20" s="964">
        <f>VLOOKUP(年度マスタ!$K$4&amp;"_"&amp;$AG20,データシート1!$A:$BT,MATCH("ab_"&amp;AQ$2,データシート1!$A$1:$BT$1,0),0)</f>
        <v>359.18603073458848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茨城県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24264.667999999998</v>
      </c>
      <c r="BE13" s="77" t="str">
        <f>年度マスタ!K4</f>
        <v>08</v>
      </c>
      <c r="BF13" s="77" t="str">
        <f>年度マスタ!K4</f>
        <v>08</v>
      </c>
      <c r="BG13" s="77" t="str">
        <f>年度マスタ!K4</f>
        <v>08</v>
      </c>
      <c r="BH13" s="291" t="s">
        <v>196</v>
      </c>
      <c r="BI13" s="291" t="s">
        <v>196</v>
      </c>
      <c r="BJ13" s="291" t="s">
        <v>196</v>
      </c>
      <c r="BK13" s="291" t="str">
        <f>年度マスタ!K4</f>
        <v>08</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24255.014999999999</v>
      </c>
      <c r="AY14" s="77"/>
      <c r="BE14" s="77" t="str">
        <f>AP2</f>
        <v>茨城県</v>
      </c>
      <c r="BF14" s="77" t="str">
        <f>AP2</f>
        <v>茨城県</v>
      </c>
      <c r="BG14" s="77" t="str">
        <f>AP2</f>
        <v>茨城県</v>
      </c>
      <c r="BH14" s="77" t="s">
        <v>206</v>
      </c>
      <c r="BI14" s="77" t="s">
        <v>206</v>
      </c>
      <c r="BJ14" s="77" t="s">
        <v>206</v>
      </c>
      <c r="BK14" s="77" t="str">
        <f>AP2</f>
        <v>茨城県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9.6530000000000005</v>
      </c>
      <c r="AY16" s="77"/>
      <c r="BA16" s="77">
        <v>14</v>
      </c>
      <c r="BB16" s="77" t="s">
        <v>275</v>
      </c>
      <c r="BC16" s="77" t="s">
        <v>276</v>
      </c>
      <c r="BD16" s="77" t="str">
        <f>BC16&amp;"(N="&amp;BE16&amp;")"</f>
        <v>14：パルプ・紙・紙加工品製造業(N=16)</v>
      </c>
      <c r="BE16" s="856">
        <f>VLOOKUP(BE$13&amp;"_"&amp;$AV$8,データシート2!$A:$SI,MATCH($AV$5&amp;"_"&amp;$BA16&amp;$AV$6,データシート2!$A$1:$SI$1,0),0)</f>
        <v>16</v>
      </c>
      <c r="BF16" s="962">
        <f>VLOOKUP(BF$13&amp;"_"&amp;$AW$8,データシート2!$A:$SI,MATCH($AW$5&amp;"_"&amp;$BA16&amp;$AW$6,データシート2!$A$1:$SI$1,0),0)</f>
        <v>333.45</v>
      </c>
      <c r="BG16" s="962">
        <f>BF16/BE16</f>
        <v>20.840624999999999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0.35142613525297783</v>
      </c>
    </row>
    <row r="17" spans="2:63" ht="15.95" customHeight="1">
      <c r="B17" s="285"/>
      <c r="D17" s="14"/>
      <c r="E17" s="176"/>
      <c r="F17" s="176"/>
      <c r="G17" s="14"/>
      <c r="O17" s="293"/>
      <c r="P17" s="293"/>
      <c r="Z17" s="286"/>
      <c r="AB17" s="285"/>
      <c r="AQ17" s="286"/>
      <c r="AV17" s="289"/>
      <c r="AW17" s="290" t="s">
        <v>114</v>
      </c>
      <c r="AX17" s="175">
        <f>P26</f>
        <v>1446.8339999999998</v>
      </c>
      <c r="AY17" s="175">
        <f>AX17</f>
        <v>1446.8339999999998</v>
      </c>
      <c r="BA17" s="77">
        <v>16</v>
      </c>
      <c r="BB17" s="77"/>
      <c r="BC17" s="77" t="s">
        <v>277</v>
      </c>
      <c r="BD17" s="77" t="str">
        <f t="shared" ref="BD17:BD51" si="1">BC17&amp;"(N="&amp;BE17&amp;")"</f>
        <v>16：化学工業(N=60)</v>
      </c>
      <c r="BE17" s="856">
        <f>VLOOKUP(BE$13&amp;"_"&amp;$AV$8,データシート2!$A:$SI,MATCH($AV$5&amp;"_"&amp;$BA17&amp;$AV$6,データシート2!$A$1:$SI$1,0),0)</f>
        <v>60</v>
      </c>
      <c r="BF17" s="962">
        <f>VLOOKUP(BF$13&amp;"_"&amp;$AW$8,データシート2!$A:$SI,MATCH($AW$5&amp;"_"&amp;$BA17&amp;$AW$6,データシート2!$A$1:$SI$1,0),0)</f>
        <v>4980.9430000000002</v>
      </c>
      <c r="BG17" s="962">
        <f t="shared" ref="BG17:BG39" si="2">BF17/BE17</f>
        <v>83.015716666666677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1.4349671416087812</v>
      </c>
    </row>
    <row r="18" spans="2:63" ht="15.95" customHeight="1">
      <c r="B18" s="285"/>
      <c r="C18" s="270"/>
      <c r="D18" s="14"/>
      <c r="E18" s="176"/>
      <c r="F18" s="176"/>
      <c r="G18" s="14"/>
      <c r="H18" s="14"/>
      <c r="I18" s="14"/>
      <c r="N18" s="22"/>
      <c r="Z18" s="286"/>
      <c r="AB18" s="285"/>
      <c r="AD18" s="14"/>
      <c r="AQ18" s="286"/>
      <c r="AV18" s="289"/>
      <c r="AW18" s="290" t="s">
        <v>278</v>
      </c>
      <c r="AX18" s="175">
        <f t="shared" si="0"/>
        <v>3329.8510000000001</v>
      </c>
      <c r="AY18" s="175">
        <f>AX18</f>
        <v>3329.8510000000001</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6.4169999999999998</v>
      </c>
      <c r="BG18" s="962">
        <f t="shared" si="2"/>
        <v>3.2084999999999999</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0.45933741979968912</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21：窯業・土石製品製造業(N=21)</v>
      </c>
      <c r="BE19" s="856">
        <f>VLOOKUP(BE$13&amp;"_"&amp;$AV$8,データシート2!$A:$SI,MATCH($AV$5&amp;"_"&amp;$BA19&amp;$AV$6,データシート2!$A$1:$SI$1,0),0)</f>
        <v>21</v>
      </c>
      <c r="BF19" s="962">
        <f>VLOOKUP(BF$13&amp;"_"&amp;$AW$8,データシート2!$A:$SI,MATCH($AW$5&amp;"_"&amp;$BA19&amp;$AW$6,データシート2!$A$1:$SI$1,0),0)</f>
        <v>717.99900000000002</v>
      </c>
      <c r="BG19" s="962">
        <f t="shared" si="2"/>
        <v>34.190428571428569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0.29722144539067646</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22：鉄鋼業(N=22)</v>
      </c>
      <c r="BE20" s="856">
        <f>VLOOKUP(BE$13&amp;"_"&amp;$AV$8,データシート2!$A:$SI,MATCH($AV$5&amp;"_"&amp;$BA20&amp;$AV$6,データシート2!$A$1:$SI$1,0),0)</f>
        <v>22</v>
      </c>
      <c r="BF20" s="962">
        <f>VLOOKUP(BF$13&amp;"_"&amp;$AW$8,データシート2!$A:$SI,MATCH($AW$5&amp;"_"&amp;$BA20&amp;$AW$6,データシート2!$A$1:$SI$1,0),0)</f>
        <v>14428.027</v>
      </c>
      <c r="BG20" s="962">
        <f t="shared" si="2"/>
        <v>655.81940909090906</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1.8115066389803269</v>
      </c>
    </row>
    <row r="21" spans="2:63" ht="15.95" customHeight="1" thickTop="1" thickBot="1">
      <c r="B21" s="296"/>
      <c r="C21" s="420" t="s">
        <v>205</v>
      </c>
      <c r="D21" s="534"/>
      <c r="E21" s="534"/>
      <c r="F21" s="887">
        <f>SUM(F22,F26,F27,F28)</f>
        <v>28705.120999999999</v>
      </c>
      <c r="G21" s="887">
        <f t="shared" ref="G21:O21" si="5">SUM(G22,G26,G27,G28)</f>
        <v>23785.436999999998</v>
      </c>
      <c r="H21" s="887">
        <f t="shared" si="5"/>
        <v>31905.608</v>
      </c>
      <c r="I21" s="887">
        <f t="shared" si="5"/>
        <v>31061.757999999998</v>
      </c>
      <c r="J21" s="887">
        <f t="shared" si="5"/>
        <v>30694.661999999997</v>
      </c>
      <c r="K21" s="887">
        <f t="shared" si="5"/>
        <v>30275.428910000002</v>
      </c>
      <c r="L21" s="887">
        <f t="shared" si="5"/>
        <v>29841.419000000002</v>
      </c>
      <c r="M21" s="887">
        <f t="shared" si="5"/>
        <v>30558.113000000001</v>
      </c>
      <c r="N21" s="887">
        <f t="shared" si="5"/>
        <v>29473.119999999999</v>
      </c>
      <c r="O21" s="887">
        <f t="shared" si="5"/>
        <v>23724.101999999999</v>
      </c>
      <c r="P21" s="888">
        <f>SUM(P22,P26,P27,P28)</f>
        <v>29041.352999999996</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9：食料品製造業(N=71)</v>
      </c>
      <c r="BE21" s="856">
        <f>VLOOKUP(BE$13&amp;"_"&amp;$AV$8,データシート2!$A:$SI,MATCH($AV$5&amp;"_"&amp;$BA21&amp;$AV$6,データシート2!$A$1:$SI$1,0),0)</f>
        <v>71</v>
      </c>
      <c r="BF21" s="962">
        <f>VLOOKUP(BF$13&amp;"_"&amp;$AW$8,データシート2!$A:$SI,MATCH($AW$5&amp;"_"&amp;$BA21&amp;$AW$6,データシート2!$A$1:$SI$1,0),0)</f>
        <v>804.06399999999996</v>
      </c>
      <c r="BG21" s="962">
        <f t="shared" si="2"/>
        <v>11.324845070422535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1.3099570614550919</v>
      </c>
    </row>
    <row r="22" spans="2:63" ht="15.95" customHeight="1" thickBot="1">
      <c r="B22" s="298"/>
      <c r="C22" s="534"/>
      <c r="D22" s="421" t="s">
        <v>115</v>
      </c>
      <c r="E22" s="422"/>
      <c r="F22" s="889">
        <f>SUM(F23:F25)</f>
        <v>24457.483</v>
      </c>
      <c r="G22" s="889">
        <f t="shared" ref="G22:P22" si="6">SUM(G23:G25)</f>
        <v>18742.534</v>
      </c>
      <c r="H22" s="889">
        <f t="shared" si="6"/>
        <v>26804.757000000001</v>
      </c>
      <c r="I22" s="889">
        <f t="shared" si="6"/>
        <v>26502.44</v>
      </c>
      <c r="J22" s="889">
        <f t="shared" si="6"/>
        <v>25746.297999999999</v>
      </c>
      <c r="K22" s="889">
        <f t="shared" si="6"/>
        <v>24436.345000000001</v>
      </c>
      <c r="L22" s="889">
        <f t="shared" si="6"/>
        <v>24742.103000000003</v>
      </c>
      <c r="M22" s="889">
        <f t="shared" si="6"/>
        <v>25575.272000000001</v>
      </c>
      <c r="N22" s="889">
        <f t="shared" si="6"/>
        <v>24580.502</v>
      </c>
      <c r="O22" s="889">
        <f t="shared" si="6"/>
        <v>19345.187000000002</v>
      </c>
      <c r="P22" s="890">
        <f t="shared" si="6"/>
        <v>24264.667999999998</v>
      </c>
      <c r="Z22" s="286"/>
      <c r="AB22" s="285"/>
      <c r="AC22" s="533" t="s">
        <v>287</v>
      </c>
      <c r="AP22" s="17" t="s">
        <v>288</v>
      </c>
      <c r="AQ22" s="286"/>
      <c r="AV22" s="77" t="str">
        <f>AW22</f>
        <v>エネルギー起源CO2</v>
      </c>
      <c r="AW22" s="77" t="str">
        <f>D56</f>
        <v>エネルギー起源CO2</v>
      </c>
      <c r="AX22" s="175">
        <f>P56</f>
        <v>27116.257000000001</v>
      </c>
      <c r="AY22" s="175">
        <f>AX22</f>
        <v>27116.257000000001</v>
      </c>
      <c r="BA22" s="77">
        <v>10</v>
      </c>
      <c r="BB22" s="77"/>
      <c r="BC22" s="77" t="s">
        <v>289</v>
      </c>
      <c r="BD22" s="77" t="str">
        <f t="shared" si="1"/>
        <v>10：飲料・たばこ・飼料製造業(N=18)</v>
      </c>
      <c r="BE22" s="856">
        <f>VLOOKUP(BE$13&amp;"_"&amp;$AV$8,データシート2!$A:$SI,MATCH($AV$5&amp;"_"&amp;$BA22&amp;$AV$6,データシート2!$A$1:$SI$1,0),0)</f>
        <v>18</v>
      </c>
      <c r="BF22" s="962">
        <f>VLOOKUP(BF$13&amp;"_"&amp;$AW$8,データシート2!$A:$SI,MATCH($AW$5&amp;"_"&amp;$BA22&amp;$AW$6,データシート2!$A$1:$SI$1,0),0)</f>
        <v>188.61500000000001</v>
      </c>
      <c r="BG22" s="962">
        <f t="shared" si="2"/>
        <v>10.478611111111112</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0.99086978890180066</v>
      </c>
    </row>
    <row r="23" spans="2:63" ht="15.95" customHeight="1" thickBot="1">
      <c r="B23" s="298"/>
      <c r="C23" s="534"/>
      <c r="D23" s="423"/>
      <c r="E23" s="422" t="s">
        <v>185</v>
      </c>
      <c r="F23" s="891">
        <f>IFERROR(VLOOKUP(年度マスタ!$K$4&amp;"_"&amp;F$20,データシート1!$A:$BU,MATCH("ba_"&amp;$E23,データシート1!$A$1:$BU$1,0),0),0)</f>
        <v>24449.546999999999</v>
      </c>
      <c r="G23" s="891">
        <f>IFERROR(VLOOKUP(年度マスタ!$K$4&amp;"_"&amp;G$20,データシート1!$A:$BU,MATCH("ba_"&amp;$E23,データシート1!$A$1:$BU$1,0),0),0)</f>
        <v>18734.196</v>
      </c>
      <c r="H23" s="891">
        <f>IFERROR(VLOOKUP(年度マスタ!$K$4&amp;"_"&amp;H$20,データシート1!$A:$BU,MATCH("ba_"&amp;$E23,データシート1!$A$1:$BU$1,0),0),0)</f>
        <v>26791.362000000001</v>
      </c>
      <c r="I23" s="891">
        <f>IFERROR(VLOOKUP(年度マスタ!$K$4&amp;"_"&amp;I$20,データシート1!$A:$BU,MATCH("ba_"&amp;$E23,データシート1!$A$1:$BU$1,0),0),0)</f>
        <v>26490.188999999998</v>
      </c>
      <c r="J23" s="891">
        <f>IFERROR(VLOOKUP(年度マスタ!$K$4&amp;"_"&amp;J$20,データシート1!$A:$BU,MATCH("ba_"&amp;$E23,データシート1!$A$1:$BU$1,0),0),0)</f>
        <v>25736.817999999999</v>
      </c>
      <c r="K23" s="891">
        <f>IFERROR(VLOOKUP(年度マスタ!$K$4&amp;"_"&amp;K$20,データシート1!$A:$BU,MATCH("ba_"&amp;$E23,データシート1!$A$1:$BU$1,0),0),0)</f>
        <v>24426.464</v>
      </c>
      <c r="L23" s="891">
        <f>IFERROR(VLOOKUP(年度マスタ!$K$4&amp;"_"&amp;L$20,データシート1!$A:$BU,MATCH("ba_"&amp;$E23,データシート1!$A$1:$BU$1,0),0),0)</f>
        <v>24731.792000000001</v>
      </c>
      <c r="M23" s="891">
        <f>IFERROR(VLOOKUP(年度マスタ!$K$4&amp;"_"&amp;M$20,データシート1!$A:$BU,MATCH("ba_"&amp;$E23,データシート1!$A$1:$BU$1,0),0),0)</f>
        <v>25564.727999999999</v>
      </c>
      <c r="N23" s="891">
        <f>IFERROR(VLOOKUP(年度マスタ!$K$4&amp;"_"&amp;N$20,データシート1!$A:$BU,MATCH("ba_"&amp;$E23,データシート1!$A$1:$BU$1,0),0),0)</f>
        <v>24570.335999999999</v>
      </c>
      <c r="O23" s="891">
        <f>IFERROR(VLOOKUP(年度マスタ!$K$4&amp;"_"&amp;O$20,データシート1!$A:$BU,MATCH("ba_"&amp;$E23,データシート1!$A$1:$BU$1,0),0),0)</f>
        <v>19336.310000000001</v>
      </c>
      <c r="P23" s="892">
        <f>IFERROR(VLOOKUP(年度マスタ!$K$4&amp;"_"&amp;P$20,データシート1!$A:$BU,MATCH("ba_"&amp;$E23,データシート1!$A$1:$BU$1,0),0),0)</f>
        <v>24255.014999999999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1495.3690000000001</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20.094000000000001</v>
      </c>
      <c r="BG23" s="962">
        <f>BF23/BE23</f>
        <v>10.047000000000001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0.50640398406811049</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29288.294106315858</v>
      </c>
      <c r="AG24" s="887">
        <f t="shared" ref="AG24:AP24" si="10">AG25+AG29</f>
        <v>31479.223608205983</v>
      </c>
      <c r="AH24" s="887">
        <f t="shared" si="10"/>
        <v>32491.483453207336</v>
      </c>
      <c r="AI24" s="887">
        <f t="shared" si="10"/>
        <v>30654.983009604977</v>
      </c>
      <c r="AJ24" s="887">
        <f t="shared" si="10"/>
        <v>29881.0044070433</v>
      </c>
      <c r="AK24" s="887">
        <f t="shared" si="10"/>
        <v>29052.660281188546</v>
      </c>
      <c r="AL24" s="887">
        <f t="shared" si="10"/>
        <v>26947.920813302633</v>
      </c>
      <c r="AM24" s="887">
        <f t="shared" si="10"/>
        <v>28593.624281194781</v>
      </c>
      <c r="AN24" s="887">
        <f t="shared" si="10"/>
        <v>27593.272452282683</v>
      </c>
      <c r="AO24" s="887">
        <f>AO25+AO29</f>
        <v>22775.929133202302</v>
      </c>
      <c r="AP24" s="888">
        <f t="shared" si="10"/>
        <v>27324.990222343204</v>
      </c>
      <c r="AQ24" s="286"/>
      <c r="AV24" s="77" t="str">
        <f>AW24</f>
        <v>廃棄物原燃料</v>
      </c>
      <c r="AW24" s="77" t="str">
        <f>E58</f>
        <v>廃棄物原燃料</v>
      </c>
      <c r="AX24" s="300">
        <f t="shared" ref="AX24:AX31" si="11">P58</f>
        <v>301.91800000000001</v>
      </c>
      <c r="AY24" s="300"/>
      <c r="BA24" s="77">
        <v>12</v>
      </c>
      <c r="BB24" s="77"/>
      <c r="BC24" s="77" t="s">
        <v>290</v>
      </c>
      <c r="BD24" s="77" t="str">
        <f t="shared" si="1"/>
        <v>12：木材・木製品製造業(N=6)</v>
      </c>
      <c r="BE24" s="856">
        <f>VLOOKUP(BE$13&amp;"_"&amp;$AV$8,データシート2!$A:$SI,MATCH($AV$5&amp;"_"&amp;$BA24&amp;$AV$6,データシート2!$A$1:$SI$1,0),0)</f>
        <v>6</v>
      </c>
      <c r="BF24" s="962">
        <f>VLOOKUP(BF$13&amp;"_"&amp;$AW$8,データシート2!$A:$SI,MATCH($AW$5&amp;"_"&amp;$BA24&amp;$AW$6,データシート2!$A$1:$SI$1,0),0)</f>
        <v>47.411999999999999</v>
      </c>
      <c r="BG24" s="962">
        <f t="shared" si="2"/>
        <v>7.9020000000000001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0.90461981609365183</v>
      </c>
    </row>
    <row r="25" spans="2:63" ht="15.95" customHeight="1" thickBot="1">
      <c r="B25" s="298"/>
      <c r="C25" s="534"/>
      <c r="D25" s="424"/>
      <c r="E25" s="422" t="s">
        <v>198</v>
      </c>
      <c r="F25" s="891">
        <f>IFERROR(VLOOKUP(年度マスタ!$K$4&amp;"_"&amp;F$20,データシート1!$A:$BU,MATCH("ba_"&amp;$E25,データシート1!$A$1:$BU$1,0),0),0)</f>
        <v>7.9359999999999999</v>
      </c>
      <c r="G25" s="891">
        <f>IFERROR(VLOOKUP(年度マスタ!$K$4&amp;"_"&amp;G$20,データシート1!$A:$BU,MATCH("ba_"&amp;$E25,データシート1!$A$1:$BU$1,0),0),0)</f>
        <v>8.3379999999999992</v>
      </c>
      <c r="H25" s="891">
        <f>IFERROR(VLOOKUP(年度マスタ!$K$4&amp;"_"&amp;H$20,データシート1!$A:$BU,MATCH("ba_"&amp;$E25,データシート1!$A$1:$BU$1,0),0),0)</f>
        <v>13.395</v>
      </c>
      <c r="I25" s="891">
        <f>IFERROR(VLOOKUP(年度マスタ!$K$4&amp;"_"&amp;I$20,データシート1!$A:$BU,MATCH("ba_"&amp;$E25,データシート1!$A$1:$BU$1,0),0),0)</f>
        <v>12.250999999999999</v>
      </c>
      <c r="J25" s="891">
        <f>IFERROR(VLOOKUP(年度マスタ!$K$4&amp;"_"&amp;J$20,データシート1!$A:$BU,MATCH("ba_"&amp;$E25,データシート1!$A$1:$BU$1,0),0),0)</f>
        <v>9.48</v>
      </c>
      <c r="K25" s="891">
        <f>IFERROR(VLOOKUP(年度マスタ!$K$4&amp;"_"&amp;K$20,データシート1!$A:$BU,MATCH("ba_"&amp;$E25,データシート1!$A$1:$BU$1,0),0),0)</f>
        <v>9.8810000000000002</v>
      </c>
      <c r="L25" s="891">
        <f>IFERROR(VLOOKUP(年度マスタ!$K$4&amp;"_"&amp;L$20,データシート1!$A:$BU,MATCH("ba_"&amp;$E25,データシート1!$A$1:$BU$1,0),0),0)</f>
        <v>10.311</v>
      </c>
      <c r="M25" s="891">
        <f>IFERROR(VLOOKUP(年度マスタ!$K$4&amp;"_"&amp;M$20,データシート1!$A:$BU,MATCH("ba_"&amp;$E25,データシート1!$A$1:$BU$1,0),0),0)</f>
        <v>10.544</v>
      </c>
      <c r="N25" s="891">
        <f>IFERROR(VLOOKUP(年度マスタ!$K$4&amp;"_"&amp;N$20,データシート1!$A:$BU,MATCH("ba_"&amp;$E25,データシート1!$A$1:$BU$1,0),0),0)</f>
        <v>10.166</v>
      </c>
      <c r="O25" s="891">
        <f>IFERROR(VLOOKUP(年度マスタ!$K$4&amp;"_"&amp;O$20,データシート1!$A:$BU,MATCH("ba_"&amp;$E25,データシート1!$A$1:$BU$1,0),0),0)</f>
        <v>8.8770000000000007</v>
      </c>
      <c r="P25" s="892">
        <f>IFERROR(VLOOKUP(年度マスタ!$K$4&amp;"_"&amp;P$20,データシート1!$A:$BU,MATCH("ba_"&amp;$E25,データシート1!$A$1:$BU$1,0),0),0)</f>
        <v>9.6530000000000005</v>
      </c>
      <c r="Z25" s="286"/>
      <c r="AB25" s="285"/>
      <c r="AC25" s="534"/>
      <c r="AD25" s="421" t="s">
        <v>115</v>
      </c>
      <c r="AE25" s="422"/>
      <c r="AF25" s="889">
        <f>①CO2排出量の現状把握!Z35</f>
        <v>23969.624792159528</v>
      </c>
      <c r="AG25" s="889">
        <f>①CO2排出量の現状把握!AA35</f>
        <v>25664.76231288859</v>
      </c>
      <c r="AH25" s="889">
        <f>①CO2排出量の現状把握!AB35</f>
        <v>26816.583477163895</v>
      </c>
      <c r="AI25" s="889">
        <f>①CO2排出量の現状把握!AC35</f>
        <v>25362.7298201005</v>
      </c>
      <c r="AJ25" s="889">
        <f>①CO2排出量の現状把握!AD35</f>
        <v>23992.371415868343</v>
      </c>
      <c r="AK25" s="889">
        <f>①CO2排出量の現状把握!AE35</f>
        <v>24745.277271098192</v>
      </c>
      <c r="AL25" s="889">
        <f>①CO2排出量の現状把握!AF35</f>
        <v>23030.49968812005</v>
      </c>
      <c r="AM25" s="889">
        <f>①CO2排出量の現状把握!AG35</f>
        <v>24436.153836717833</v>
      </c>
      <c r="AN25" s="889">
        <f>①CO2排出量の現状把握!AH35</f>
        <v>23529.354810976045</v>
      </c>
      <c r="AO25" s="889">
        <f>①CO2排出量の現状把握!AI35</f>
        <v>19044.142501096794</v>
      </c>
      <c r="AP25" s="890">
        <f>①CO2排出量の現状把握!AJ35</f>
        <v>23355.761046649302</v>
      </c>
      <c r="AQ25" s="286"/>
      <c r="AV25" s="77" t="str">
        <f>AW25</f>
        <v>廃棄物原燃料以外</v>
      </c>
      <c r="AW25" s="77" t="str">
        <f>E59</f>
        <v>廃棄物原燃料以外</v>
      </c>
      <c r="AX25" s="300">
        <f t="shared" si="11"/>
        <v>1193.451</v>
      </c>
      <c r="AY25" s="77"/>
      <c r="BA25" s="77">
        <v>13</v>
      </c>
      <c r="BB25" s="77"/>
      <c r="BC25" s="77" t="s">
        <v>292</v>
      </c>
      <c r="BD25" s="77" t="str">
        <f t="shared" si="1"/>
        <v>13：家具・装備品製造業(N=2)</v>
      </c>
      <c r="BE25" s="856">
        <f>VLOOKUP(BE$13&amp;"_"&amp;$AV$8,データシート2!$A:$SI,MATCH($AV$5&amp;"_"&amp;$BA25&amp;$AV$6,データシート2!$A$1:$SI$1,0),0)</f>
        <v>2</v>
      </c>
      <c r="BF25" s="962">
        <f>VLOOKUP(BF$13&amp;"_"&amp;$AW$8,データシート2!$A:$SI,MATCH($AW$5&amp;"_"&amp;$BA25&amp;$AW$6,データシート2!$A$1:$SI$1,0),0)</f>
        <v>8.3260000000000005</v>
      </c>
      <c r="BG25" s="962">
        <f t="shared" si="2"/>
        <v>4.1630000000000003</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0.89506830907054868</v>
      </c>
    </row>
    <row r="26" spans="2:63" ht="15.95" customHeight="1" thickBot="1">
      <c r="B26" s="298"/>
      <c r="C26" s="534"/>
      <c r="D26" s="425" t="s">
        <v>200</v>
      </c>
      <c r="E26" s="422"/>
      <c r="F26" s="889">
        <f>IFERROR(VLOOKUP(年度マスタ!$K$4&amp;"_"&amp;F$20,データシート1!$A:$BU,MATCH("ba_"&amp;$D26,データシート1!$A$1:$BU$1,0),0),0)</f>
        <v>1087.068</v>
      </c>
      <c r="G26" s="889">
        <f>IFERROR(VLOOKUP(年度マスタ!$K$4&amp;"_"&amp;G$20,データシート1!$A:$BU,MATCH("ba_"&amp;$D26,データシート1!$A$1:$BU$1,0),0),0)</f>
        <v>1485.9180000000001</v>
      </c>
      <c r="H26" s="889">
        <f>IFERROR(VLOOKUP(年度マスタ!$K$4&amp;"_"&amp;H$20,データシート1!$A:$BU,MATCH("ba_"&amp;$D26,データシート1!$A$1:$BU$1,0),0),0)</f>
        <v>1474.127</v>
      </c>
      <c r="I26" s="889">
        <f>IFERROR(VLOOKUP(年度マスタ!$K$4&amp;"_"&amp;I$20,データシート1!$A:$BU,MATCH("ba_"&amp;$D26,データシート1!$A$1:$BU$1,0),0),0)</f>
        <v>1591.6029999999996</v>
      </c>
      <c r="J26" s="889">
        <f>IFERROR(VLOOKUP(年度マスタ!$K$4&amp;"_"&amp;J$20,データシート1!$A:$BU,MATCH("ba_"&amp;$D26,データシート1!$A$1:$BU$1,0),0),0)</f>
        <v>1599.1030000000001</v>
      </c>
      <c r="K26" s="889">
        <f>IFERROR(VLOOKUP(年度マスタ!$K$4&amp;"_"&amp;K$20,データシート1!$A:$BU,MATCH("ba_"&amp;$D26,データシート1!$A$1:$BU$1,0),0),0)</f>
        <v>1676.7919100000001</v>
      </c>
      <c r="L26" s="889">
        <f>IFERROR(VLOOKUP(年度マスタ!$K$4&amp;"_"&amp;L$20,データシート1!$A:$BU,MATCH("ba_"&amp;$D26,データシート1!$A$1:$BU$1,0),0),0)</f>
        <v>1704.7569999999996</v>
      </c>
      <c r="M26" s="889">
        <f>IFERROR(VLOOKUP(年度マスタ!$K$4&amp;"_"&amp;M$20,データシート1!$A:$BU,MATCH("ba_"&amp;$D26,データシート1!$A$1:$BU$1,0),0),0)</f>
        <v>1705.5260000000001</v>
      </c>
      <c r="N26" s="889">
        <f>IFERROR(VLOOKUP(年度マスタ!$K$4&amp;"_"&amp;N$20,データシート1!$A:$BU,MATCH("ba_"&amp;$D26,データシート1!$A$1:$BU$1,0),0),0)</f>
        <v>1600.104</v>
      </c>
      <c r="O26" s="889">
        <f>IFERROR(VLOOKUP(年度マスタ!$K$4&amp;"_"&amp;O$20,データシート1!$A:$BU,MATCH("ba_"&amp;$D26,データシート1!$A$1:$BU$1,0),0),0)</f>
        <v>1376.3710000000001</v>
      </c>
      <c r="P26" s="890">
        <f>IFERROR(VLOOKUP(年度マスタ!$K$4&amp;"_"&amp;P$20,データシート1!$A:$BU,MATCH("ba_"&amp;$D26,データシート1!$A$1:$BU$1,0),0),0)</f>
        <v>1446.8339999999998</v>
      </c>
      <c r="Z26" s="286"/>
      <c r="AB26" s="285"/>
      <c r="AC26" s="534"/>
      <c r="AD26" s="423"/>
      <c r="AE26" s="422" t="s">
        <v>185</v>
      </c>
      <c r="AF26" s="891">
        <f>①CO2排出量の現状把握!Z36</f>
        <v>23159.809150806421</v>
      </c>
      <c r="AG26" s="891">
        <f>①CO2排出量の現状把握!AA36</f>
        <v>24867.127021923781</v>
      </c>
      <c r="AH26" s="891">
        <f>①CO2排出量の現状把握!AB36</f>
        <v>26067.532248410291</v>
      </c>
      <c r="AI26" s="891">
        <f>①CO2排出量の現状把握!AC36</f>
        <v>24542.397036249589</v>
      </c>
      <c r="AJ26" s="891">
        <f>①CO2排出量の現状把握!AD36</f>
        <v>23177.393242402781</v>
      </c>
      <c r="AK26" s="891">
        <f>①CO2排出量の現状把握!AE36</f>
        <v>23949.546943084162</v>
      </c>
      <c r="AL26" s="891">
        <f>①CO2排出量の現状把握!AF36</f>
        <v>22238.146332654269</v>
      </c>
      <c r="AM26" s="891">
        <f>①CO2排出量の現状把握!AG36</f>
        <v>23691.853585070476</v>
      </c>
      <c r="AN26" s="891">
        <f>①CO2排出量の現状把握!AH36</f>
        <v>22796.243444769298</v>
      </c>
      <c r="AO26" s="891">
        <f>①CO2排出量の現状把握!AI36</f>
        <v>18210.397628992228</v>
      </c>
      <c r="AP26" s="892">
        <f>①CO2排出量の現状把握!AJ36</f>
        <v>22621.708936809926</v>
      </c>
      <c r="AQ26" s="286"/>
      <c r="AV26" s="77" t="str">
        <f>AW26</f>
        <v>CH4</v>
      </c>
      <c r="AW26" s="77" t="str">
        <f t="shared" ref="AW26:AW31" si="12">D60</f>
        <v>CH4</v>
      </c>
      <c r="AX26" s="300">
        <f t="shared" si="11"/>
        <v>51.267000000000003</v>
      </c>
      <c r="AY26" s="300">
        <f>AX26</f>
        <v>51.267000000000003</v>
      </c>
      <c r="BA26" s="77">
        <v>15</v>
      </c>
      <c r="BB26" s="77"/>
      <c r="BC26" s="77" t="s">
        <v>293</v>
      </c>
      <c r="BD26" s="77" t="str">
        <f t="shared" si="1"/>
        <v>15：印刷・同関連業(N=11)</v>
      </c>
      <c r="BE26" s="856">
        <f>VLOOKUP(BE$13&amp;"_"&amp;$AV$8,データシート2!$A:$SI,MATCH($AV$5&amp;"_"&amp;$BA26&amp;$AV$6,データシート2!$A$1:$SI$1,0),0)</f>
        <v>11</v>
      </c>
      <c r="BF26" s="962">
        <f>VLOOKUP(BF$13&amp;"_"&amp;$AW$8,データシート2!$A:$SI,MATCH($AW$5&amp;"_"&amp;$BA26&amp;$AW$6,データシート2!$A$1:$SI$1,0),0)</f>
        <v>75.974000000000004</v>
      </c>
      <c r="BG26" s="962">
        <f t="shared" si="2"/>
        <v>6.9067272727272728</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0.92427914672275513</v>
      </c>
    </row>
    <row r="27" spans="2:63" ht="15.95" customHeight="1" thickBot="1">
      <c r="B27" s="298"/>
      <c r="C27" s="534"/>
      <c r="D27" s="425" t="s">
        <v>295</v>
      </c>
      <c r="E27" s="422"/>
      <c r="F27" s="889">
        <f>IFERROR(VLOOKUP(年度マスタ!$K$4&amp;"_"&amp;F$20,データシート1!$A:$BU,MATCH("ba_"&amp;$D27,データシート1!$A$1:$BU$1,0),0),0)</f>
        <v>3157.5430000000001</v>
      </c>
      <c r="G27" s="889">
        <f>IFERROR(VLOOKUP(年度マスタ!$K$4&amp;"_"&amp;G$20,データシート1!$A:$BU,MATCH("ba_"&amp;$D27,データシート1!$A$1:$BU$1,0),0),0)</f>
        <v>3553.6350000000002</v>
      </c>
      <c r="H27" s="889">
        <f>IFERROR(VLOOKUP(年度マスタ!$K$4&amp;"_"&amp;H$20,データシート1!$A:$BU,MATCH("ba_"&amp;$D27,データシート1!$A$1:$BU$1,0),0),0)</f>
        <v>3626.7240000000002</v>
      </c>
      <c r="I27" s="889">
        <f>IFERROR(VLOOKUP(年度マスタ!$K$4&amp;"_"&amp;I$20,データシート1!$A:$BU,MATCH("ba_"&amp;$D27,データシート1!$A$1:$BU$1,0),0),0)</f>
        <v>2967.7150000000001</v>
      </c>
      <c r="J27" s="889">
        <f>IFERROR(VLOOKUP(年度マスタ!$K$4&amp;"_"&amp;J$20,データシート1!$A:$BU,MATCH("ba_"&amp;$D27,データシート1!$A$1:$BU$1,0),0),0)</f>
        <v>3349.261</v>
      </c>
      <c r="K27" s="889">
        <f>IFERROR(VLOOKUP(年度マスタ!$K$4&amp;"_"&amp;K$20,データシート1!$A:$BU,MATCH("ba_"&amp;$D27,データシート1!$A$1:$BU$1,0),0),0)</f>
        <v>4162.2920000000004</v>
      </c>
      <c r="L27" s="889">
        <f>IFERROR(VLOOKUP(年度マスタ!$K$4&amp;"_"&amp;L$20,データシート1!$A:$BU,MATCH("ba_"&amp;$D27,データシート1!$A$1:$BU$1,0),0),0)</f>
        <v>3394.5590000000002</v>
      </c>
      <c r="M27" s="889">
        <f>IFERROR(VLOOKUP(年度マスタ!$K$4&amp;"_"&amp;M$20,データシート1!$A:$BU,MATCH("ba_"&amp;$D27,データシート1!$A$1:$BU$1,0),0),0)</f>
        <v>3277.3150000000001</v>
      </c>
      <c r="N27" s="889">
        <f>IFERROR(VLOOKUP(年度マスタ!$K$4&amp;"_"&amp;N$20,データシート1!$A:$BU,MATCH("ba_"&amp;$D27,データシート1!$A$1:$BU$1,0),0),0)</f>
        <v>3292.5140000000001</v>
      </c>
      <c r="O27" s="889">
        <f>IFERROR(VLOOKUP(年度マスタ!$K$4&amp;"_"&amp;O$20,データシート1!$A:$BU,MATCH("ba_"&amp;$D27,データシート1!$A$1:$BU$1,0),0),0)</f>
        <v>3002.5439999999999</v>
      </c>
      <c r="P27" s="890">
        <f>IFERROR(VLOOKUP(年度マスタ!$K$4&amp;"_"&amp;P$20,データシート1!$A:$BU,MATCH("ba_"&amp;$D27,データシート1!$A$1:$BU$1,0),0),0)</f>
        <v>3329.8510000000001</v>
      </c>
      <c r="Z27" s="286"/>
      <c r="AB27" s="285"/>
      <c r="AC27" s="534"/>
      <c r="AD27" s="423"/>
      <c r="AE27" s="422" t="s">
        <v>195</v>
      </c>
      <c r="AF27" s="891">
        <f>①CO2排出量の現状把握!Z37</f>
        <v>253.48131199463191</v>
      </c>
      <c r="AG27" s="891">
        <f>①CO2排出量の現状把握!AA37</f>
        <v>240.18766588421579</v>
      </c>
      <c r="AH27" s="891">
        <f>①CO2排出量の現状把握!AB37</f>
        <v>214.15009048476381</v>
      </c>
      <c r="AI27" s="891">
        <f>①CO2排出量の現状把握!AC37</f>
        <v>220.7888015571628</v>
      </c>
      <c r="AJ27" s="891">
        <f>①CO2排出量の現状把握!AD37</f>
        <v>211.25341124643569</v>
      </c>
      <c r="AK27" s="891">
        <f>①CO2排出量の現状把握!AE37</f>
        <v>196.25470209233254</v>
      </c>
      <c r="AL27" s="891">
        <f>①CO2排出量の現状把握!AF37</f>
        <v>195.39968228695935</v>
      </c>
      <c r="AM27" s="891">
        <f>①CO2排出量の現状把握!AG37</f>
        <v>184.37408912777641</v>
      </c>
      <c r="AN27" s="891">
        <f>①CO2排出量の現状把握!AH37</f>
        <v>168.36762639281019</v>
      </c>
      <c r="AO27" s="891">
        <f>①CO2排出量の現状把握!AI37</f>
        <v>183.3216260687561</v>
      </c>
      <c r="AP27" s="892">
        <f>①CO2排出量の現状把握!AJ37</f>
        <v>195.22276090229897</v>
      </c>
      <c r="AQ27" s="286"/>
      <c r="AV27" s="77" t="str">
        <f t="shared" ref="AV27:AV31" si="13">AW27</f>
        <v>N2O</v>
      </c>
      <c r="AW27" s="77" t="str">
        <f t="shared" si="12"/>
        <v>N2O</v>
      </c>
      <c r="AX27" s="300">
        <f t="shared" si="11"/>
        <v>188.364</v>
      </c>
      <c r="AY27" s="300">
        <f t="shared" ref="AY27:AY31" si="14">AX27</f>
        <v>188.364</v>
      </c>
      <c r="BA27" s="77">
        <v>18</v>
      </c>
      <c r="BB27" s="77"/>
      <c r="BC27" s="77" t="s">
        <v>294</v>
      </c>
      <c r="BD27" s="77" t="str">
        <f t="shared" si="1"/>
        <v>18：プラスチック製品製造業(N=57)</v>
      </c>
      <c r="BE27" s="856">
        <f>VLOOKUP(BE$13&amp;"_"&amp;$AV$8,データシート2!$A:$SI,MATCH($AV$5&amp;"_"&amp;$BA27&amp;$AV$6,データシート2!$A$1:$SI$1,0),0)</f>
        <v>57</v>
      </c>
      <c r="BF27" s="962">
        <f>VLOOKUP(BF$13&amp;"_"&amp;$AW$8,データシート2!$A:$SI,MATCH($AW$5&amp;"_"&amp;$BA27&amp;$AW$6,データシート2!$A$1:$SI$1,0),0)</f>
        <v>640.26199999999994</v>
      </c>
      <c r="BG27" s="962">
        <f t="shared" si="2"/>
        <v>11.232666666666665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1.2951163102765082</v>
      </c>
    </row>
    <row r="28" spans="2:63" ht="15.95" customHeight="1" thickBot="1">
      <c r="B28" s="298"/>
      <c r="C28" s="534"/>
      <c r="D28" s="421" t="s">
        <v>297</v>
      </c>
      <c r="E28" s="426"/>
      <c r="F28" s="893">
        <f>IFERROR(VLOOKUP(年度マスタ!$K$4&amp;"_"&amp;F$20,データシート1!$A:$BU,MATCH("ba_"&amp;$D28,データシート1!$A$1:$BU$1,0),0),0)</f>
        <v>3.0270000000000001</v>
      </c>
      <c r="G28" s="893">
        <f>IFERROR(VLOOKUP(年度マスタ!$K$4&amp;"_"&amp;G$20,データシート1!$A:$BU,MATCH("ba_"&amp;$D28,データシート1!$A$1:$BU$1,0),0),0)</f>
        <v>3.35</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556.33432935847713</v>
      </c>
      <c r="AG28" s="891">
        <f>①CO2排出量の現状把握!AA38</f>
        <v>557.44762508059239</v>
      </c>
      <c r="AH28" s="891">
        <f>①CO2排出量の現状把握!AB38</f>
        <v>534.9011382688401</v>
      </c>
      <c r="AI28" s="891">
        <f>①CO2排出量の現状把握!AC38</f>
        <v>599.54398229374704</v>
      </c>
      <c r="AJ28" s="891">
        <f>①CO2排出量の現状把握!AD38</f>
        <v>603.72476221912905</v>
      </c>
      <c r="AK28" s="891">
        <f>①CO2排出量の現状把握!AE38</f>
        <v>599.47562592169663</v>
      </c>
      <c r="AL28" s="891">
        <f>①CO2排出量の現状把握!AF38</f>
        <v>596.95367317882267</v>
      </c>
      <c r="AM28" s="891">
        <f>①CO2排出量の現状把握!AG38</f>
        <v>559.926162519581</v>
      </c>
      <c r="AN28" s="891">
        <f>①CO2排出量の現状把握!AH38</f>
        <v>564.74373981393865</v>
      </c>
      <c r="AO28" s="891">
        <f>①CO2排出量の現状把握!AI38</f>
        <v>650.42324603581085</v>
      </c>
      <c r="AP28" s="892">
        <f>①CO2排出量の現状把握!AJ38</f>
        <v>538.82934893707852</v>
      </c>
      <c r="AQ28" s="286"/>
      <c r="AV28" s="77" t="str">
        <f t="shared" si="13"/>
        <v>HFC</v>
      </c>
      <c r="AW28" s="77" t="str">
        <f t="shared" si="12"/>
        <v>HFC</v>
      </c>
      <c r="AX28" s="300">
        <f t="shared" si="11"/>
        <v>15.97</v>
      </c>
      <c r="AY28" s="300">
        <f t="shared" si="14"/>
        <v>15.97</v>
      </c>
      <c r="BA28" s="77">
        <v>19</v>
      </c>
      <c r="BB28" s="77"/>
      <c r="BC28" s="77" t="s">
        <v>296</v>
      </c>
      <c r="BD28" s="77" t="str">
        <f t="shared" si="1"/>
        <v>19：ゴム製品製造業(N=6)</v>
      </c>
      <c r="BE28" s="856">
        <f>VLOOKUP(BE$13&amp;"_"&amp;$AV$8,データシート2!$A:$SI,MATCH($AV$5&amp;"_"&amp;$BA28&amp;$AV$6,データシート2!$A$1:$SI$1,0),0)</f>
        <v>6</v>
      </c>
      <c r="BF28" s="962">
        <f>VLOOKUP(BF$13&amp;"_"&amp;$AW$8,データシート2!$A:$SI,MATCH($AW$5&amp;"_"&amp;$BA28&amp;$AW$6,データシート2!$A$1:$SI$1,0),0)</f>
        <v>39.814</v>
      </c>
      <c r="BG28" s="962">
        <f t="shared" si="2"/>
        <v>6.6356666666666664</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0.45774822073566951</v>
      </c>
    </row>
    <row r="29" spans="2:63" ht="15.95" customHeight="1">
      <c r="B29" s="298"/>
      <c r="Z29" s="286"/>
      <c r="AB29" s="285"/>
      <c r="AC29" s="534"/>
      <c r="AD29" s="421" t="s">
        <v>200</v>
      </c>
      <c r="AE29" s="426"/>
      <c r="AF29" s="893">
        <f>①CO2排出量の現状把握!Z39</f>
        <v>5318.6693141563319</v>
      </c>
      <c r="AG29" s="893">
        <f>①CO2排出量の現状把握!AA39</f>
        <v>5814.461295317391</v>
      </c>
      <c r="AH29" s="893">
        <f>①CO2排出量の現状把握!AB39</f>
        <v>5674.8999760434408</v>
      </c>
      <c r="AI29" s="893">
        <f>①CO2排出量の現状把握!AC39</f>
        <v>5292.2531895044795</v>
      </c>
      <c r="AJ29" s="893">
        <f>①CO2排出量の現状把握!AD39</f>
        <v>5888.6329911749581</v>
      </c>
      <c r="AK29" s="893">
        <f>①CO2排出量の現状把握!AE39</f>
        <v>4307.3830100903533</v>
      </c>
      <c r="AL29" s="893">
        <f>①CO2排出量の現状把握!AF39</f>
        <v>3917.4211251825832</v>
      </c>
      <c r="AM29" s="893">
        <f>①CO2排出量の現状把握!AG39</f>
        <v>4157.4704444769468</v>
      </c>
      <c r="AN29" s="893">
        <f>①CO2排出量の現状把握!AH39</f>
        <v>4063.9176413066366</v>
      </c>
      <c r="AO29" s="893">
        <f>①CO2排出量の現状把握!AI39</f>
        <v>3731.7866321055067</v>
      </c>
      <c r="AP29" s="894">
        <f>①CO2排出量の現状把握!AJ39</f>
        <v>3969.2291756938998</v>
      </c>
      <c r="AQ29" s="286"/>
      <c r="AV29" s="77" t="str">
        <f t="shared" si="13"/>
        <v>PFC</v>
      </c>
      <c r="AW29" s="77" t="str">
        <f t="shared" si="12"/>
        <v>PFC</v>
      </c>
      <c r="AX29" s="300">
        <f t="shared" si="11"/>
        <v>41.415999999999997</v>
      </c>
      <c r="AY29" s="300">
        <f t="shared" si="14"/>
        <v>41.415999999999997</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132.71</v>
      </c>
      <c r="AY30" s="300">
        <f t="shared" si="14"/>
        <v>132.71</v>
      </c>
      <c r="BA30" s="77">
        <v>23</v>
      </c>
      <c r="BB30" s="77"/>
      <c r="BC30" s="77" t="s">
        <v>299</v>
      </c>
      <c r="BD30" s="77" t="str">
        <f t="shared" si="1"/>
        <v>23：非鉄金属製造業(N=24)</v>
      </c>
      <c r="BE30" s="856">
        <f>VLOOKUP(BE$13&amp;"_"&amp;$AV$8,データシート2!$A:$SI,MATCH($AV$5&amp;"_"&amp;$BA30&amp;$AV$6,データシート2!$A$1:$SI$1,0),0)</f>
        <v>24</v>
      </c>
      <c r="BF30" s="962">
        <f>VLOOKUP(BF$13&amp;"_"&amp;$AW$8,データシート2!$A:$SI,MATCH($AW$5&amp;"_"&amp;$BA30&amp;$AW$6,データシート2!$A$1:$SI$1,0),0)</f>
        <v>323.84300000000002</v>
      </c>
      <c r="BG30" s="962">
        <f t="shared" si="2"/>
        <v>13.493458333333335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0.49428581714915448</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24：金属製品製造業(N=15)</v>
      </c>
      <c r="BE31" s="856">
        <f>VLOOKUP(BE$13&amp;"_"&amp;$AV$8,データシート2!$A:$SI,MATCH($AV$5&amp;"_"&amp;$BA31&amp;$AV$6,データシート2!$A$1:$SI$1,0),0)</f>
        <v>15</v>
      </c>
      <c r="BF31" s="962">
        <f>VLOOKUP(BF$13&amp;"_"&amp;$AW$8,データシート2!$A:$SI,MATCH($AW$5&amp;"_"&amp;$BA31&amp;$AW$6,データシート2!$A$1:$SI$1,0),0)</f>
        <v>268.45299999999997</v>
      </c>
      <c r="BG31" s="962">
        <f t="shared" si="2"/>
        <v>17.896866666666664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2.1134835160688428</v>
      </c>
    </row>
    <row r="32" spans="2:63" ht="15.95" customHeight="1" thickTop="1" thickBot="1">
      <c r="B32" s="298"/>
      <c r="Z32" s="286"/>
      <c r="AB32" s="285"/>
      <c r="AC32" s="1113" t="s">
        <v>291</v>
      </c>
      <c r="AD32" s="1113"/>
      <c r="AE32" s="1114"/>
      <c r="AF32" s="473">
        <f t="shared" ref="AF32:AP32" si="15">IFERROR(IF(SUM(F23:F26)/AF24&gt;1,1,SUM(F23:F26)/AF24),0)</f>
        <v>0.87217612972861602</v>
      </c>
      <c r="AG32" s="473">
        <f t="shared" si="15"/>
        <v>0.64259691572338717</v>
      </c>
      <c r="AH32" s="473">
        <f t="shared" si="15"/>
        <v>0.87034758018130765</v>
      </c>
      <c r="AI32" s="473">
        <f t="shared" si="15"/>
        <v>0.91645925855504229</v>
      </c>
      <c r="AJ32" s="473">
        <f t="shared" si="15"/>
        <v>0.91514330065673322</v>
      </c>
      <c r="AK32" s="473">
        <f t="shared" si="15"/>
        <v>0.89882085348680196</v>
      </c>
      <c r="AL32" s="473">
        <f t="shared" si="15"/>
        <v>0.98140632753175938</v>
      </c>
      <c r="AM32" s="473">
        <f t="shared" si="15"/>
        <v>0.95408674786084435</v>
      </c>
      <c r="AN32" s="473">
        <f t="shared" si="15"/>
        <v>0.94880395376352622</v>
      </c>
      <c r="AO32" s="473">
        <f t="shared" si="15"/>
        <v>0.90980077602158149</v>
      </c>
      <c r="AP32" s="473">
        <f t="shared" si="15"/>
        <v>0.94095191949880796</v>
      </c>
      <c r="AQ32" s="286"/>
      <c r="BA32" s="77">
        <v>25</v>
      </c>
      <c r="BB32" s="77"/>
      <c r="BC32" s="77" t="s">
        <v>302</v>
      </c>
      <c r="BD32" s="77" t="str">
        <f t="shared" si="1"/>
        <v>25：はん用機械器具製造業(N=10)</v>
      </c>
      <c r="BE32" s="856">
        <f>VLOOKUP(BE$13&amp;"_"&amp;$AV$8,データシート2!$A:$SI,MATCH($AV$5&amp;"_"&amp;$BA32&amp;$AV$6,データシート2!$A$1:$SI$1,0),0)</f>
        <v>10</v>
      </c>
      <c r="BF32" s="962">
        <f>VLOOKUP(BF$13&amp;"_"&amp;$AW$8,データシート2!$A:$SI,MATCH($AW$5&amp;"_"&amp;$BA32&amp;$AW$6,データシート2!$A$1:$SI$1,0),0)</f>
        <v>171.23699999999999</v>
      </c>
      <c r="BG32" s="962">
        <f t="shared" si="2"/>
        <v>17.123699999999999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1.0771109679200994</v>
      </c>
    </row>
    <row r="33" spans="2:63" ht="15.95" customHeight="1" thickBot="1">
      <c r="B33" s="298"/>
      <c r="Z33" s="286"/>
      <c r="AB33" s="285"/>
      <c r="AC33" s="534"/>
      <c r="AD33" s="421" t="s">
        <v>115</v>
      </c>
      <c r="AE33" s="422"/>
      <c r="AF33" s="470">
        <f>IFERROR(IF(F22/AF25&gt;1,1,F22/AF25),0)</f>
        <v>1</v>
      </c>
      <c r="AG33" s="470">
        <f t="shared" ref="AG33:AP33" si="16">IFERROR(IF(G22/AG25&gt;1,1,G22/AG25),0)</f>
        <v>0.73028278117298928</v>
      </c>
      <c r="AH33" s="470">
        <f t="shared" si="16"/>
        <v>0.9995589864318859</v>
      </c>
      <c r="AI33" s="470">
        <f t="shared" si="16"/>
        <v>1</v>
      </c>
      <c r="AJ33" s="470">
        <f t="shared" si="16"/>
        <v>1</v>
      </c>
      <c r="AK33" s="470">
        <f t="shared" si="16"/>
        <v>0.98751550577859093</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26：生産用機械器具製造業(N=15)</v>
      </c>
      <c r="BE33" s="856">
        <f>VLOOKUP(BE$13&amp;"_"&amp;$AV$8,データシート2!$A:$SI,MATCH($AV$5&amp;"_"&amp;$BA33&amp;$AV$6,データシート2!$A$1:$SI$1,0),0)</f>
        <v>15</v>
      </c>
      <c r="BF33" s="962">
        <f>VLOOKUP(BF$13&amp;"_"&amp;$AW$8,データシート2!$A:$SI,MATCH($AW$5&amp;"_"&amp;$BA33&amp;$AW$6,データシート2!$A$1:$SI$1,0),0)</f>
        <v>174.893</v>
      </c>
      <c r="BG33" s="962">
        <f t="shared" si="2"/>
        <v>11.659533333333334</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1.4899670499751756</v>
      </c>
    </row>
    <row r="34" spans="2:63" ht="15.95" customHeight="1" thickBot="1">
      <c r="B34" s="298"/>
      <c r="Z34" s="286"/>
      <c r="AB34" s="285"/>
      <c r="AC34" s="534"/>
      <c r="AD34" s="423"/>
      <c r="AE34" s="422" t="s">
        <v>185</v>
      </c>
      <c r="AF34" s="471">
        <f>IFERROR(IF(F23/AF26&gt;1,1,F23/AF26),0)</f>
        <v>1</v>
      </c>
      <c r="AG34" s="471">
        <f t="shared" ref="AG34:AP36" si="17">IFERROR(IF(G23/AG26&gt;1,1,G23/AG26),0)</f>
        <v>0.75337195098908039</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27：業務用機械器具製造業(N=6)</v>
      </c>
      <c r="BE34" s="856">
        <f>VLOOKUP(BE$13&amp;"_"&amp;$AV$8,データシート2!$A:$SI,MATCH($AV$5&amp;"_"&amp;$BA34&amp;$AV$6,データシート2!$A$1:$SI$1,0),0)</f>
        <v>6</v>
      </c>
      <c r="BF34" s="962">
        <f>VLOOKUP(BF$13&amp;"_"&amp;$AW$8,データシート2!$A:$SI,MATCH($AW$5&amp;"_"&amp;$BA34&amp;$AW$6,データシート2!$A$1:$SI$1,0),0)</f>
        <v>92.715999999999994</v>
      </c>
      <c r="BG34" s="962">
        <f t="shared" si="2"/>
        <v>15.452666666666666</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1.4892348582964461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28：電子部品等製造業(N=18)</v>
      </c>
      <c r="BE35" s="856">
        <f>VLOOKUP(BE$13&amp;"_"&amp;$AV$8,データシート2!$A:$SI,MATCH($AV$5&amp;"_"&amp;$BA35&amp;$AV$6,データシート2!$A$1:$SI$1,0),0)</f>
        <v>18</v>
      </c>
      <c r="BF35" s="962">
        <f>VLOOKUP(BF$13&amp;"_"&amp;$AW$8,データシート2!$A:$SI,MATCH($AW$5&amp;"_"&amp;$BA35&amp;$AW$6,データシート2!$A$1:$SI$1,0),0)</f>
        <v>510.8</v>
      </c>
      <c r="BG35" s="962">
        <f t="shared" si="2"/>
        <v>28.37777777777778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0.83538107581298038</v>
      </c>
    </row>
    <row r="36" spans="2:63" ht="15.95" customHeight="1" thickBot="1">
      <c r="B36" s="298">
        <f t="shared" si="18"/>
        <v>0</v>
      </c>
      <c r="Z36" s="286"/>
      <c r="AB36" s="285"/>
      <c r="AC36" s="534"/>
      <c r="AD36" s="423"/>
      <c r="AE36" s="422" t="s">
        <v>198</v>
      </c>
      <c r="AF36" s="471">
        <f t="shared" si="19"/>
        <v>1.426480370023399E-2</v>
      </c>
      <c r="AG36" s="471">
        <f t="shared" si="17"/>
        <v>1.4957459005757791E-2</v>
      </c>
      <c r="AH36" s="471">
        <f t="shared" si="17"/>
        <v>2.5042010647709077E-2</v>
      </c>
      <c r="AI36" s="471">
        <f t="shared" si="17"/>
        <v>2.0433863672736544E-2</v>
      </c>
      <c r="AJ36" s="471">
        <f t="shared" si="17"/>
        <v>1.5702519746173874E-2</v>
      </c>
      <c r="AK36" s="471">
        <f t="shared" si="17"/>
        <v>1.6482738534711758E-2</v>
      </c>
      <c r="AL36" s="471">
        <f t="shared" si="17"/>
        <v>1.7272697134256932E-2</v>
      </c>
      <c r="AM36" s="471">
        <f t="shared" si="17"/>
        <v>1.883105435286973E-2</v>
      </c>
      <c r="AN36" s="471">
        <f t="shared" si="17"/>
        <v>1.8001084887367333E-2</v>
      </c>
      <c r="AO36" s="471">
        <f t="shared" si="17"/>
        <v>1.3648036188902223E-2</v>
      </c>
      <c r="AP36" s="471">
        <f t="shared" si="17"/>
        <v>1.7914762844752213E-2</v>
      </c>
      <c r="AQ36" s="286"/>
      <c r="BA36" s="77">
        <v>29</v>
      </c>
      <c r="BB36" s="77"/>
      <c r="BC36" s="77" t="s">
        <v>306</v>
      </c>
      <c r="BD36" s="77" t="str">
        <f t="shared" si="1"/>
        <v>29：電気機械器具製造業(N=13)</v>
      </c>
      <c r="BE36" s="856">
        <f>VLOOKUP(BE$13&amp;"_"&amp;$AV$8,データシート2!$A:$SI,MATCH($AV$5&amp;"_"&amp;$BA36&amp;$AV$6,データシート2!$A$1:$SI$1,0),0)</f>
        <v>13</v>
      </c>
      <c r="BF36" s="962">
        <f>VLOOKUP(BF$13&amp;"_"&amp;$AW$8,データシート2!$A:$SI,MATCH($AW$5&amp;"_"&amp;$BA36&amp;$AW$6,データシート2!$A$1:$SI$1,0),0)</f>
        <v>114.057</v>
      </c>
      <c r="BG36" s="962">
        <f t="shared" si="2"/>
        <v>8.7736153846153844</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0.72482299740614731</v>
      </c>
    </row>
    <row r="37" spans="2:63" ht="15.95" customHeight="1">
      <c r="B37" s="303"/>
      <c r="C37" s="31"/>
      <c r="Z37" s="286"/>
      <c r="AB37" s="285"/>
      <c r="AC37" s="534"/>
      <c r="AD37" s="421" t="s">
        <v>200</v>
      </c>
      <c r="AE37" s="426"/>
      <c r="AF37" s="472">
        <f>IFERROR(IF(F26/AF29&gt;1,1,F26/AF29),0)</f>
        <v>0.20438721337809568</v>
      </c>
      <c r="AG37" s="472">
        <f t="shared" ref="AG37:AP37" si="20">IFERROR(IF(G26/AG29&gt;1,1,G26/AG29),0)</f>
        <v>0.25555557506190074</v>
      </c>
      <c r="AH37" s="472">
        <f t="shared" si="20"/>
        <v>0.25976264008581984</v>
      </c>
      <c r="AI37" s="472">
        <f t="shared" si="20"/>
        <v>0.30074203614378159</v>
      </c>
      <c r="AJ37" s="472">
        <f t="shared" si="20"/>
        <v>0.27155759280575087</v>
      </c>
      <c r="AK37" s="472">
        <f t="shared" si="20"/>
        <v>0.38928321583476438</v>
      </c>
      <c r="AL37" s="472">
        <f t="shared" si="20"/>
        <v>0.43517327995226562</v>
      </c>
      <c r="AM37" s="472">
        <f t="shared" si="20"/>
        <v>0.41023165955773211</v>
      </c>
      <c r="AN37" s="472">
        <f t="shared" si="20"/>
        <v>0.39373435714743776</v>
      </c>
      <c r="AO37" s="472">
        <f t="shared" si="20"/>
        <v>0.36882360533657832</v>
      </c>
      <c r="AP37" s="472">
        <f t="shared" si="20"/>
        <v>0.36451258820223315</v>
      </c>
      <c r="AQ37" s="286"/>
      <c r="BA37" s="77">
        <v>30</v>
      </c>
      <c r="BB37" s="77"/>
      <c r="BC37" s="77" t="s">
        <v>307</v>
      </c>
      <c r="BD37" s="77" t="str">
        <f t="shared" si="1"/>
        <v>30：情報通信機械器具製造業(N=2)</v>
      </c>
      <c r="BE37" s="856">
        <f>VLOOKUP(BE$13&amp;"_"&amp;$AV$8,データシート2!$A:$SI,MATCH($AV$5&amp;"_"&amp;$BA37&amp;$AV$6,データシート2!$A$1:$SI$1,0),0)</f>
        <v>2</v>
      </c>
      <c r="BF37" s="962">
        <f>VLOOKUP(BF$13&amp;"_"&amp;$AW$8,データシート2!$A:$SI,MATCH($AW$5&amp;"_"&amp;$BA37&amp;$AW$6,データシート2!$A$1:$SI$1,0),0)</f>
        <v>10.707000000000001</v>
      </c>
      <c r="BG37" s="962">
        <f t="shared" si="2"/>
        <v>5.3535000000000004</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0.79594888393836438</v>
      </c>
    </row>
    <row r="38" spans="2:63" ht="15.95" customHeight="1">
      <c r="B38" s="303"/>
      <c r="J38" s="14"/>
      <c r="K38" s="14"/>
      <c r="L38" s="14"/>
      <c r="M38" s="14"/>
      <c r="Z38" s="286"/>
      <c r="AB38" s="285"/>
      <c r="AP38" s="431"/>
      <c r="AQ38" s="286"/>
      <c r="BA38" s="77">
        <v>31</v>
      </c>
      <c r="BB38" s="77"/>
      <c r="BC38" s="77" t="s">
        <v>308</v>
      </c>
      <c r="BD38" s="77" t="str">
        <f t="shared" si="1"/>
        <v>31：輸送用機械器具製造業(N=23)</v>
      </c>
      <c r="BE38" s="856">
        <f>VLOOKUP(BE$13&amp;"_"&amp;$AV$8,データシート2!$A:$SI,MATCH($AV$5&amp;"_"&amp;$BA38&amp;$AV$6,データシート2!$A$1:$SI$1,0),0)</f>
        <v>23</v>
      </c>
      <c r="BF38" s="962">
        <f>VLOOKUP(BF$13&amp;"_"&amp;$AW$8,データシート2!$A:$SI,MATCH($AW$5&amp;"_"&amp;$BA38&amp;$AW$6,データシート2!$A$1:$SI$1,0),0)</f>
        <v>266.53500000000003</v>
      </c>
      <c r="BG38" s="962">
        <f t="shared" si="2"/>
        <v>11.588478260869566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0.84200652323924596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32：その他の製造業(N=6)</v>
      </c>
      <c r="BE39" s="856">
        <f>VLOOKUP(BE$13&amp;"_"&amp;$AV$8,データシート2!$A:$SI,MATCH($AV$5&amp;"_"&amp;$BA39&amp;$AV$6,データシート2!$A$1:$SI$1,0),0)</f>
        <v>6</v>
      </c>
      <c r="BF39" s="962">
        <f>VLOOKUP(BF$13&amp;"_"&amp;$AW$8,データシート2!$A:$SI,MATCH($AW$5&amp;"_"&amp;$BA39&amp;$AW$6,データシート2!$A$1:$SI$1,0),0)</f>
        <v>30.376999999999999</v>
      </c>
      <c r="BG39" s="962">
        <f t="shared" si="2"/>
        <v>5.0628333333333329</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0.57689363504886559</v>
      </c>
    </row>
    <row r="40" spans="2:63" ht="15.95" customHeight="1">
      <c r="B40" s="285"/>
      <c r="Z40" s="286"/>
      <c r="AB40" s="285"/>
      <c r="AQ40" s="286"/>
      <c r="BA40" s="77" t="s">
        <v>310</v>
      </c>
      <c r="BB40" s="77" t="s">
        <v>190</v>
      </c>
      <c r="BC40" s="17" t="s">
        <v>311</v>
      </c>
      <c r="BD40" s="77" t="str">
        <f t="shared" si="1"/>
        <v>F：電気・ガス・熱供給・水道業(N=12)</v>
      </c>
      <c r="BE40" s="856">
        <f>VLOOKUP(BE$13&amp;"_"&amp;$AV$8,データシート2!$A:$SI,MATCH($AV$5&amp;"_"&amp;$BA40&amp;$AV$6,データシート2!$A$1:$SI$1,0),0)</f>
        <v>12</v>
      </c>
      <c r="BF40" s="962">
        <f>VLOOKUP(BF$13&amp;"_"&amp;$AW$8,データシート2!$A:$SI,MATCH($AW$5&amp;"_"&amp;$BA40&amp;$AW$6,データシート2!$A$1:$SI$1,0),0)</f>
        <v>105.239</v>
      </c>
      <c r="BG40" s="962">
        <f t="shared" ref="BG40:BG51" si="21">BF40/BE40</f>
        <v>8.769916666666667</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0.88737320581967005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8.3079999999999998</v>
      </c>
      <c r="BG41" s="962">
        <f t="shared" si="21"/>
        <v>4.1539999999999999</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0.49030592548917057</v>
      </c>
    </row>
    <row r="42" spans="2:63" ht="24.6" customHeight="1">
      <c r="B42" s="285"/>
      <c r="Z42" s="286"/>
      <c r="AB42" s="272" t="s">
        <v>316</v>
      </c>
      <c r="BA42" s="77" t="s">
        <v>314</v>
      </c>
      <c r="BB42" s="77"/>
      <c r="BC42" s="77" t="s">
        <v>315</v>
      </c>
      <c r="BD42" s="77" t="str">
        <f t="shared" si="1"/>
        <v>H：運輸業，郵便業(N=2)</v>
      </c>
      <c r="BE42" s="856">
        <f>VLOOKUP(BE$13&amp;"_"&amp;$AV$8,データシート2!$A:$SI,MATCH($AV$5&amp;"_"&amp;$BA42&amp;$AV$6,データシート2!$A$1:$SI$1,0),0)</f>
        <v>2</v>
      </c>
      <c r="BF42" s="962">
        <f>VLOOKUP(BF$13&amp;"_"&amp;$AW$8,データシート2!$A:$SI,MATCH($AW$5&amp;"_"&amp;$BA42&amp;$AW$6,データシート2!$A$1:$SI$1,0),0)</f>
        <v>11.223000000000001</v>
      </c>
      <c r="BG42" s="962">
        <f t="shared" si="21"/>
        <v>5.6115000000000004</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0.84142771103800618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I：卸売業，小売業(N=7)</v>
      </c>
      <c r="BE43" s="856">
        <f>VLOOKUP(BE$13&amp;"_"&amp;$AV$8,データシート2!$A:$SI,MATCH($AV$5&amp;"_"&amp;$BA43&amp;$AV$6,データシート2!$A$1:$SI$1,0),0)</f>
        <v>7</v>
      </c>
      <c r="BF43" s="962">
        <f>VLOOKUP(BF$13&amp;"_"&amp;$AW$8,データシート2!$A:$SI,MATCH($AW$5&amp;"_"&amp;$BA43&amp;$AW$6,データシート2!$A$1:$SI$1,0),0)</f>
        <v>24.117000000000001</v>
      </c>
      <c r="BG43" s="962">
        <f t="shared" si="21"/>
        <v>3.4452857142857143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0.8361860576239446</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4.6479999999999997</v>
      </c>
      <c r="BG44" s="962">
        <f t="shared" si="21"/>
        <v>4.6479999999999997</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0.95182915137862967</v>
      </c>
    </row>
    <row r="45" spans="2:63" ht="15.95" customHeight="1">
      <c r="B45" s="305"/>
      <c r="Z45" s="286"/>
      <c r="AB45" s="285"/>
      <c r="AQ45" s="286"/>
      <c r="BA45" s="77" t="s">
        <v>321</v>
      </c>
      <c r="BB45" s="77"/>
      <c r="BC45" s="77" t="s">
        <v>322</v>
      </c>
      <c r="BD45" s="77" t="str">
        <f t="shared" si="1"/>
        <v>K：不動産業，物品賃貸業(N=4)</v>
      </c>
      <c r="BE45" s="856">
        <f>VLOOKUP(BE$13&amp;"_"&amp;$AV$8,データシート2!$A:$SI,MATCH($AV$5&amp;"_"&amp;$BA45&amp;$AV$6,データシート2!$A$1:$SI$1,0),0)</f>
        <v>4</v>
      </c>
      <c r="BF45" s="962">
        <f>VLOOKUP(BF$13&amp;"_"&amp;$AW$8,データシート2!$A:$SI,MATCH($AW$5&amp;"_"&amp;$BA45&amp;$AW$6,データシート2!$A$1:$SI$1,0),0)</f>
        <v>12.446999999999999</v>
      </c>
      <c r="BG45" s="962">
        <f t="shared" si="21"/>
        <v>3.1117499999999998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0.57695653769765498</v>
      </c>
    </row>
    <row r="46" spans="2:63" ht="15.95" customHeight="1">
      <c r="B46" s="305"/>
      <c r="Z46" s="286"/>
      <c r="AB46" s="285"/>
      <c r="AQ46" s="286"/>
      <c r="BA46" s="77" t="s">
        <v>323</v>
      </c>
      <c r="BB46" s="77"/>
      <c r="BC46" s="77" t="s">
        <v>324</v>
      </c>
      <c r="BD46" s="77" t="str">
        <f t="shared" si="1"/>
        <v>L：学術研究,専門･技術ｻｰﾋﾞｽ業(N=33)</v>
      </c>
      <c r="BE46" s="856">
        <f>VLOOKUP(BE$13&amp;"_"&amp;$AV$8,データシート2!$A:$SI,MATCH($AV$5&amp;"_"&amp;$BA46&amp;$AV$6,データシート2!$A$1:$SI$1,0),0)</f>
        <v>33</v>
      </c>
      <c r="BF46" s="962">
        <f>VLOOKUP(BF$13&amp;"_"&amp;$AW$8,データシート2!$A:$SI,MATCH($AW$5&amp;"_"&amp;$BA46&amp;$AW$6,データシート2!$A$1:$SI$1,0),0)</f>
        <v>685.46600000000001</v>
      </c>
      <c r="BG46" s="962">
        <f t="shared" si="21"/>
        <v>20.771696969696968</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1.7218098384135851</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3.1360000000000001</v>
      </c>
      <c r="BG47" s="962">
        <f t="shared" si="21"/>
        <v>3.1360000000000001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0.66828811176418801</v>
      </c>
    </row>
    <row r="48" spans="2:63" ht="15.95" customHeight="1">
      <c r="B48" s="305"/>
      <c r="Z48" s="286"/>
      <c r="AB48" s="285"/>
      <c r="AQ48" s="286"/>
      <c r="BA48" s="77" t="s">
        <v>327</v>
      </c>
      <c r="BB48" s="77"/>
      <c r="BC48" s="77" t="s">
        <v>328</v>
      </c>
      <c r="BD48" s="77" t="str">
        <f t="shared" si="1"/>
        <v>N：生活関連ｻｰﾋﾞｽ業,娯楽業(N=5)</v>
      </c>
      <c r="BE48" s="856">
        <f>VLOOKUP(BE$13&amp;"_"&amp;$AV$8,データシート2!$A:$SI,MATCH($AV$5&amp;"_"&amp;$BA48&amp;$AV$6,データシート2!$A$1:$SI$1,0),0)</f>
        <v>5</v>
      </c>
      <c r="BF48" s="962">
        <f>VLOOKUP(BF$13&amp;"_"&amp;$AW$8,データシート2!$A:$SI,MATCH($AW$5&amp;"_"&amp;$BA48&amp;$AW$6,データシート2!$A$1:$SI$1,0),0)</f>
        <v>19.847000000000001</v>
      </c>
      <c r="BG48" s="962">
        <f t="shared" si="21"/>
        <v>3.9694000000000003</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0.79995570316732345</v>
      </c>
    </row>
    <row r="49" spans="2:63" ht="15.95" customHeight="1">
      <c r="B49" s="305"/>
      <c r="Z49" s="286"/>
      <c r="AB49" s="285"/>
      <c r="AQ49" s="286"/>
      <c r="BA49" s="77" t="s">
        <v>329</v>
      </c>
      <c r="BB49" s="77"/>
      <c r="BC49" s="77" t="s">
        <v>330</v>
      </c>
      <c r="BD49" s="77" t="str">
        <f t="shared" si="1"/>
        <v>O：教育，学習支援業(N=7)</v>
      </c>
      <c r="BE49" s="856">
        <f>VLOOKUP(BE$13&amp;"_"&amp;$AV$8,データシート2!$A:$SI,MATCH($AV$5&amp;"_"&amp;$BA49&amp;$AV$6,データシート2!$A$1:$SI$1,0),0)</f>
        <v>7</v>
      </c>
      <c r="BF49" s="962">
        <f>VLOOKUP(BF$13&amp;"_"&amp;$AW$8,データシート2!$A:$SI,MATCH($AW$5&amp;"_"&amp;$BA49&amp;$AW$6,データシート2!$A$1:$SI$1,0),0)</f>
        <v>83.905000000000001</v>
      </c>
      <c r="BG49" s="962">
        <f t="shared" si="21"/>
        <v>11.986428571428572</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1.4036073949131134</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P：医療，福祉(N=13)</v>
      </c>
      <c r="BE50" s="856">
        <f>VLOOKUP(BE$13&amp;"_"&amp;$AV$8,データシート2!$A:$SI,MATCH($AV$5&amp;"_"&amp;$BA50&amp;$AV$6,データシート2!$A$1:$SI$1,0),0)</f>
        <v>13</v>
      </c>
      <c r="BF50" s="962">
        <f>VLOOKUP(BF$13&amp;"_"&amp;$AW$8,データシート2!$A:$SI,MATCH($AW$5&amp;"_"&amp;$BA50&amp;$AW$6,データシート2!$A$1:$SI$1,0),0)</f>
        <v>62.533000000000001</v>
      </c>
      <c r="BG50" s="962">
        <f t="shared" si="21"/>
        <v>4.8102307692307695</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0.86768686187842048</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R：ｻｰﾋﾞｽ業(他に分類されない)(N=16)</v>
      </c>
      <c r="BE52" s="856">
        <f>VLOOKUP(BE$13&amp;"_"&amp;$AV$8,データシート2!$A:$SI,MATCH($AV$5&amp;"_"&amp;$BA52&amp;$AV$6,データシート2!$A$1:$SI$1,0),0)</f>
        <v>16</v>
      </c>
      <c r="BF52" s="962">
        <f>VLOOKUP(BF$13&amp;"_"&amp;$AW$8,データシート2!$A:$SI,MATCH($AW$5&amp;"_"&amp;$BA52&amp;$AW$6,データシート2!$A$1:$SI$1,0),0)</f>
        <v>401.13400000000001</v>
      </c>
      <c r="BG52" s="962">
        <f t="shared" ref="BG52" si="25">BF52/BE52</f>
        <v>25.070875000000001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0.94007363117951681</v>
      </c>
    </row>
    <row r="53" spans="2:63" ht="15.95" customHeight="1">
      <c r="B53" s="285"/>
      <c r="P53" s="172" t="s">
        <v>102</v>
      </c>
      <c r="Z53" s="286"/>
      <c r="AB53" s="285"/>
      <c r="AQ53" s="286"/>
      <c r="BA53" s="77" t="s">
        <v>337</v>
      </c>
      <c r="BB53" s="77"/>
      <c r="BC53" s="77" t="s">
        <v>338</v>
      </c>
      <c r="BD53" s="77" t="str">
        <f>BC53&amp;"(N="&amp;BE53&amp;")"</f>
        <v>S：公務(N=7)</v>
      </c>
      <c r="BE53" s="856">
        <f>VLOOKUP(BE$13&amp;"_"&amp;$AV$8,データシート2!$A:$SI,MATCH($AV$5&amp;"_"&amp;$BA53&amp;$AV$6,データシート2!$A$1:$SI$1,0),0)</f>
        <v>7</v>
      </c>
      <c r="BF53" s="962">
        <f>VLOOKUP(BF$13&amp;"_"&amp;$AW$8,データシート2!$A:$SI,MATCH($AW$5&amp;"_"&amp;$BA53&amp;$AW$6,データシート2!$A$1:$SI$1,0),0)</f>
        <v>24.831</v>
      </c>
      <c r="BG53" s="962">
        <f t="shared" ref="BG53:BG63" si="28">BF53/BE53</f>
        <v>3.5472857142857142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0.76597755131226231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1634.47</v>
      </c>
      <c r="BG54" s="962">
        <f t="shared" si="28"/>
        <v>1634.47</v>
      </c>
      <c r="BH54" s="856">
        <f>BH58+BH59</f>
        <v>31</v>
      </c>
      <c r="BI54" s="856">
        <f>BI58+BI59</f>
        <v>27295.311999999998</v>
      </c>
      <c r="BJ54" s="856">
        <f t="shared" si="29"/>
        <v>880.49393548387093</v>
      </c>
      <c r="BK54" s="292">
        <f t="shared" si="30"/>
        <v>1.8563103436956501</v>
      </c>
    </row>
    <row r="55" spans="2:63" ht="15.95" customHeight="1" thickTop="1" thickBot="1">
      <c r="B55" s="285"/>
      <c r="C55" s="420" t="s">
        <v>205</v>
      </c>
      <c r="D55" s="534"/>
      <c r="E55" s="534"/>
      <c r="F55" s="888">
        <f>SUM(F56,F57,F60,F61,F62,F63,F64,F65,)</f>
        <v>28705.121000000003</v>
      </c>
      <c r="G55" s="895">
        <f t="shared" ref="G55:P55" si="31">SUM(G56,G57,G60,G61,G62,G63,G64,G65,)</f>
        <v>23785.437000000005</v>
      </c>
      <c r="H55" s="895">
        <f t="shared" si="31"/>
        <v>31905.607999999997</v>
      </c>
      <c r="I55" s="895">
        <f t="shared" si="31"/>
        <v>31061.758000000002</v>
      </c>
      <c r="J55" s="895">
        <f t="shared" si="31"/>
        <v>30694.662</v>
      </c>
      <c r="K55" s="895">
        <f t="shared" si="31"/>
        <v>30275.428910000002</v>
      </c>
      <c r="L55" s="895">
        <f t="shared" si="31"/>
        <v>29841.419000000002</v>
      </c>
      <c r="M55" s="895">
        <f t="shared" si="31"/>
        <v>30558.112999999998</v>
      </c>
      <c r="N55" s="895">
        <f t="shared" si="31"/>
        <v>29473.120000000003</v>
      </c>
      <c r="O55" s="895">
        <f t="shared" si="31"/>
        <v>23724.102000000003</v>
      </c>
      <c r="P55" s="896">
        <f t="shared" si="31"/>
        <v>29041.353000000003</v>
      </c>
      <c r="Z55" s="286"/>
      <c r="AB55" s="285"/>
      <c r="AQ55" s="286"/>
      <c r="BA55" s="77" t="s">
        <v>342</v>
      </c>
      <c r="BB55" s="77"/>
      <c r="BC55" s="77" t="s">
        <v>343</v>
      </c>
      <c r="BD55" s="77" t="str">
        <f t="shared" ref="BD55:BD57" si="32">BC55&amp;"(N="&amp;BE55&amp;")"</f>
        <v>発電所・変電所(N=14)</v>
      </c>
      <c r="BE55" s="856">
        <f>BE60+BE61</f>
        <v>14</v>
      </c>
      <c r="BF55" s="962">
        <f>BF60+BF61</f>
        <v>1665.883</v>
      </c>
      <c r="BG55" s="962">
        <f t="shared" si="28"/>
        <v>118.99164285714286</v>
      </c>
      <c r="BH55" s="856">
        <f>BH60+BH61</f>
        <v>231</v>
      </c>
      <c r="BI55" s="856">
        <f>BI60+BI61</f>
        <v>22952.601999999999</v>
      </c>
      <c r="BJ55" s="856">
        <f t="shared" si="29"/>
        <v>99.361913419913421</v>
      </c>
      <c r="BK55" s="292">
        <f t="shared" si="30"/>
        <v>1.1975578847226123</v>
      </c>
    </row>
    <row r="56" spans="2:63" ht="15.95" customHeight="1" thickBot="1">
      <c r="B56" s="285"/>
      <c r="C56" s="625" t="str">
        <f>D56</f>
        <v>エネルギー起源CO2</v>
      </c>
      <c r="D56" s="425" t="s">
        <v>345</v>
      </c>
      <c r="E56" s="422"/>
      <c r="F56" s="890">
        <f>IFERROR(VLOOKUP(年度マスタ!$K$4&amp;"_"&amp;F$54,データシート1!$A:$CE,MATCH("bc_"&amp;$C56,データシート1!$A$1:$CE$1,0),0),0)</f>
        <v>26473.686000000002</v>
      </c>
      <c r="G56" s="897">
        <f>IFERROR(VLOOKUP(年度マスタ!$K$4&amp;"_"&amp;G$54,データシート1!$A:$CE,MATCH("bc_"&amp;$C56,データシート1!$A$1:$CE$1,0),0),0)</f>
        <v>21809.484</v>
      </c>
      <c r="H56" s="897">
        <f>IFERROR(VLOOKUP(年度マスタ!$K$4&amp;"_"&amp;H$54,データシート1!$A:$CE,MATCH("bc_"&amp;$C56,データシート1!$A$1:$CE$1,0),0),0)</f>
        <v>29487.048999999999</v>
      </c>
      <c r="I56" s="897">
        <f>IFERROR(VLOOKUP(年度マスタ!$K$4&amp;"_"&amp;I$54,データシート1!$A:$CE,MATCH("bc_"&amp;$C56,データシート1!$A$1:$CE$1,0),0),0)</f>
        <v>28606.544000000002</v>
      </c>
      <c r="J56" s="897">
        <f>IFERROR(VLOOKUP(年度マスタ!$K$4&amp;"_"&amp;J$54,データシート1!$A:$CE,MATCH("bc_"&amp;$C56,データシート1!$A$1:$CE$1,0),0),0)</f>
        <v>28193.974999999999</v>
      </c>
      <c r="K56" s="897">
        <f>IFERROR(VLOOKUP(年度マスタ!$K$4&amp;"_"&amp;K$54,データシート1!$A:$CE,MATCH("bc_"&amp;$C56,データシート1!$A$1:$CE$1,0),0),0)</f>
        <v>27881.272000000001</v>
      </c>
      <c r="L56" s="897">
        <f>IFERROR(VLOOKUP(年度マスタ!$K$4&amp;"_"&amp;L$54,データシート1!$A:$CE,MATCH("bc_"&amp;$C56,データシート1!$A$1:$CE$1,0),0),0)</f>
        <v>27208.878000000001</v>
      </c>
      <c r="M56" s="897">
        <f>IFERROR(VLOOKUP(年度マスタ!$K$4&amp;"_"&amp;M$54,データシート1!$A:$CE,MATCH("bc_"&amp;$C56,データシート1!$A$1:$CE$1,0),0),0)</f>
        <v>27819.634999999998</v>
      </c>
      <c r="N56" s="897">
        <f>IFERROR(VLOOKUP(年度マスタ!$K$4&amp;"_"&amp;N$54,データシート1!$A:$CE,MATCH("bc_"&amp;$C56,データシート1!$A$1:$CE$1,0),0),0)</f>
        <v>27727.683000000001</v>
      </c>
      <c r="O56" s="897">
        <f>IFERROR(VLOOKUP(年度マスタ!$K$4&amp;"_"&amp;O$54,データシート1!$A:$CE,MATCH("bc_"&amp;$C56,データシート1!$A$1:$CE$1,0),0),0)</f>
        <v>22354.491000000002</v>
      </c>
      <c r="P56" s="898">
        <f>IFERROR(VLOOKUP(年度マスタ!$K$4&amp;"_"&amp;P$54,データシート1!$A:$CE,MATCH("bc_"&amp;$C56,データシート1!$A$1:$CE$1,0),0),0)</f>
        <v>27116.257000000001</v>
      </c>
      <c r="Z56" s="286"/>
      <c r="AB56" s="285"/>
      <c r="AQ56" s="286"/>
      <c r="BA56" s="77">
        <v>3411</v>
      </c>
      <c r="BB56" s="77"/>
      <c r="BC56" s="77" t="s">
        <v>344</v>
      </c>
      <c r="BD56" s="77" t="str">
        <f t="shared" si="32"/>
        <v>ガス製造工場(N=1)</v>
      </c>
      <c r="BE56" s="856">
        <f>BE62</f>
        <v>1</v>
      </c>
      <c r="BF56" s="962">
        <f>BF62</f>
        <v>20.364999999999998</v>
      </c>
      <c r="BG56" s="962">
        <f t="shared" si="28"/>
        <v>20.364999999999998</v>
      </c>
      <c r="BH56" s="856">
        <f>BH62</f>
        <v>30</v>
      </c>
      <c r="BI56" s="856">
        <f>BI62</f>
        <v>751.173</v>
      </c>
      <c r="BJ56" s="856">
        <f t="shared" si="29"/>
        <v>25.039100000000001</v>
      </c>
      <c r="BK56" s="292">
        <f t="shared" si="30"/>
        <v>0.8133279550782575</v>
      </c>
    </row>
    <row r="57" spans="2:63" ht="15.95" customHeight="1" thickBot="1">
      <c r="B57" s="285"/>
      <c r="C57" s="534"/>
      <c r="D57" s="423" t="s">
        <v>347</v>
      </c>
      <c r="E57" s="422"/>
      <c r="F57" s="890">
        <f>SUM(F58:F59)</f>
        <v>1751.0039999999999</v>
      </c>
      <c r="G57" s="897">
        <f t="shared" ref="G57:J57" si="33">SUM(G58:G59)</f>
        <v>1524.6589999999999</v>
      </c>
      <c r="H57" s="897">
        <f t="shared" si="33"/>
        <v>1935.2779999999998</v>
      </c>
      <c r="I57" s="897">
        <f t="shared" si="33"/>
        <v>1946.1859999999999</v>
      </c>
      <c r="J57" s="897">
        <f t="shared" si="33"/>
        <v>1920.874</v>
      </c>
      <c r="K57" s="897">
        <f t="shared" ref="K57:O57" si="34">SUM(K58:K59)</f>
        <v>1875.5630000000001</v>
      </c>
      <c r="L57" s="897">
        <f t="shared" si="34"/>
        <v>1814.97</v>
      </c>
      <c r="M57" s="897">
        <f t="shared" si="34"/>
        <v>2045.1610000000001</v>
      </c>
      <c r="N57" s="897">
        <f t="shared" si="34"/>
        <v>1445.653</v>
      </c>
      <c r="O57" s="897">
        <f t="shared" si="34"/>
        <v>1091.3979999999999</v>
      </c>
      <c r="P57" s="898">
        <f>SUM(P58:P59)</f>
        <v>1495.3690000000001</v>
      </c>
      <c r="Z57" s="286"/>
      <c r="AB57" s="285"/>
      <c r="AQ57" s="286"/>
      <c r="BA57" s="77">
        <v>3511</v>
      </c>
      <c r="BB57" s="77"/>
      <c r="BC57" s="77" t="s">
        <v>346</v>
      </c>
      <c r="BD57" s="77" t="str">
        <f t="shared" si="32"/>
        <v>熱供給業(N=2)</v>
      </c>
      <c r="BE57" s="856">
        <f>BE63</f>
        <v>2</v>
      </c>
      <c r="BF57" s="962">
        <f>BF63</f>
        <v>9.1329999999999991</v>
      </c>
      <c r="BG57" s="962">
        <f t="shared" si="28"/>
        <v>4.5664999999999996</v>
      </c>
      <c r="BH57" s="856">
        <f>BH63</f>
        <v>137</v>
      </c>
      <c r="BI57" s="856">
        <f>BI63</f>
        <v>553.39800000000002</v>
      </c>
      <c r="BJ57" s="856">
        <f t="shared" si="29"/>
        <v>4.0394014598540151</v>
      </c>
      <c r="BK57" s="292">
        <f t="shared" si="30"/>
        <v>1.1304892681216772</v>
      </c>
    </row>
    <row r="58" spans="2:63" ht="15.95" customHeight="1" thickBot="1">
      <c r="B58" s="285"/>
      <c r="C58" s="625" t="s">
        <v>349</v>
      </c>
      <c r="D58" s="423" t="s">
        <v>350</v>
      </c>
      <c r="E58" s="422" t="s">
        <v>351</v>
      </c>
      <c r="F58" s="892">
        <f>IFERROR(VLOOKUP(年度マスタ!$K$4&amp;"_"&amp;F$54,データシート1!$A:$CE,MATCH("bc_"&amp;$C58,データシート1!$A$1:$CE$1,0),0),0)</f>
        <v>168.82900000000001</v>
      </c>
      <c r="G58" s="899">
        <f>IFERROR(VLOOKUP(年度マスタ!$K$4&amp;"_"&amp;G$54,データシート1!$A:$CE,MATCH("bc_"&amp;$C58,データシート1!$A$1:$CE$1,0),0),0)</f>
        <v>227.65700000000001</v>
      </c>
      <c r="H58" s="899">
        <f>IFERROR(VLOOKUP(年度マスタ!$K$4&amp;"_"&amp;H$54,データシート1!$A:$CE,MATCH("bc_"&amp;$C58,データシート1!$A$1:$CE$1,0),0),0)</f>
        <v>259.39999999999998</v>
      </c>
      <c r="I58" s="899">
        <f>IFERROR(VLOOKUP(年度マスタ!$K$4&amp;"_"&amp;I$54,データシート1!$A:$CE,MATCH("bc_"&amp;$C58,データシート1!$A$1:$CE$1,0),0),0)</f>
        <v>274.77999999999997</v>
      </c>
      <c r="J58" s="899">
        <f>IFERROR(VLOOKUP(年度マスタ!$K$4&amp;"_"&amp;J$54,データシート1!$A:$CE,MATCH("bc_"&amp;$C58,データシート1!$A$1:$CE$1,0),0),0)</f>
        <v>294.59699999999998</v>
      </c>
      <c r="K58" s="899">
        <f>IFERROR(VLOOKUP(年度マスタ!$K$4&amp;"_"&amp;K$54,データシート1!$A:$CE,MATCH("bc_"&amp;$C58,データシート1!$A$1:$CE$1,0),0),0)</f>
        <v>295.565</v>
      </c>
      <c r="L58" s="899">
        <f>IFERROR(VLOOKUP(年度マスタ!$K$4&amp;"_"&amp;L$54,データシート1!$A:$CE,MATCH("bc_"&amp;$C58,データシート1!$A$1:$CE$1,0),0),0)</f>
        <v>329.64100000000002</v>
      </c>
      <c r="M58" s="899">
        <f>IFERROR(VLOOKUP(年度マスタ!$K$4&amp;"_"&amp;M$54,データシート1!$A:$CE,MATCH("bc_"&amp;$C58,データシート1!$A$1:$CE$1,0),0),0)</f>
        <v>368.04700000000003</v>
      </c>
      <c r="N58" s="899">
        <f>IFERROR(VLOOKUP(年度マスタ!$K$4&amp;"_"&amp;N$54,データシート1!$A:$CE,MATCH("bc_"&amp;$C58,データシート1!$A$1:$CE$1,0),0),0)</f>
        <v>284.64499999999998</v>
      </c>
      <c r="O58" s="899">
        <f>IFERROR(VLOOKUP(年度マスタ!$K$4&amp;"_"&amp;O$54,データシート1!$A:$CE,MATCH("bc_"&amp;$C58,データシート1!$A$1:$CE$1,0),0),0)</f>
        <v>221.297</v>
      </c>
      <c r="P58" s="900">
        <f>IFERROR(VLOOKUP(年度マスタ!$K$4&amp;"_"&amp;P$54,データシート1!$A:$CE,MATCH("bc_"&amp;$C58,データシート1!$A$1:$CE$1,0),0),0)</f>
        <v>301.91800000000001</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1634.47</v>
      </c>
      <c r="BG58" s="963">
        <f t="shared" si="28"/>
        <v>1634.47</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1.775742629539516</v>
      </c>
    </row>
    <row r="59" spans="2:63" ht="15.95" customHeight="1" thickBot="1">
      <c r="B59" s="298"/>
      <c r="C59" s="625" t="s">
        <v>353</v>
      </c>
      <c r="D59" s="424" t="s">
        <v>354</v>
      </c>
      <c r="E59" s="422" t="s">
        <v>355</v>
      </c>
      <c r="F59" s="892">
        <f>IFERROR(VLOOKUP(年度マスタ!$K$4&amp;"_"&amp;F$54,データシート1!$A:$CE,MATCH("bc_"&amp;$C59,データシート1!$A$1:$CE$1,0),0),0)</f>
        <v>1582.175</v>
      </c>
      <c r="G59" s="899">
        <f>IFERROR(VLOOKUP(年度マスタ!$K$4&amp;"_"&amp;G$54,データシート1!$A:$CE,MATCH("bc_"&amp;$C59,データシート1!$A$1:$CE$1,0),0),0)</f>
        <v>1297.002</v>
      </c>
      <c r="H59" s="899">
        <f>IFERROR(VLOOKUP(年度マスタ!$K$4&amp;"_"&amp;H$54,データシート1!$A:$CE,MATCH("bc_"&amp;$C59,データシート1!$A$1:$CE$1,0),0),0)</f>
        <v>1675.8779999999999</v>
      </c>
      <c r="I59" s="899">
        <f>IFERROR(VLOOKUP(年度マスタ!$K$4&amp;"_"&amp;I$54,データシート1!$A:$CE,MATCH("bc_"&amp;$C59,データシート1!$A$1:$CE$1,0),0),0)</f>
        <v>1671.4059999999999</v>
      </c>
      <c r="J59" s="899">
        <f>IFERROR(VLOOKUP(年度マスタ!$K$4&amp;"_"&amp;J$54,データシート1!$A:$CE,MATCH("bc_"&amp;$C59,データシート1!$A$1:$CE$1,0),0),0)</f>
        <v>1626.277</v>
      </c>
      <c r="K59" s="899">
        <f>IFERROR(VLOOKUP(年度マスタ!$K$4&amp;"_"&amp;K$54,データシート1!$A:$CE,MATCH("bc_"&amp;$C59,データシート1!$A$1:$CE$1,0),0),0)</f>
        <v>1579.998</v>
      </c>
      <c r="L59" s="899">
        <f>IFERROR(VLOOKUP(年度マスタ!$K$4&amp;"_"&amp;L$54,データシート1!$A:$CE,MATCH("bc_"&amp;$C59,データシート1!$A$1:$CE$1,0),0),0)</f>
        <v>1485.329</v>
      </c>
      <c r="M59" s="899">
        <f>IFERROR(VLOOKUP(年度マスタ!$K$4&amp;"_"&amp;M$54,データシート1!$A:$CE,MATCH("bc_"&amp;$C59,データシート1!$A$1:$CE$1,0),0),0)</f>
        <v>1677.114</v>
      </c>
      <c r="N59" s="899">
        <f>IFERROR(VLOOKUP(年度マスタ!$K$4&amp;"_"&amp;N$54,データシート1!$A:$CE,MATCH("bc_"&amp;$C59,データシート1!$A$1:$CE$1,0),0),0)</f>
        <v>1161.008</v>
      </c>
      <c r="O59" s="899">
        <f>IFERROR(VLOOKUP(年度マスタ!$K$4&amp;"_"&amp;O$54,データシート1!$A:$CE,MATCH("bc_"&amp;$C59,データシート1!$A$1:$CE$1,0),0),0)</f>
        <v>870.101</v>
      </c>
      <c r="P59" s="900">
        <f>IFERROR(VLOOKUP(年度マスタ!$K$4&amp;"_"&amp;P$54,データシート1!$A:$CE,MATCH("bc_"&amp;$C59,データシート1!$A$1:$CE$1,0),0),0)</f>
        <v>1193.451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24.471</v>
      </c>
      <c r="G60" s="897">
        <f>IFERROR(VLOOKUP(年度マスタ!$K$4&amp;"_"&amp;G$54,データシート1!$A:$CE,MATCH("bc_"&amp;$C60,データシート1!$A$1:$CE$1,0),0),0)</f>
        <v>15.919</v>
      </c>
      <c r="H60" s="897">
        <f>IFERROR(VLOOKUP(年度マスタ!$K$4&amp;"_"&amp;H$54,データシート1!$A:$CE,MATCH("bc_"&amp;$C60,データシート1!$A$1:$CE$1,0),0),0)</f>
        <v>25.039000000000001</v>
      </c>
      <c r="I60" s="897">
        <f>IFERROR(VLOOKUP(年度マスタ!$K$4&amp;"_"&amp;I$54,データシート1!$A:$CE,MATCH("bc_"&amp;$C60,データシート1!$A$1:$CE$1,0),0),0)</f>
        <v>38.268000000000001</v>
      </c>
      <c r="J60" s="897">
        <f>IFERROR(VLOOKUP(年度マスタ!$K$4&amp;"_"&amp;J$54,データシート1!$A:$CE,MATCH("bc_"&amp;$C60,データシート1!$A$1:$CE$1,0),0),0)</f>
        <v>35.424999999999997</v>
      </c>
      <c r="K60" s="897">
        <f>IFERROR(VLOOKUP(年度マスタ!$K$4&amp;"_"&amp;K$54,データシート1!$A:$CE,MATCH("bc_"&amp;$C60,データシート1!$A$1:$CE$1,0),0),0)</f>
        <v>37.874594999999999</v>
      </c>
      <c r="L60" s="897">
        <f>IFERROR(VLOOKUP(年度マスタ!$K$4&amp;"_"&amp;L$54,データシート1!$A:$CE,MATCH("bc_"&amp;$C60,データシート1!$A$1:$CE$1,0),0),0)</f>
        <v>43.24</v>
      </c>
      <c r="M60" s="897">
        <f>IFERROR(VLOOKUP(年度マスタ!$K$4&amp;"_"&amp;M$54,データシート1!$A:$CE,MATCH("bc_"&amp;$C60,データシート1!$A$1:$CE$1,0),0),0)</f>
        <v>44.676000000000002</v>
      </c>
      <c r="N60" s="897">
        <f>IFERROR(VLOOKUP(年度マスタ!$K$4&amp;"_"&amp;N$54,データシート1!$A:$CE,MATCH("bc_"&amp;$C60,データシート1!$A$1:$CE$1,0),0),0)</f>
        <v>49.524000000000001</v>
      </c>
      <c r="O60" s="897">
        <f>IFERROR(VLOOKUP(年度マスタ!$K$4&amp;"_"&amp;O$54,データシート1!$A:$CE,MATCH("bc_"&amp;$C60,データシート1!$A$1:$CE$1,0),0),0)</f>
        <v>47.753999999999998</v>
      </c>
      <c r="P60" s="898">
        <f>IFERROR(VLOOKUP(年度マスタ!$K$4&amp;"_"&amp;P$54,データシート1!$A:$CE,MATCH("bc_"&amp;$C60,データシート1!$A$1:$CE$1,0),0),0)</f>
        <v>51.267000000000003</v>
      </c>
      <c r="Z60" s="286"/>
      <c r="AB60" s="285"/>
      <c r="AD60" s="307"/>
      <c r="AQ60" s="286"/>
      <c r="BA60" s="306">
        <v>3311</v>
      </c>
      <c r="BB60" s="306"/>
      <c r="BC60" s="306"/>
      <c r="BD60" s="306" t="s">
        <v>356</v>
      </c>
      <c r="BE60" s="857">
        <f>VLOOKUP(BE$13&amp;"_"&amp;$AV$8,データシート2!$A:$SI,MATCH($AV$5&amp;"_"&amp;$BA60,データシート2!$A$1:$SI$1,0),0)</f>
        <v>14</v>
      </c>
      <c r="BF60" s="963">
        <f>VLOOKUP(BF$13&amp;"_"&amp;$AW$8,データシート2!$A:$SI,MATCH($AW$5&amp;"_"&amp;$BA60,データシート2!$A$1:$SI$1,0),0)</f>
        <v>1665.883</v>
      </c>
      <c r="BG60" s="963">
        <f t="shared" si="28"/>
        <v>118.99164285714286</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1.1830526476839012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186.66399999999999</v>
      </c>
      <c r="G61" s="897">
        <f>IFERROR(VLOOKUP(年度マスタ!$K$4&amp;"_"&amp;G$54,データシート1!$A:$CE,MATCH("bc_"&amp;$C61,データシート1!$A$1:$CE$1,0),0),0)</f>
        <v>164.524</v>
      </c>
      <c r="H61" s="897">
        <f>IFERROR(VLOOKUP(年度マスタ!$K$4&amp;"_"&amp;H$54,データシート1!$A:$CE,MATCH("bc_"&amp;$C61,データシート1!$A$1:$CE$1,0),0),0)</f>
        <v>187.375</v>
      </c>
      <c r="I61" s="897">
        <f>IFERROR(VLOOKUP(年度マスタ!$K$4&amp;"_"&amp;I$54,データシート1!$A:$CE,MATCH("bc_"&amp;$C61,データシート1!$A$1:$CE$1,0),0),0)</f>
        <v>178.834</v>
      </c>
      <c r="J61" s="897">
        <f>IFERROR(VLOOKUP(年度マスタ!$K$4&amp;"_"&amp;J$54,データシート1!$A:$CE,MATCH("bc_"&amp;$C61,データシート1!$A$1:$CE$1,0),0),0)</f>
        <v>143.29300000000001</v>
      </c>
      <c r="K61" s="897">
        <f>IFERROR(VLOOKUP(年度マスタ!$K$4&amp;"_"&amp;K$54,データシート1!$A:$CE,MATCH("bc_"&amp;$C61,データシート1!$A$1:$CE$1,0),0),0)</f>
        <v>98.460314999999994</v>
      </c>
      <c r="L61" s="897">
        <f>IFERROR(VLOOKUP(年度マスタ!$K$4&amp;"_"&amp;L$54,データシート1!$A:$CE,MATCH("bc_"&amp;$C61,データシート1!$A$1:$CE$1,0),0),0)</f>
        <v>160.63800000000001</v>
      </c>
      <c r="M61" s="897">
        <f>IFERROR(VLOOKUP(年度マスタ!$K$4&amp;"_"&amp;M$54,データシート1!$A:$CE,MATCH("bc_"&amp;$C61,データシート1!$A$1:$CE$1,0),0),0)</f>
        <v>185.40199999999999</v>
      </c>
      <c r="N61" s="897">
        <f>IFERROR(VLOOKUP(年度マスタ!$K$4&amp;"_"&amp;N$54,データシート1!$A:$CE,MATCH("bc_"&amp;$C61,データシート1!$A$1:$CE$1,0),0),0)</f>
        <v>192.09800000000001</v>
      </c>
      <c r="O61" s="897">
        <f>IFERROR(VLOOKUP(年度マスタ!$K$4&amp;"_"&amp;O$54,データシート1!$A:$CE,MATCH("bc_"&amp;$C61,データシート1!$A$1:$CE$1,0),0),0)</f>
        <v>151.74799999999999</v>
      </c>
      <c r="P61" s="898">
        <f>IFERROR(VLOOKUP(年度マスタ!$K$4&amp;"_"&amp;P$54,データシート1!$A:$CE,MATCH("bc_"&amp;$C61,データシート1!$A$1:$CE$1,0),0),0)</f>
        <v>188.364</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9.6999999999999993</v>
      </c>
      <c r="G62" s="897">
        <f>IFERROR(VLOOKUP(年度マスタ!$K$4&amp;"_"&amp;G$54,データシート1!$A:$CE,MATCH("bc_"&amp;$C62,データシート1!$A$1:$CE$1,0),0),0)</f>
        <v>13</v>
      </c>
      <c r="H62" s="897">
        <f>IFERROR(VLOOKUP(年度マスタ!$K$4&amp;"_"&amp;H$54,データシート1!$A:$CE,MATCH("bc_"&amp;$C62,データシート1!$A$1:$CE$1,0),0),0)</f>
        <v>14.03</v>
      </c>
      <c r="I62" s="897">
        <f>IFERROR(VLOOKUP(年度マスタ!$K$4&amp;"_"&amp;I$54,データシート1!$A:$CE,MATCH("bc_"&amp;$C62,データシート1!$A$1:$CE$1,0),0),0)</f>
        <v>13.010999999999999</v>
      </c>
      <c r="J62" s="897">
        <f>IFERROR(VLOOKUP(年度マスタ!$K$4&amp;"_"&amp;J$54,データシート1!$A:$CE,MATCH("bc_"&amp;$C62,データシート1!$A$1:$CE$1,0),0),0)</f>
        <v>19.77</v>
      </c>
      <c r="K62" s="897">
        <f>IFERROR(VLOOKUP(年度マスタ!$K$4&amp;"_"&amp;K$54,データシート1!$A:$CE,MATCH("bc_"&amp;$C62,データシート1!$A$1:$CE$1,0),0),0)</f>
        <v>12.718</v>
      </c>
      <c r="L62" s="897">
        <f>IFERROR(VLOOKUP(年度マスタ!$K$4&amp;"_"&amp;L$54,データシート1!$A:$CE,MATCH("bc_"&amp;$C62,データシート1!$A$1:$CE$1,0),0),0)</f>
        <v>17.193999999999999</v>
      </c>
      <c r="M62" s="897">
        <f>IFERROR(VLOOKUP(年度マスタ!$K$4&amp;"_"&amp;M$54,データシート1!$A:$CE,MATCH("bc_"&amp;$C62,データシート1!$A$1:$CE$1,0),0),0)</f>
        <v>22.367999999999999</v>
      </c>
      <c r="N62" s="897">
        <f>IFERROR(VLOOKUP(年度マスタ!$K$4&amp;"_"&amp;N$54,データシート1!$A:$CE,MATCH("bc_"&amp;$C62,データシート1!$A$1:$CE$1,0),0),0)</f>
        <v>9.7170000000000005</v>
      </c>
      <c r="O62" s="897">
        <f>IFERROR(VLOOKUP(年度マスタ!$K$4&amp;"_"&amp;O$54,データシート1!$A:$CE,MATCH("bc_"&amp;$C62,データシート1!$A$1:$CE$1,0),0),0)</f>
        <v>11.11</v>
      </c>
      <c r="P62" s="898">
        <f>IFERROR(VLOOKUP(年度マスタ!$K$4&amp;"_"&amp;P$54,データシート1!$A:$CE,MATCH("bc_"&amp;$C62,データシート1!$A$1:$CE$1,0),0),0)</f>
        <v>15.97</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20.364999999999998</v>
      </c>
      <c r="BG62" s="963">
        <f t="shared" si="28"/>
        <v>20.364999999999998</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0.8133279550782575</v>
      </c>
    </row>
    <row r="63" spans="2:63" ht="15.95" customHeight="1" thickBot="1">
      <c r="B63" s="298">
        <f>AD34</f>
        <v>0</v>
      </c>
      <c r="C63" s="626" t="str">
        <f t="shared" si="35"/>
        <v>PFC</v>
      </c>
      <c r="D63" s="425" t="s">
        <v>361</v>
      </c>
      <c r="E63" s="422"/>
      <c r="F63" s="890">
        <f>IFERROR(VLOOKUP(年度マスタ!$K$4&amp;"_"&amp;F$54,データシート1!$A:$CE,MATCH("bc_"&amp;$C63,データシート1!$A$1:$CE$1,0),0),0)</f>
        <v>134.31800000000001</v>
      </c>
      <c r="G63" s="897">
        <f>IFERROR(VLOOKUP(年度マスタ!$K$4&amp;"_"&amp;G$54,データシート1!$A:$CE,MATCH("bc_"&amp;$C63,データシート1!$A$1:$CE$1,0),0),0)</f>
        <v>149.739</v>
      </c>
      <c r="H63" s="897">
        <f>IFERROR(VLOOKUP(年度マスタ!$K$4&amp;"_"&amp;H$54,データシート1!$A:$CE,MATCH("bc_"&amp;$C63,データシート1!$A$1:$CE$1,0),0),0)</f>
        <v>85.518000000000001</v>
      </c>
      <c r="I63" s="897">
        <f>IFERROR(VLOOKUP(年度マスタ!$K$4&amp;"_"&amp;I$54,データシート1!$A:$CE,MATCH("bc_"&amp;$C63,データシート1!$A$1:$CE$1,0),0),0)</f>
        <v>102.471</v>
      </c>
      <c r="J63" s="897">
        <f>IFERROR(VLOOKUP(年度マスタ!$K$4&amp;"_"&amp;J$54,データシート1!$A:$CE,MATCH("bc_"&amp;$C63,データシート1!$A$1:$CE$1,0),0),0)</f>
        <v>85.186999999999998</v>
      </c>
      <c r="K63" s="897">
        <f>IFERROR(VLOOKUP(年度マスタ!$K$4&amp;"_"&amp;K$54,データシート1!$A:$CE,MATCH("bc_"&amp;$C63,データシート1!$A$1:$CE$1,0),0),0)</f>
        <v>111.678</v>
      </c>
      <c r="L63" s="897">
        <f>IFERROR(VLOOKUP(年度マスタ!$K$4&amp;"_"&amp;L$54,データシート1!$A:$CE,MATCH("bc_"&amp;$C63,データシート1!$A$1:$CE$1,0),0),0)</f>
        <v>112.04</v>
      </c>
      <c r="M63" s="897">
        <f>IFERROR(VLOOKUP(年度マスタ!$K$4&amp;"_"&amp;M$54,データシート1!$A:$CE,MATCH("bc_"&amp;$C63,データシート1!$A$1:$CE$1,0),0),0)</f>
        <v>80.722999999999999</v>
      </c>
      <c r="N63" s="897">
        <f>IFERROR(VLOOKUP(年度マスタ!$K$4&amp;"_"&amp;N$54,データシート1!$A:$CE,MATCH("bc_"&amp;$C63,データシート1!$A$1:$CE$1,0),0),0)</f>
        <v>10.78</v>
      </c>
      <c r="O63" s="897">
        <f>IFERROR(VLOOKUP(年度マスタ!$K$4&amp;"_"&amp;O$54,データシート1!$A:$CE,MATCH("bc_"&amp;$C63,データシート1!$A$1:$CE$1,0),0),0)</f>
        <v>39.457999999999998</v>
      </c>
      <c r="P63" s="898">
        <f>IFERROR(VLOOKUP(年度マスタ!$K$4&amp;"_"&amp;P$54,データシート1!$A:$CE,MATCH("bc_"&amp;$C63,データシート1!$A$1:$CE$1,0),0),0)</f>
        <v>41.415999999999997</v>
      </c>
      <c r="Z63" s="286"/>
      <c r="AB63" s="285"/>
      <c r="AD63" s="307"/>
      <c r="AE63" s="308"/>
      <c r="AF63" s="309"/>
      <c r="AQ63" s="286"/>
      <c r="BA63" s="306">
        <v>3511</v>
      </c>
      <c r="BB63" s="306"/>
      <c r="BC63" s="306"/>
      <c r="BD63" s="306" t="s">
        <v>346</v>
      </c>
      <c r="BE63" s="857">
        <f>VLOOKUP(BE$13&amp;"_"&amp;$AV$8,データシート2!$A:$SI,MATCH($AV$5&amp;"_"&amp;$BA63,データシート2!$A$1:$SI$1,0),0)</f>
        <v>2</v>
      </c>
      <c r="BF63" s="963">
        <f>VLOOKUP(BF$13&amp;"_"&amp;$AW$8,データシート2!$A:$SI,MATCH($AW$5&amp;"_"&amp;$BA63,データシート2!$A$1:$SI$1,0),0)</f>
        <v>9.1329999999999991</v>
      </c>
      <c r="BG63" s="963">
        <f t="shared" si="28"/>
        <v>4.5664999999999996</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1.1304892681216772</v>
      </c>
    </row>
    <row r="64" spans="2:63" ht="15.95" customHeight="1" thickBot="1">
      <c r="B64" s="298">
        <f>AD35</f>
        <v>0</v>
      </c>
      <c r="C64" s="626" t="str">
        <f t="shared" si="35"/>
        <v>SF6</v>
      </c>
      <c r="D64" s="425" t="s">
        <v>362</v>
      </c>
      <c r="E64" s="422"/>
      <c r="F64" s="890">
        <f>IFERROR(VLOOKUP(年度マスタ!$K$4&amp;"_"&amp;F$54,データシート1!$A:$CE,MATCH("bc_"&amp;$C64,データシート1!$A$1:$CE$1,0),0),0)</f>
        <v>125.27800000000001</v>
      </c>
      <c r="G64" s="897">
        <f>IFERROR(VLOOKUP(年度マスタ!$K$4&amp;"_"&amp;G$54,データシート1!$A:$CE,MATCH("bc_"&amp;$C64,データシート1!$A$1:$CE$1,0),0),0)</f>
        <v>108.11199999999999</v>
      </c>
      <c r="H64" s="897">
        <f>IFERROR(VLOOKUP(年度マスタ!$K$4&amp;"_"&amp;H$54,データシート1!$A:$CE,MATCH("bc_"&amp;$C64,データシート1!$A$1:$CE$1,0),0),0)</f>
        <v>171.31899999999999</v>
      </c>
      <c r="I64" s="897">
        <f>IFERROR(VLOOKUP(年度マスタ!$K$4&amp;"_"&amp;I$54,データシート1!$A:$CE,MATCH("bc_"&amp;$C64,データシート1!$A$1:$CE$1,0),0),0)</f>
        <v>176.44399999999999</v>
      </c>
      <c r="J64" s="897">
        <f>IFERROR(VLOOKUP(年度マスタ!$K$4&amp;"_"&amp;J$54,データシート1!$A:$CE,MATCH("bc_"&amp;$C64,データシート1!$A$1:$CE$1,0),0),0)</f>
        <v>296.13799999999998</v>
      </c>
      <c r="K64" s="897">
        <f>IFERROR(VLOOKUP(年度マスタ!$K$4&amp;"_"&amp;K$54,データシート1!$A:$CE,MATCH("bc_"&amp;$C64,データシート1!$A$1:$CE$1,0),0),0)</f>
        <v>257.863</v>
      </c>
      <c r="L64" s="897">
        <f>IFERROR(VLOOKUP(年度マスタ!$K$4&amp;"_"&amp;L$54,データシート1!$A:$CE,MATCH("bc_"&amp;$C64,データシート1!$A$1:$CE$1,0),0),0)</f>
        <v>484.459</v>
      </c>
      <c r="M64" s="897">
        <f>IFERROR(VLOOKUP(年度マスタ!$K$4&amp;"_"&amp;M$54,データシート1!$A:$CE,MATCH("bc_"&amp;$C64,データシート1!$A$1:$CE$1,0),0),0)</f>
        <v>360.14800000000002</v>
      </c>
      <c r="N64" s="897">
        <f>IFERROR(VLOOKUP(年度マスタ!$K$4&amp;"_"&amp;N$54,データシート1!$A:$CE,MATCH("bc_"&amp;$C64,データシート1!$A$1:$CE$1,0),0),0)</f>
        <v>37.664999999999999</v>
      </c>
      <c r="O64" s="897">
        <f>IFERROR(VLOOKUP(年度マスタ!$K$4&amp;"_"&amp;O$54,データシート1!$A:$CE,MATCH("bc_"&amp;$C64,データシート1!$A$1:$CE$1,0),0),0)</f>
        <v>28.143000000000001</v>
      </c>
      <c r="P64" s="898">
        <f>IFERROR(VLOOKUP(年度マスタ!$K$4&amp;"_"&amp;P$54,データシート1!$A:$CE,MATCH("bc_"&amp;$C64,データシート1!$A$1:$CE$1,0),0),0)</f>
        <v>132.71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茨城県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258290.11</v>
      </c>
      <c r="K6" s="631">
        <f>VLOOKUP(年度マスタ!$K$4&amp;"_"&amp;K$5,データシート1!$A:$BT,MATCH("cb_"&amp;$G6,データシート1!$A$1:$BT$1,0),0)</f>
        <v>288198.91000000009</v>
      </c>
      <c r="L6" s="631">
        <f>VLOOKUP(年度マスタ!$K$4&amp;"_"&amp;L$5,データシート1!$A:$BT,MATCH("cb_"&amp;$G6,データシート1!$A$1:$BT$1,0),0)</f>
        <v>315512.81000000011</v>
      </c>
      <c r="M6" s="631">
        <f>VLOOKUP(年度マスタ!$K$4&amp;"_"&amp;M$5,データシート1!$A:$BT,MATCH("cb_"&amp;$G6,データシート1!$A$1:$BT$1,0),0)</f>
        <v>354308.31000000046</v>
      </c>
      <c r="N6" s="631">
        <f>VLOOKUP(年度マスタ!$K$4&amp;"_"&amp;N$5,データシート1!$A:$BT,MATCH("cb_"&amp;$G6,データシート1!$A$1:$BT$1,0),0)</f>
        <v>373396.21</v>
      </c>
      <c r="O6" s="631">
        <f>VLOOKUP(年度マスタ!$K$4&amp;"_"&amp;O$5,データシート1!$A:$BT,MATCH("cb_"&amp;$G6,データシート1!$A$1:$BT$1,0),0)</f>
        <v>400534.9</v>
      </c>
      <c r="P6" s="631">
        <f>VLOOKUP(年度マスタ!$K$4&amp;"_"&amp;P$5,データシート1!$A:$BT,MATCH("cb_"&amp;$G6,データシート1!$A$1:$BT$1,0),0)</f>
        <v>441392.70000000088</v>
      </c>
      <c r="Q6" s="631">
        <f>VLOOKUP(年度マスタ!$K$4&amp;"_"&amp;Q$5,データシート1!$A:$BT,MATCH("cb_"&amp;$G6,データシート1!$A$1:$BT$1,0),0)</f>
        <v>484773.0000000319</v>
      </c>
      <c r="R6" s="645">
        <f>VLOOKUP(年度マスタ!$K$4&amp;"_"&amp;R$5,データシート1!$A:$BT,MATCH("cb_"&amp;$G6,データシート1!$A$1:$BT$1,0),0)</f>
        <v>527715.1000000746</v>
      </c>
      <c r="S6" s="580"/>
      <c r="T6" s="200"/>
      <c r="U6" s="593"/>
      <c r="V6" s="205"/>
      <c r="W6" s="205"/>
      <c r="X6" s="205"/>
      <c r="Y6" s="206" t="s">
        <v>373</v>
      </c>
      <c r="Z6" s="675" t="s">
        <v>374</v>
      </c>
      <c r="AA6" s="675"/>
      <c r="AB6" s="675"/>
      <c r="AC6" s="676">
        <f>SUM(AC7:AC8)</f>
        <v>44247806.000000015</v>
      </c>
      <c r="AD6" s="676">
        <f>SUM(AD7:AD8)</f>
        <v>60661695.712000012</v>
      </c>
      <c r="AE6" s="677">
        <f>$AD6*3600/100000000</f>
        <v>2183.8210456320003</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1424388.4</v>
      </c>
      <c r="K7" s="629">
        <f>VLOOKUP(年度マスタ!$K$4&amp;"_"&amp;K$5,データシート1!$A:$BT,MATCH("cb_"&amp;$G7,データシート1!$A$1:$BT$1,0),0)</f>
        <v>1881322</v>
      </c>
      <c r="L7" s="629">
        <f>VLOOKUP(年度マスタ!$K$4&amp;"_"&amp;L$5,データシート1!$A:$BT,MATCH("cb_"&amp;$G7,データシート1!$A$1:$BT$1,0),0)</f>
        <v>2306442.44</v>
      </c>
      <c r="M7" s="629">
        <f>VLOOKUP(年度マスタ!$K$4&amp;"_"&amp;M$5,データシート1!$A:$BT,MATCH("cb_"&amp;$G7,データシート1!$A$1:$BT$1,0),0)</f>
        <v>2619973.2999999998</v>
      </c>
      <c r="N7" s="629">
        <f>VLOOKUP(年度マスタ!$K$4&amp;"_"&amp;N$5,データシート1!$A:$BT,MATCH("cb_"&amp;$G7,データシート1!$A$1:$BT$1,0),0)</f>
        <v>2928775.9000000008</v>
      </c>
      <c r="O7" s="629">
        <f>VLOOKUP(年度マスタ!$K$4&amp;"_"&amp;O$5,データシート1!$A:$BT,MATCH("cb_"&amp;$G7,データシート1!$A$1:$BT$1,0),0)</f>
        <v>3323496.9999999991</v>
      </c>
      <c r="P7" s="629">
        <f>VLOOKUP(年度マスタ!$K$4&amp;"_"&amp;P$5,データシート1!$A:$BT,MATCH("cb_"&amp;$G7,データシート1!$A$1:$BT$1,0),0)</f>
        <v>3626887.2000000631</v>
      </c>
      <c r="Q7" s="629">
        <f>VLOOKUP(年度マスタ!$K$4&amp;"_"&amp;Q$5,データシート1!$A:$BT,MATCH("cb_"&amp;$G7,データシート1!$A$1:$BT$1,0),0)</f>
        <v>3873921.9000000781</v>
      </c>
      <c r="R7" s="646">
        <f>VLOOKUP(年度マスタ!$K$4&amp;"_"&amp;R$5,データシート1!$A:$BT,MATCH("cb_"&amp;$G7,データシート1!$A$1:$BT$1,0),0)</f>
        <v>4023094.200000077</v>
      </c>
      <c r="S7" s="580"/>
      <c r="T7" s="200"/>
      <c r="U7" s="593"/>
      <c r="V7" s="205"/>
      <c r="W7" s="205"/>
      <c r="X7" s="205"/>
      <c r="Y7" s="206" t="s">
        <v>376</v>
      </c>
      <c r="Z7" s="222" t="s">
        <v>377</v>
      </c>
      <c r="AA7" s="222"/>
      <c r="AB7" s="222"/>
      <c r="AC7" s="1082">
        <f>VLOOKUP(年度マスタ!$K$4&amp;"_"&amp;年度マスタ!$K$9,データシート3!A:AB,MATCH("ea_"&amp;$Y7&amp;"_設備",データシート3!$A$1:$AB$1,0),0)</f>
        <v>15697218.000000006</v>
      </c>
      <c r="AD7" s="1082">
        <f>VLOOKUP(年度マスタ!$K$4&amp;"_"&amp;年度マスタ!$K$9,データシート3!A:AB,MATCH("ea_"&amp;$Y7&amp;"_年間発電",データシート3!$A$1:$AB$1,0),0)/10^3</f>
        <v>21590252.736000009</v>
      </c>
      <c r="AE7" s="566">
        <f t="shared" ref="AE7:AE16" si="0">$AD7*3600/100000000</f>
        <v>777.24909849600033</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103000</v>
      </c>
      <c r="K8" s="629">
        <f>VLOOKUP(年度マスタ!$K$4&amp;"_"&amp;K$5,データシート1!$A:$BT,MATCH("cb_"&amp;$G8,データシート1!$A$1:$BT$1,0),0)</f>
        <v>104990</v>
      </c>
      <c r="L8" s="629">
        <f>VLOOKUP(年度マスタ!$K$4&amp;"_"&amp;L$5,データシート1!$A:$BT,MATCH("cb_"&amp;$G8,データシート1!$A$1:$BT$1,0),0)</f>
        <v>104990</v>
      </c>
      <c r="M8" s="629">
        <f>VLOOKUP(年度マスタ!$K$4&amp;"_"&amp;M$5,データシート1!$A:$BT,MATCH("cb_"&amp;$G8,データシート1!$A$1:$BT$1,0),0)</f>
        <v>106970</v>
      </c>
      <c r="N8" s="629">
        <f>VLOOKUP(年度マスタ!$K$4&amp;"_"&amp;N$5,データシート1!$A:$BT,MATCH("cb_"&amp;$G8,データシート1!$A$1:$BT$1,0),0)</f>
        <v>109019.4</v>
      </c>
      <c r="O8" s="629">
        <f>VLOOKUP(年度マスタ!$K$4&amp;"_"&amp;O$5,データシート1!$A:$BT,MATCH("cb_"&amp;$G8,データシート1!$A$1:$BT$1,0),0)</f>
        <v>109019.4</v>
      </c>
      <c r="P8" s="629">
        <f>VLOOKUP(年度マスタ!$K$4&amp;"_"&amp;P$5,データシート1!$A:$BT,MATCH("cb_"&amp;$G8,データシート1!$A$1:$BT$1,0),0)</f>
        <v>107819.4</v>
      </c>
      <c r="Q8" s="629">
        <f>VLOOKUP(年度マスタ!$K$4&amp;"_"&amp;Q$5,データシート1!$A:$BT,MATCH("cb_"&amp;$G8,データシート1!$A$1:$BT$1,0),0)</f>
        <v>107838.6</v>
      </c>
      <c r="R8" s="646">
        <f>VLOOKUP(年度マスタ!$K$4&amp;"_"&amp;R$5,データシート1!$A:$BT,MATCH("cb_"&amp;$G8,データシート1!$A$1:$BT$1,0),0)</f>
        <v>107179.2</v>
      </c>
      <c r="S8" s="580"/>
      <c r="T8" s="200"/>
      <c r="U8" s="593"/>
      <c r="V8" s="205"/>
      <c r="W8" s="205"/>
      <c r="X8" s="205"/>
      <c r="Y8" s="206" t="s">
        <v>379</v>
      </c>
      <c r="Z8" s="196" t="s">
        <v>380</v>
      </c>
      <c r="AA8" s="196"/>
      <c r="AB8" s="196"/>
      <c r="AC8" s="1082">
        <f>VLOOKUP(年度マスタ!$K$4&amp;"_"&amp;年度マスタ!$K$9,データシート3!A:AB,MATCH("ea_"&amp;$Y8&amp;"_設備",データシート3!$A$1:$AB$1,0),0)</f>
        <v>28550588.000000007</v>
      </c>
      <c r="AD8" s="1082">
        <f>VLOOKUP(年度マスタ!$K$4&amp;"_"&amp;年度マスタ!$K$9,データシート3!A:AB,MATCH("ea_"&amp;$Y8&amp;"_年間発電",データシート3!$A$1:$AB$1,0),0)/10^3</f>
        <v>39071442.976000004</v>
      </c>
      <c r="AE8" s="566">
        <f t="shared" si="0"/>
        <v>1406.5719471360001</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11090</v>
      </c>
      <c r="K9" s="629">
        <f>VLOOKUP(年度マスタ!$K$4&amp;"_"&amp;K$5,データシート1!$A:$BT,MATCH("cb_"&amp;$G9,データシート1!$A$1:$BT$1,0),0)</f>
        <v>11743</v>
      </c>
      <c r="L9" s="629">
        <f>VLOOKUP(年度マスタ!$K$4&amp;"_"&amp;L$5,データシート1!$A:$BT,MATCH("cb_"&amp;$G9,データシート1!$A$1:$BT$1,0),0)</f>
        <v>12051</v>
      </c>
      <c r="M9" s="629">
        <f>VLOOKUP(年度マスタ!$K$4&amp;"_"&amp;M$5,データシート1!$A:$BT,MATCH("cb_"&amp;$G9,データシート1!$A$1:$BT$1,0),0)</f>
        <v>12904</v>
      </c>
      <c r="N9" s="629">
        <f>VLOOKUP(年度マスタ!$K$4&amp;"_"&amp;N$5,データシート1!$A:$BT,MATCH("cb_"&amp;$G9,データシート1!$A$1:$BT$1,0),0)</f>
        <v>12904</v>
      </c>
      <c r="O9" s="629">
        <f>VLOOKUP(年度マスタ!$K$4&amp;"_"&amp;O$5,データシート1!$A:$BT,MATCH("cb_"&amp;$G9,データシート1!$A$1:$BT$1,0),0)</f>
        <v>12904</v>
      </c>
      <c r="P9" s="629">
        <f>VLOOKUP(年度マスタ!$K$4&amp;"_"&amp;P$5,データシート1!$A:$BT,MATCH("cb_"&amp;$G9,データシート1!$A$1:$BT$1,0),0)</f>
        <v>15685.5</v>
      </c>
      <c r="Q9" s="629">
        <f>VLOOKUP(年度マスタ!$K$4&amp;"_"&amp;Q$5,データシート1!$A:$BT,MATCH("cb_"&amp;$G9,データシート1!$A$1:$BT$1,0),0)</f>
        <v>17335.5</v>
      </c>
      <c r="R9" s="646">
        <f>VLOOKUP(年度マスタ!$K$4&amp;"_"&amp;R$5,データシート1!$A:$BT,MATCH("cb_"&amp;$G9,データシート1!$A$1:$BT$1,0),0)</f>
        <v>17335.5</v>
      </c>
      <c r="S9" s="580"/>
      <c r="T9" s="200"/>
      <c r="U9" s="593"/>
      <c r="V9" s="205"/>
      <c r="W9" s="205"/>
      <c r="X9" s="205"/>
      <c r="Y9" s="206" t="s">
        <v>382</v>
      </c>
      <c r="Z9" s="218" t="s">
        <v>378</v>
      </c>
      <c r="AA9" s="218"/>
      <c r="AB9" s="218"/>
      <c r="AC9" s="678">
        <f>VLOOKUP(年度マスタ!$K$4&amp;"_"&amp;年度マスタ!$K$9,データシート3!A:AB,MATCH("ea_"&amp;$Y9&amp;"_設備",データシート3!$A$1:$AB$1,0),0)</f>
        <v>2585700</v>
      </c>
      <c r="AD9" s="678">
        <f>VLOOKUP(年度マスタ!$K$4&amp;"_"&amp;年度マスタ!$K$9,データシート3!A:AB,MATCH("ea_"&amp;$Y9&amp;"_年間発電",データシート3!$A$1:$AB$1,0),0)/10^3</f>
        <v>6603259.6620000033</v>
      </c>
      <c r="AE9" s="679">
        <f t="shared" si="0"/>
        <v>237.71734783200012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11168</v>
      </c>
      <c r="AD10" s="678">
        <f>SUM(AD11:AD12)</f>
        <v>80286.755000000005</v>
      </c>
      <c r="AE10" s="679">
        <f t="shared" si="0"/>
        <v>2.8903231800000002</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61900</v>
      </c>
      <c r="K11" s="666">
        <f>VLOOKUP(年度マスタ!$K$4&amp;"_"&amp;K$5,データシート1!$A:$BT,MATCH("cb_"&amp;$G11,データシート1!$A$1:$BT$1,0),0)</f>
        <v>125180</v>
      </c>
      <c r="L11" s="666">
        <f>VLOOKUP(年度マスタ!$K$4&amp;"_"&amp;L$5,データシート1!$A:$BT,MATCH("cb_"&amp;$G11,データシート1!$A$1:$BT$1,0),0)</f>
        <v>178290</v>
      </c>
      <c r="M11" s="666">
        <f>VLOOKUP(年度マスタ!$K$4&amp;"_"&amp;M$5,データシート1!$A:$BT,MATCH("cb_"&amp;$G11,データシート1!$A$1:$BT$1,0),0)</f>
        <v>215878.54</v>
      </c>
      <c r="N11" s="666">
        <f>VLOOKUP(年度マスタ!$K$4&amp;"_"&amp;N$5,データシート1!$A:$BT,MATCH("cb_"&amp;$G11,データシート1!$A$1:$BT$1,0),0)</f>
        <v>278579.91600000003</v>
      </c>
      <c r="O11" s="666">
        <f>VLOOKUP(年度マスタ!$K$4&amp;"_"&amp;O$5,データシート1!$A:$BT,MATCH("cb_"&amp;$G11,データシート1!$A$1:$BT$1,0),0)</f>
        <v>285620.94799999997</v>
      </c>
      <c r="P11" s="666">
        <f>VLOOKUP(年度マスタ!$K$4&amp;"_"&amp;P$5,データシート1!$A:$BT,MATCH("cb_"&amp;$G11,データシート1!$A$1:$BT$1,0),0)</f>
        <v>337848.87199999997</v>
      </c>
      <c r="Q11" s="666">
        <f>VLOOKUP(年度マスタ!$K$4&amp;"_"&amp;Q$5,データシート1!$A:$BT,MATCH("cb_"&amp;$G11,データシート1!$A$1:$BT$1,0),0)</f>
        <v>339179.071</v>
      </c>
      <c r="R11" s="667">
        <f>VLOOKUP(年度マスタ!$K$4&amp;"_"&amp;R$5,データシート1!$A:$BT,MATCH("cb_"&amp;$G11,データシート1!$A$1:$BT$1,0),0)</f>
        <v>334881.66200000007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7369</v>
      </c>
      <c r="AD11" s="1082">
        <f>VLOOKUP(年度マスタ!$K$4&amp;"_"&amp;年度マスタ!$K$9,データシート3!A:AB,MATCH("ea_"&amp;$Y11&amp;"_年間発電",データシート3!$A$1:$AB$1,0),0)/10^3</f>
        <v>48645.946000000004</v>
      </c>
      <c r="AE11" s="566">
        <f t="shared" si="0"/>
        <v>1.7512540560000003</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1858668.5099999998</v>
      </c>
      <c r="K12" s="663">
        <f t="shared" ref="K12:Q12" si="1">SUM(K6:K11)</f>
        <v>2411433.91</v>
      </c>
      <c r="L12" s="663">
        <f t="shared" si="1"/>
        <v>2917286.25</v>
      </c>
      <c r="M12" s="663">
        <f t="shared" si="1"/>
        <v>3310034.1500000004</v>
      </c>
      <c r="N12" s="663">
        <f t="shared" si="1"/>
        <v>3702675.4260000009</v>
      </c>
      <c r="O12" s="663">
        <f t="shared" si="1"/>
        <v>4131576.2479999987</v>
      </c>
      <c r="P12" s="663">
        <f t="shared" si="1"/>
        <v>4529633.6720000636</v>
      </c>
      <c r="Q12" s="663">
        <f t="shared" si="1"/>
        <v>4823048.0710001104</v>
      </c>
      <c r="R12" s="664">
        <f t="shared" ref="R12" si="2">SUM(R6:R11)</f>
        <v>5010205.6620001523</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3799</v>
      </c>
      <c r="AD12" s="1082">
        <f>VLOOKUP(年度マスタ!$K$4&amp;"_"&amp;年度マスタ!$K$9,データシート3!A:AB,MATCH("ea_"&amp;$Y12&amp;"_年間発電",データシート3!$A$1:$AB$1,0),0)/10^3</f>
        <v>31640.808999999997</v>
      </c>
      <c r="AE12" s="566">
        <f t="shared" si="0"/>
        <v>1.1390691239999999</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100</v>
      </c>
      <c r="AD13" s="678">
        <f>SUM(AD14:AD16)</f>
        <v>608.78499999999985</v>
      </c>
      <c r="AE13" s="679">
        <f t="shared" si="0"/>
        <v>2.1916259999999996E-2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100</v>
      </c>
      <c r="AD16" s="1082">
        <f>VLOOKUP(年度マスタ!$K$4&amp;"_"&amp;年度マスタ!$K$9,データシート3!A:AB,MATCH("ea_"&amp;$Y16&amp;"_年間発電",データシート3!$A$1:$AB$1,0),0)/10^3</f>
        <v>608.78499999999985</v>
      </c>
      <c r="AE16" s="566">
        <f t="shared" si="0"/>
        <v>2.1916259999999996E-2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348.5753386799999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1642.1238271699997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309979.12681320001</v>
      </c>
      <c r="K19" s="627">
        <f>K6*別紙!$C5/100*別紙!$E5/10^3</f>
        <v>345873.27586920006</v>
      </c>
      <c r="L19" s="627">
        <f>L6*別紙!$C5/100*別紙!$E5/10^3</f>
        <v>378653.23353720014</v>
      </c>
      <c r="M19" s="627">
        <f>M6*別紙!$C5/100*別紙!$E5/10^3</f>
        <v>425212.4889972005</v>
      </c>
      <c r="N19" s="627">
        <f>N6*別紙!$C5/100*別紙!$E5/10^3</f>
        <v>448120.25954519998</v>
      </c>
      <c r="O19" s="627">
        <f>O6*別紙!$C5/100*別紙!$E5/10^3</f>
        <v>480689.94418800005</v>
      </c>
      <c r="P19" s="627">
        <f>P6*別紙!$C5/100*別紙!$E5/10^3</f>
        <v>529724.207124001</v>
      </c>
      <c r="Q19" s="627">
        <f>Q6*別紙!$C5/100*別紙!$E5/10^3</f>
        <v>581785.77276003826</v>
      </c>
      <c r="R19" s="651">
        <f>R6*別紙!$C5/100*別紙!$E5/10^3</f>
        <v>633321.44581208949</v>
      </c>
      <c r="S19" s="584"/>
      <c r="T19" s="201"/>
      <c r="U19" s="600"/>
      <c r="W19" s="211"/>
      <c r="X19" s="211"/>
      <c r="Y19" s="183"/>
      <c r="Z19" s="640" t="s">
        <v>390</v>
      </c>
      <c r="AA19" s="683"/>
      <c r="AB19" s="684"/>
      <c r="AC19" s="685">
        <f>SUM($AC$6,$AC$9,$AC$10,$AC$13)</f>
        <v>46844774.000000015</v>
      </c>
      <c r="AD19" s="685">
        <f>SUM($AD$6,$AD$9,$AD$10,$AD$13)</f>
        <v>67345850.914000005</v>
      </c>
      <c r="AE19" s="686">
        <f>SUM($AE$6,$AE$9,$AE$10,$AE$13,$AE$17,$AE$18)</f>
        <v>4415.1497987539997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1884123.9999839999</v>
      </c>
      <c r="K20" s="629">
        <f>K7*別紙!$C6/100*別紙!$E6/10^3</f>
        <v>2488537.4887199998</v>
      </c>
      <c r="L20" s="629">
        <f>L7*別紙!$C6/100*別紙!$E6/10^3</f>
        <v>3050869.8019344001</v>
      </c>
      <c r="M20" s="629">
        <f>M7*別紙!$C6/100*別紙!$E6/10^3</f>
        <v>3465595.8823080002</v>
      </c>
      <c r="N20" s="629">
        <f>N7*別紙!$C6/100*別紙!$E6/10^3</f>
        <v>3874067.6094840011</v>
      </c>
      <c r="O20" s="629">
        <f>O7*別紙!$C6/100*別紙!$E6/10^3</f>
        <v>4396188.8917199997</v>
      </c>
      <c r="P20" s="629">
        <f>P7*別紙!$C6/100*別紙!$E6/10^3</f>
        <v>4797501.3126720833</v>
      </c>
      <c r="Q20" s="629">
        <f>Q7*別紙!$C6/100*別紙!$E6/10^3</f>
        <v>5124268.9324441031</v>
      </c>
      <c r="R20" s="646">
        <f>R7*別紙!$C6/100*別紙!$E6/10^3</f>
        <v>5321588.0839921022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223765.44</v>
      </c>
      <c r="K21" s="629">
        <f>K8*別紙!$C7/100*別紙!$E7/10^3</f>
        <v>228088.67520000003</v>
      </c>
      <c r="L21" s="629">
        <f>L8*別紙!$C7/100*別紙!$E7/10^3</f>
        <v>228088.67520000003</v>
      </c>
      <c r="M21" s="629">
        <f>M8*別紙!$C7/100*別紙!$E7/10^3</f>
        <v>232390.18560000003</v>
      </c>
      <c r="N21" s="629">
        <f>N8*別紙!$C7/100*別紙!$E7/10^3</f>
        <v>236842.46611199999</v>
      </c>
      <c r="O21" s="629">
        <f>O8*別紙!$C7/100*別紙!$E7/10^3</f>
        <v>236842.46611199999</v>
      </c>
      <c r="P21" s="629">
        <f>P8*別紙!$C7/100*別紙!$E7/10^3</f>
        <v>234235.49011200003</v>
      </c>
      <c r="Q21" s="629">
        <f>Q8*別紙!$C7/100*別紙!$E7/10^3</f>
        <v>234277.20172800001</v>
      </c>
      <c r="R21" s="646">
        <f>R8*別紙!$C7/100*別紙!$E7/10^3</f>
        <v>232844.668416</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58289.04</v>
      </c>
      <c r="K22" s="629">
        <f>K9*別紙!$C8/100*別紙!$E8/10^3</f>
        <v>61721.207999999999</v>
      </c>
      <c r="L22" s="629">
        <f>L9*別紙!$C8/100*別紙!$E8/10^3</f>
        <v>63340.055999999997</v>
      </c>
      <c r="M22" s="629">
        <f>M9*別紙!$C8/100*別紙!$E8/10^3</f>
        <v>67823.423999999999</v>
      </c>
      <c r="N22" s="629">
        <f>N9*別紙!$C8/100*別紙!$E8/10^3</f>
        <v>67823.423999999999</v>
      </c>
      <c r="O22" s="629">
        <f>O9*別紙!$C8/100*別紙!$E8/10^3</f>
        <v>67823.423999999999</v>
      </c>
      <c r="P22" s="629">
        <f>P9*別紙!$C8/100*別紙!$E8/10^3</f>
        <v>82442.987999999998</v>
      </c>
      <c r="Q22" s="629">
        <f>Q9*別紙!$C8/100*別紙!$E8/10^3</f>
        <v>91115.388000000006</v>
      </c>
      <c r="R22" s="646">
        <f>R9*別紙!$C8/100*別紙!$E8/10^3</f>
        <v>91115.388000000006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433795.2</v>
      </c>
      <c r="K24" s="666">
        <f>K11*別紙!$C10/100*別紙!$E10/10^3</f>
        <v>877261.44</v>
      </c>
      <c r="L24" s="666">
        <f>L11*別紙!$C10/100*別紙!$E10/10^3</f>
        <v>1249456.32</v>
      </c>
      <c r="M24" s="666">
        <f>M11*別紙!$C10/100*別紙!$E10/10^3</f>
        <v>1512876.8083199998</v>
      </c>
      <c r="N24" s="666">
        <f>N11*別紙!$C10/100*別紙!$E10/10^3</f>
        <v>1952288.0513280001</v>
      </c>
      <c r="O24" s="666">
        <f>O11*別紙!$C10/100*別紙!$E10/10^3</f>
        <v>2001631.6035839997</v>
      </c>
      <c r="P24" s="666">
        <f>P11*別紙!$C10/100*別紙!$E10/10^3</f>
        <v>2367644.8949759998</v>
      </c>
      <c r="Q24" s="666">
        <f>Q11*別紙!$C10/100*別紙!$E10/10^3</f>
        <v>2376966.9295679997</v>
      </c>
      <c r="R24" s="667">
        <f>R11*別紙!$C10/100*別紙!$E10/10^3</f>
        <v>2346850.6872960003</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2909952.8067971999</v>
      </c>
      <c r="K25" s="669">
        <f t="shared" si="3"/>
        <v>4001482.0877891998</v>
      </c>
      <c r="L25" s="669">
        <f t="shared" si="3"/>
        <v>4970408.0866716001</v>
      </c>
      <c r="M25" s="669">
        <f t="shared" si="3"/>
        <v>5703898.7892252002</v>
      </c>
      <c r="N25" s="669">
        <f t="shared" si="3"/>
        <v>6579141.8104692008</v>
      </c>
      <c r="O25" s="669">
        <f t="shared" si="3"/>
        <v>7183176.3296039989</v>
      </c>
      <c r="P25" s="669">
        <f t="shared" si="3"/>
        <v>8011548.892884085</v>
      </c>
      <c r="Q25" s="669">
        <f t="shared" si="3"/>
        <v>8408414.224500142</v>
      </c>
      <c r="R25" s="670">
        <f t="shared" ref="R25" si="4">SUM(R19:R24)</f>
        <v>8625720.273516193</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27521430.816281635</v>
      </c>
      <c r="K26" s="1052">
        <f>(VLOOKUP(年度マスタ!$K$4&amp;"_"&amp;K$18,データシート1!$A:$BT,MATCH("da_合計",データシート1!$A$1:$BT$1,0),0))/10^3</f>
        <v>26570800.975028757</v>
      </c>
      <c r="L26" s="1052">
        <f>(VLOOKUP(年度マスタ!$K$4&amp;"_"&amp;L$18,データシート1!$A:$BT,MATCH("da_合計",データシート1!$A$1:$BT$1,0),0))/10^3</f>
        <v>27195184.571959164</v>
      </c>
      <c r="M26" s="1052">
        <f>(VLOOKUP(年度マスタ!$K$4&amp;"_"&amp;M$18,データシート1!$A:$BT,MATCH("da_合計",データシート1!$A$1:$BT$1,0),0))/10^3</f>
        <v>27803557.11153606</v>
      </c>
      <c r="N26" s="1052">
        <f>(VLOOKUP(年度マスタ!$K$4&amp;"_"&amp;N$18,データシート1!$A:$BT,MATCH("da_合計",データシート1!$A$1:$BT$1,0),0))/10^3</f>
        <v>27089405.493134305</v>
      </c>
      <c r="O26" s="1052">
        <f>(VLOOKUP(年度マスタ!$K$4&amp;"_"&amp;O$18,データシート1!$A:$BT,MATCH("da_合計",データシート1!$A$1:$BT$1,0),0))/10^3</f>
        <v>25966092.687803525</v>
      </c>
      <c r="P26" s="1052">
        <f>(VLOOKUP(年度マスタ!$K$4&amp;"_"&amp;P$18,データシート1!$A:$BT,MATCH("da_合計",データシート1!$A$1:$BT$1,0),0))/10^3</f>
        <v>27079019.506260697</v>
      </c>
      <c r="Q26" s="1052">
        <f>(VLOOKUP(年度マスタ!$K$4&amp;"_"&amp;Q$18,データシート1!$A:$BT,MATCH("da_合計",データシート1!$A$1:$BT$1,0),0))/10^3</f>
        <v>26881146.181222484</v>
      </c>
      <c r="R26" s="1050">
        <f>Q26</f>
        <v>26881146.181222484</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0.1057340668885455</v>
      </c>
      <c r="K27" s="850">
        <f t="shared" ref="K27:P27" si="5">K25/K26</f>
        <v>0.15059696888888646</v>
      </c>
      <c r="L27" s="850">
        <f t="shared" si="5"/>
        <v>0.18276794825641912</v>
      </c>
      <c r="M27" s="850">
        <f t="shared" si="5"/>
        <v>0.20514996575235253</v>
      </c>
      <c r="N27" s="850">
        <f t="shared" si="5"/>
        <v>0.24286770753003997</v>
      </c>
      <c r="O27" s="850">
        <f t="shared" si="5"/>
        <v>0.27663678228253386</v>
      </c>
      <c r="P27" s="850">
        <f t="shared" si="5"/>
        <v>0.29585816026432593</v>
      </c>
      <c r="Q27" s="850">
        <f>Q25/Q26</f>
        <v>0.3127996911967148</v>
      </c>
      <c r="R27" s="851">
        <f>R25/R26</f>
        <v>0.32088364891008969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0.32088364891008969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2.5053191727755895</v>
      </c>
      <c r="AA52" s="183"/>
      <c r="AB52" s="690" t="s">
        <v>414</v>
      </c>
      <c r="AC52" s="691">
        <f>$AD6</f>
        <v>60661695.712000012</v>
      </c>
      <c r="AD52" s="692">
        <f>R19+R20</f>
        <v>5954909.5298041916</v>
      </c>
      <c r="AE52" s="693">
        <f t="shared" ref="AE52:AE54" si="6">IFERROR(AD52/AC52,"-")</f>
        <v>9.8165892989143716E-2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40464704.732777521</v>
      </c>
      <c r="Z53" s="1129"/>
      <c r="AA53" s="183"/>
      <c r="AB53" s="690" t="s">
        <v>378</v>
      </c>
      <c r="AC53" s="691">
        <f>$AD9</f>
        <v>6603259.6620000033</v>
      </c>
      <c r="AD53" s="692">
        <f>R21</f>
        <v>232844.668416</v>
      </c>
      <c r="AE53" s="693">
        <f t="shared" si="6"/>
        <v>3.5262079690120157E-2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80286.755000000005</v>
      </c>
      <c r="AD54" s="691">
        <f>R22</f>
        <v>91115.388000000006</v>
      </c>
      <c r="AE54" s="693">
        <f t="shared" si="6"/>
        <v>1.134874463415541</v>
      </c>
      <c r="AF54" s="485"/>
      <c r="AG54" s="44"/>
      <c r="AH54" s="433"/>
      <c r="AI54" s="455" t="s">
        <v>441</v>
      </c>
      <c r="AJ54" s="456">
        <f>VLOOKUP(年度マスタ!$K$4&amp;"_"&amp;AJ$53,データシート1!$A$1:$BT$2000,MATCH("ca_太陽光発電（10kW未満）",データシート1!$A$1:$BT$1,0),0)</f>
        <v>62378</v>
      </c>
      <c r="AK54" s="456">
        <f>VLOOKUP(年度マスタ!$K$4&amp;"_"&amp;AK$53,データシート1!$A$1:$BT$2000,MATCH("ca_太陽光発電（10kW未満）",データシート1!$A$1:$BT$1,0),0)</f>
        <v>68334</v>
      </c>
      <c r="AL54" s="456">
        <f>VLOOKUP(年度マスタ!$K$4&amp;"_"&amp;AL$53,データシート1!$A$1:$BT$2000,MATCH("ca_太陽光発電（10kW未満）",データシート1!$A$1:$BT$1,0),0)</f>
        <v>73694</v>
      </c>
      <c r="AM54" s="456">
        <f>VLOOKUP(年度マスタ!$K$4&amp;"_"&amp;AM$53,データシート1!$A$1:$BT$2000,MATCH("ca_太陽光発電（10kW未満）",データシート1!$A$1:$BT$1,0),0)</f>
        <v>82055</v>
      </c>
      <c r="AN54" s="456">
        <f>VLOOKUP(年度マスタ!$K$4&amp;"_"&amp;AN$53,データシート1!$A$1:$BT$2000,MATCH("ca_太陽光発電（10kW未満）",データシート1!$A$1:$BT$1,0),0)</f>
        <v>85134</v>
      </c>
      <c r="AO54" s="456">
        <f>VLOOKUP(年度マスタ!$K$4&amp;"_"&amp;AO$53,データシート1!$A$1:$BT$2000,MATCH("ca_太陽光発電（10kW未満）",データシート1!$A$1:$BT$1,0),0)</f>
        <v>90169</v>
      </c>
      <c r="AP54" s="456">
        <f>VLOOKUP(年度マスタ!$K$4&amp;"_"&amp;AP$53,データシート1!$A$1:$BT$2000,MATCH("ca_太陽光発電（10kW未満）",データシート1!$A$1:$BT$1,0),0)</f>
        <v>98039</v>
      </c>
      <c r="AQ54" s="456">
        <f>VLOOKUP(年度マスタ!$K$4&amp;"_"&amp;AQ$53,データシート1!$A$1:$BT$2000,MATCH("ca_太陽光発電（10kW未満）",データシート1!$A$1:$BT$1,0),0)</f>
        <v>105148</v>
      </c>
      <c r="AR54" s="456">
        <f>VLOOKUP(年度マスタ!$K$4&amp;"_"&amp;AR$53,データシート1!$A$1:$BT$2000,MATCH("ca_太陽光発電（10kW未満）",データシート1!$A$1:$BT$1,0),0)</f>
        <v>112242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608.78499999999985</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茨城県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茨城県</v>
      </c>
      <c r="AY12" s="24" t="str">
        <f>年度マスタ!$J4</f>
        <v>茨城県</v>
      </c>
      <c r="AZ12" s="24" t="str">
        <f>年度マスタ!$K4</f>
        <v>08</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茨城県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茨城県</v>
      </c>
      <c r="AY4" s="1037" t="str">
        <f>年度マスタ!$J4</f>
        <v>茨城県</v>
      </c>
      <c r="AZ4" s="1037" t="str">
        <f>年度マスタ!$K4</f>
        <v>08</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08443</v>
      </c>
      <c r="AY72" s="19" t="str">
        <f>IF(IFERROR(比較地域マスタ!$AE7,"")=0,"",IFERROR(比較地域マスタ!$AE7,""))</f>
        <v>阿見町</v>
      </c>
      <c r="AZ72" s="17"/>
      <c r="BA72" s="23">
        <v>1</v>
      </c>
      <c r="BB72" s="23">
        <v>1</v>
      </c>
      <c r="BC72" s="19" t="str">
        <f>AX72</f>
        <v>08443</v>
      </c>
      <c r="BD72" s="19" t="str">
        <f>AY72</f>
        <v>阿見町</v>
      </c>
      <c r="BE72" s="35">
        <f>VLOOKUP(BC72&amp;"_"&amp;$AZ$9,データシート3!A:AB,MATCH("ea_"&amp;"太陽光（建物系）"&amp;"_年間発電",データシート3!$A$1:$AB$1,0),0)/10^3+VLOOKUP(BC72&amp;"_"&amp;$AZ$9,データシート3!A:AB,MATCH("ea_"&amp;"太陽光（土地系）"&amp;"_年間発電",データシート3!$A$1:$AB$1,0),0)/10^3</f>
        <v>888332.16100000008</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888332.16100000008</v>
      </c>
      <c r="BJ72" s="35">
        <f>(VLOOKUP($BC72&amp;"_"&amp;$AZ$8,データシート3!$A:$AN,MATCH("da_合計",データシート3!$A$1:$AN$1,0),0))/10^3</f>
        <v>540635.82966806181</v>
      </c>
      <c r="BK72" s="35">
        <f t="shared" ref="BK72:BK103" si="21">BI72-BJ72</f>
        <v>347696.33133193827</v>
      </c>
      <c r="BL72" s="35">
        <f t="shared" ref="BL72:BL103" si="22">IF(BK72&gt;0,0,BK72)</f>
        <v>0</v>
      </c>
      <c r="BM72" s="35">
        <f t="shared" ref="BM72:BM103" si="23">IF(BK72&gt;0,BK72,0)</f>
        <v>347696.33133193827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08205</v>
      </c>
      <c r="AY73" s="19" t="str">
        <f>IF(IFERROR(比較地域マスタ!$AE8,"")=0,"",IFERROR(比較地域マスタ!$AE8,""))</f>
        <v>石岡市</v>
      </c>
      <c r="AZ73" s="17"/>
      <c r="BA73" s="23">
        <v>2</v>
      </c>
      <c r="BB73" s="23">
        <v>1</v>
      </c>
      <c r="BC73" s="19" t="str">
        <f t="shared" ref="BC73:BC136" si="24">AX73</f>
        <v>08205</v>
      </c>
      <c r="BD73" s="19" t="str">
        <f t="shared" ref="BD73:BD136" si="25">AY73</f>
        <v>石岡市</v>
      </c>
      <c r="BE73" s="35">
        <f>VLOOKUP(BC73&amp;"_"&amp;$AZ$9,データシート3!A:AB,MATCH("ea_"&amp;"太陽光（建物系）"&amp;"_年間発電",データシート3!$A$1:$AB$1,0),0)/10^3+VLOOKUP(BC73&amp;"_"&amp;$AZ$9,データシート3!A:AB,MATCH("ea_"&amp;"太陽光（土地系）"&amp;"_年間発電",データシート3!$A$1:$AB$1,0),0)/10^3</f>
        <v>2545711.344</v>
      </c>
      <c r="BF73" s="35">
        <f>VLOOKUP(BC73&amp;"_"&amp;$AZ$9,データシート3!A:AB,MATCH("ea_"&amp;"風力（陸上）"&amp;"_年間発電",データシート3!$A$1:$AB$1,0),0)/10^3</f>
        <v>139737.576</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2685448.92</v>
      </c>
      <c r="BJ73" s="35">
        <f>(VLOOKUP($BC73&amp;"_"&amp;$AZ$8,データシート3!$A:$AN,MATCH("da_合計",データシート3!$A$1:$AN$1,0),0))/10^3</f>
        <v>576473.22579695308</v>
      </c>
      <c r="BK73" s="35">
        <f t="shared" si="21"/>
        <v>2108975.6942030471</v>
      </c>
      <c r="BL73" s="35">
        <f t="shared" si="22"/>
        <v>0</v>
      </c>
      <c r="BM73" s="35">
        <f t="shared" si="23"/>
        <v>2108975.6942030471</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08223</v>
      </c>
      <c r="AY74" s="19" t="str">
        <f>IF(IFERROR(比較地域マスタ!$AE9,"")=0,"",IFERROR(比較地域マスタ!$AE9,""))</f>
        <v>潮来市</v>
      </c>
      <c r="AZ74" s="17"/>
      <c r="BA74" s="23">
        <v>3</v>
      </c>
      <c r="BB74" s="23">
        <v>1</v>
      </c>
      <c r="BC74" s="19" t="str">
        <f t="shared" si="24"/>
        <v>08223</v>
      </c>
      <c r="BD74" s="19" t="str">
        <f t="shared" si="25"/>
        <v>潮来市</v>
      </c>
      <c r="BE74" s="35">
        <f>VLOOKUP(BC74&amp;"_"&amp;$AZ$9,データシート3!A:AB,MATCH("ea_"&amp;"太陽光（建物系）"&amp;"_年間発電",データシート3!$A$1:$AB$1,0),0)/10^3+VLOOKUP(BC74&amp;"_"&amp;$AZ$9,データシート3!A:AB,MATCH("ea_"&amp;"太陽光（土地系）"&amp;"_年間発電",データシート3!$A$1:$AB$1,0),0)/10^3</f>
        <v>636968.99</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636968.99</v>
      </c>
      <c r="BJ74" s="35">
        <f>(VLOOKUP($BC74&amp;"_"&amp;$AZ$8,データシート3!$A:$AN,MATCH("da_合計",データシート3!$A$1:$AN$1,0),0))/10^3</f>
        <v>169198.47937451815</v>
      </c>
      <c r="BK74" s="35">
        <f t="shared" si="21"/>
        <v>467770.51062548184</v>
      </c>
      <c r="BL74" s="35">
        <f t="shared" si="22"/>
        <v>0</v>
      </c>
      <c r="BM74" s="35">
        <f t="shared" si="23"/>
        <v>467770.51062548184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08229</v>
      </c>
      <c r="AY75" s="19" t="str">
        <f>IF(IFERROR(比較地域マスタ!$AE10,"")=0,"",IFERROR(比較地域マスタ!$AE10,""))</f>
        <v>稲敷市</v>
      </c>
      <c r="AZ75" s="17"/>
      <c r="BA75" s="23">
        <v>4</v>
      </c>
      <c r="BB75" s="23">
        <v>1</v>
      </c>
      <c r="BC75" s="19" t="str">
        <f t="shared" si="24"/>
        <v>08229</v>
      </c>
      <c r="BD75" s="19" t="str">
        <f t="shared" si="25"/>
        <v>稲敷市</v>
      </c>
      <c r="BE75" s="35">
        <f>VLOOKUP(BC75&amp;"_"&amp;$AZ$9,データシート3!A:AB,MATCH("ea_"&amp;"太陽光（建物系）"&amp;"_年間発電",データシート3!$A$1:$AB$1,0),0)/10^3+VLOOKUP(BC75&amp;"_"&amp;$AZ$9,データシート3!A:AB,MATCH("ea_"&amp;"太陽光（土地系）"&amp;"_年間発電",データシート3!$A$1:$AB$1,0),0)/10^3</f>
        <v>1439587.1030000001</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1439587.1030000001</v>
      </c>
      <c r="BJ75" s="35">
        <f>(VLOOKUP($BC75&amp;"_"&amp;$AZ$8,データシート3!$A:$AN,MATCH("da_合計",データシート3!$A$1:$AN$1,0),0))/10^3</f>
        <v>310432.60594337684</v>
      </c>
      <c r="BK75" s="35">
        <f t="shared" si="21"/>
        <v>1129154.4970566232</v>
      </c>
      <c r="BL75" s="35">
        <f t="shared" si="22"/>
        <v>0</v>
      </c>
      <c r="BM75" s="35">
        <f t="shared" si="23"/>
        <v>1129154.4970566232</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08302</v>
      </c>
      <c r="AY76" s="19" t="str">
        <f>IF(IFERROR(比較地域マスタ!$AE11,"")=0,"",IFERROR(比較地域マスタ!$AE11,""))</f>
        <v>茨城町</v>
      </c>
      <c r="AZ76" s="17"/>
      <c r="BA76" s="23">
        <v>5</v>
      </c>
      <c r="BB76" s="23">
        <v>1</v>
      </c>
      <c r="BC76" s="19" t="str">
        <f t="shared" si="24"/>
        <v>08302</v>
      </c>
      <c r="BD76" s="19" t="str">
        <f t="shared" si="25"/>
        <v>茨城町</v>
      </c>
      <c r="BE76" s="35">
        <f>VLOOKUP(BC76&amp;"_"&amp;$AZ$9,データシート3!A:AB,MATCH("ea_"&amp;"太陽光（建物系）"&amp;"_年間発電",データシート3!$A$1:$AB$1,0),0)/10^3+VLOOKUP(BC76&amp;"_"&amp;$AZ$9,データシート3!A:AB,MATCH("ea_"&amp;"太陽光（土地系）"&amp;"_年間発電",データシート3!$A$1:$AB$1,0),0)/10^3</f>
        <v>2114850.2170000002</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2114850.2170000002</v>
      </c>
      <c r="BJ76" s="35">
        <f>(VLOOKUP($BC76&amp;"_"&amp;$AZ$8,データシート3!$A:$AN,MATCH("da_合計",データシート3!$A$1:$AN$1,0),0))/10^3</f>
        <v>197801.88269945612</v>
      </c>
      <c r="BK76" s="35">
        <f t="shared" si="21"/>
        <v>1917048.3343005441</v>
      </c>
      <c r="BL76" s="35">
        <f t="shared" si="22"/>
        <v>0</v>
      </c>
      <c r="BM76" s="35">
        <f t="shared" si="23"/>
        <v>1917048.3343005441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08219</v>
      </c>
      <c r="AY77" s="19" t="str">
        <f>IF(IFERROR(比較地域マスタ!$AE12,"")=0,"",IFERROR(比較地域マスタ!$AE12,""))</f>
        <v>牛久市</v>
      </c>
      <c r="AZ77" s="17"/>
      <c r="BA77" s="23">
        <v>6</v>
      </c>
      <c r="BB77" s="23">
        <v>1</v>
      </c>
      <c r="BC77" s="19" t="str">
        <f t="shared" si="24"/>
        <v>08219</v>
      </c>
      <c r="BD77" s="19" t="str">
        <f t="shared" si="25"/>
        <v>牛久市</v>
      </c>
      <c r="BE77" s="35">
        <f>VLOOKUP(BC77&amp;"_"&amp;$AZ$9,データシート3!A:AB,MATCH("ea_"&amp;"太陽光（建物系）"&amp;"_年間発電",データシート3!$A$1:$AB$1,0),0)/10^3+VLOOKUP(BC77&amp;"_"&amp;$AZ$9,データシート3!A:AB,MATCH("ea_"&amp;"太陽光（土地系）"&amp;"_年間発電",データシート3!$A$1:$AB$1,0),0)/10^3</f>
        <v>889939.00699999998</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889939.00699999998</v>
      </c>
      <c r="BJ77" s="35">
        <f>(VLOOKUP($BC77&amp;"_"&amp;$AZ$8,データシート3!$A:$AN,MATCH("da_合計",データシート3!$A$1:$AN$1,0),0))/10^3</f>
        <v>498258.61737865763</v>
      </c>
      <c r="BK77" s="35">
        <f t="shared" si="21"/>
        <v>391680.38962134236</v>
      </c>
      <c r="BL77" s="35">
        <f t="shared" si="22"/>
        <v>0</v>
      </c>
      <c r="BM77" s="35">
        <f t="shared" si="23"/>
        <v>391680.38962134236</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08309</v>
      </c>
      <c r="AY78" s="19" t="str">
        <f>IF(IFERROR(比較地域マスタ!$AE13,"")=0,"",IFERROR(比較地域マスタ!$AE13,""))</f>
        <v>大洗町</v>
      </c>
      <c r="AZ78" s="17"/>
      <c r="BA78" s="23">
        <v>7</v>
      </c>
      <c r="BB78" s="23">
        <v>1</v>
      </c>
      <c r="BC78" s="19" t="str">
        <f t="shared" si="24"/>
        <v>08309</v>
      </c>
      <c r="BD78" s="19" t="str">
        <f t="shared" si="25"/>
        <v>大洗町</v>
      </c>
      <c r="BE78" s="35">
        <f>VLOOKUP(BC78&amp;"_"&amp;$AZ$9,データシート3!A:AB,MATCH("ea_"&amp;"太陽光（建物系）"&amp;"_年間発電",データシート3!$A$1:$AB$1,0),0)/10^3+VLOOKUP(BC78&amp;"_"&amp;$AZ$9,データシート3!A:AB,MATCH("ea_"&amp;"太陽光（土地系）"&amp;"_年間発電",データシート3!$A$1:$AB$1,0),0)/10^3</f>
        <v>204482.549</v>
      </c>
      <c r="BF78" s="35">
        <f>VLOOKUP(BC78&amp;"_"&amp;$AZ$9,データシート3!A:AB,MATCH("ea_"&amp;"風力（陸上）"&amp;"_年間発電",データシート3!$A$1:$AB$1,0),0)/10^3</f>
        <v>3117.2820000000006</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207599.83100000001</v>
      </c>
      <c r="BJ78" s="35">
        <f>(VLOOKUP($BC78&amp;"_"&amp;$AZ$8,データシート3!$A:$AN,MATCH("da_合計",データシート3!$A$1:$AN$1,0),0))/10^3</f>
        <v>103639.59090391308</v>
      </c>
      <c r="BK78" s="35">
        <f t="shared" si="21"/>
        <v>103960.24009608693</v>
      </c>
      <c r="BL78" s="35">
        <f t="shared" si="22"/>
        <v>0</v>
      </c>
      <c r="BM78" s="35">
        <f t="shared" si="23"/>
        <v>103960.24009608693</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08236</v>
      </c>
      <c r="AY79" s="19" t="str">
        <f>IF(IFERROR(比較地域マスタ!$AE14,"")=0,"",IFERROR(比較地域マスタ!$AE14,""))</f>
        <v>小美玉市</v>
      </c>
      <c r="AZ79" s="17"/>
      <c r="BA79" s="23">
        <v>8</v>
      </c>
      <c r="BB79" s="23">
        <v>1</v>
      </c>
      <c r="BC79" s="19" t="str">
        <f t="shared" si="24"/>
        <v>08236</v>
      </c>
      <c r="BD79" s="19" t="str">
        <f t="shared" si="25"/>
        <v>小美玉市</v>
      </c>
      <c r="BE79" s="35">
        <f>VLOOKUP(BC79&amp;"_"&amp;$AZ$9,データシート3!A:AB,MATCH("ea_"&amp;"太陽光（建物系）"&amp;"_年間発電",データシート3!$A$1:$AB$1,0),0)/10^3+VLOOKUP(BC79&amp;"_"&amp;$AZ$9,データシート3!A:AB,MATCH("ea_"&amp;"太陽光（土地系）"&amp;"_年間発電",データシート3!$A$1:$AB$1,0),0)/10^3</f>
        <v>2497770.8360000001</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2497770.8360000001</v>
      </c>
      <c r="BJ79" s="35">
        <f>(VLOOKUP($BC79&amp;"_"&amp;$AZ$8,データシート3!$A:$AN,MATCH("da_合計",データシート3!$A$1:$AN$1,0),0))/10^3</f>
        <v>459525.01965621155</v>
      </c>
      <c r="BK79" s="35">
        <f t="shared" si="21"/>
        <v>2038245.8163437885</v>
      </c>
      <c r="BL79" s="35">
        <f>IF(BK79&gt;0,0,BK79)</f>
        <v>0</v>
      </c>
      <c r="BM79" s="35">
        <f>IF(BK79&gt;0,BK79,0)</f>
        <v>2038245.8163437885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08216</v>
      </c>
      <c r="AY80" s="19" t="str">
        <f>IF(IFERROR(比較地域マスタ!$AE15,"")=0,"",IFERROR(比較地域マスタ!$AE15,""))</f>
        <v>笠間市</v>
      </c>
      <c r="AZ80" s="17"/>
      <c r="BA80" s="23">
        <v>9</v>
      </c>
      <c r="BB80" s="23">
        <v>1</v>
      </c>
      <c r="BC80" s="19" t="str">
        <f t="shared" si="24"/>
        <v>08216</v>
      </c>
      <c r="BD80" s="19" t="str">
        <f t="shared" si="25"/>
        <v>笠間市</v>
      </c>
      <c r="BE80" s="35">
        <f>VLOOKUP(BC80&amp;"_"&amp;$AZ$9,データシート3!A:AB,MATCH("ea_"&amp;"太陽光（建物系）"&amp;"_年間発電",データシート3!$A$1:$AB$1,0),0)/10^3+VLOOKUP(BC80&amp;"_"&amp;$AZ$9,データシート3!A:AB,MATCH("ea_"&amp;"太陽光（土地系）"&amp;"_年間発電",データシート3!$A$1:$AB$1,0),0)/10^3</f>
        <v>2341434.8569999998</v>
      </c>
      <c r="BF80" s="35">
        <f>VLOOKUP(BC80&amp;"_"&amp;$AZ$9,データシート3!A:AB,MATCH("ea_"&amp;"風力（陸上）"&amp;"_年間発電",データシート3!$A$1:$AB$1,0),0)/10^3</f>
        <v>95497.736000000004</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2436932.5929999999</v>
      </c>
      <c r="BJ80" s="35">
        <f>(VLOOKUP($BC80&amp;"_"&amp;$AZ$8,データシート3!$A:$AN,MATCH("da_合計",データシート3!$A$1:$AN$1,0),0))/10^3</f>
        <v>482173.63362748211</v>
      </c>
      <c r="BK80" s="35">
        <f t="shared" si="21"/>
        <v>1954758.9593725177</v>
      </c>
      <c r="BL80" s="35">
        <f t="shared" si="22"/>
        <v>0</v>
      </c>
      <c r="BM80" s="35">
        <f t="shared" si="23"/>
        <v>1954758.9593725177</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08222</v>
      </c>
      <c r="AY81" s="19" t="str">
        <f>IF(IFERROR(比較地域マスタ!$AE16,"")=0,"",IFERROR(比較地域マスタ!$AE16,""))</f>
        <v>鹿嶋市</v>
      </c>
      <c r="AZ81" s="17"/>
      <c r="BA81" s="23">
        <v>10</v>
      </c>
      <c r="BB81" s="23">
        <v>1</v>
      </c>
      <c r="BC81" s="19" t="str">
        <f t="shared" si="24"/>
        <v>08222</v>
      </c>
      <c r="BD81" s="19" t="str">
        <f t="shared" si="25"/>
        <v>鹿嶋市</v>
      </c>
      <c r="BE81" s="35">
        <f>VLOOKUP(BC81&amp;"_"&amp;$AZ$9,データシート3!A:AB,MATCH("ea_"&amp;"太陽光（建物系）"&amp;"_年間発電",データシート3!$A$1:$AB$1,0),0)/10^3+VLOOKUP(BC81&amp;"_"&amp;$AZ$9,データシート3!A:AB,MATCH("ea_"&amp;"太陽光（土地系）"&amp;"_年間発電",データシート3!$A$1:$AB$1,0),0)/10^3</f>
        <v>1170883.5460000003</v>
      </c>
      <c r="BF81" s="35">
        <f>VLOOKUP(BC81&amp;"_"&amp;$AZ$9,データシート3!A:AB,MATCH("ea_"&amp;"風力（陸上）"&amp;"_年間発電",データシート3!$A$1:$AB$1,0),0)/10^3</f>
        <v>7317.3519999999999</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1178200.8980000003</v>
      </c>
      <c r="BJ81" s="35">
        <f>(VLOOKUP($BC81&amp;"_"&amp;$AZ$8,データシート3!$A:$AN,MATCH("da_合計",データシート3!$A$1:$AN$1,0),0))/10^3</f>
        <v>1255626.2623396399</v>
      </c>
      <c r="BK81" s="35">
        <f t="shared" si="21"/>
        <v>-77425.364339639666</v>
      </c>
      <c r="BL81" s="35">
        <f t="shared" si="22"/>
        <v>-77425.364339639666</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08230</v>
      </c>
      <c r="AY82" s="19" t="str">
        <f>IF(IFERROR(比較地域マスタ!$AE17,"")=0,"",IFERROR(比較地域マスタ!$AE17,""))</f>
        <v>かすみがうら市</v>
      </c>
      <c r="AZ82" s="17"/>
      <c r="BA82" s="23">
        <v>11</v>
      </c>
      <c r="BB82" s="23">
        <v>1</v>
      </c>
      <c r="BC82" s="19" t="str">
        <f t="shared" si="24"/>
        <v>08230</v>
      </c>
      <c r="BD82" s="19" t="str">
        <f t="shared" si="25"/>
        <v>かすみがうら市</v>
      </c>
      <c r="BE82" s="35">
        <f>VLOOKUP(BC82&amp;"_"&amp;$AZ$9,データシート3!A:AB,MATCH("ea_"&amp;"太陽光（建物系）"&amp;"_年間発電",データシート3!$A$1:$AB$1,0),0)/10^3+VLOOKUP(BC82&amp;"_"&amp;$AZ$9,データシート3!A:AB,MATCH("ea_"&amp;"太陽光（土地系）"&amp;"_年間発電",データシート3!$A$1:$AB$1,0),0)/10^3</f>
        <v>1774840.068</v>
      </c>
      <c r="BF82" s="35">
        <f>VLOOKUP(BC82&amp;"_"&amp;$AZ$9,データシート3!A:AB,MATCH("ea_"&amp;"風力（陸上）"&amp;"_年間発電",データシート3!$A$1:$AB$1,0),0)/10^3</f>
        <v>4023.2640000000001</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1778863.3319999999</v>
      </c>
      <c r="BJ82" s="35">
        <f>(VLOOKUP($BC82&amp;"_"&amp;$AZ$8,データシート3!$A:$AN,MATCH("da_合計",データシート3!$A$1:$AN$1,0),0))/10^3</f>
        <v>382309.14282240282</v>
      </c>
      <c r="BK82" s="35">
        <f t="shared" si="21"/>
        <v>1396554.1891775972</v>
      </c>
      <c r="BL82" s="35">
        <f t="shared" si="22"/>
        <v>0</v>
      </c>
      <c r="BM82" s="35">
        <f t="shared" si="23"/>
        <v>1396554.1891775972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08232</v>
      </c>
      <c r="AY83" s="19" t="str">
        <f>IF(IFERROR(比較地域マスタ!$AE18,"")=0,"",IFERROR(比較地域マスタ!$AE18,""))</f>
        <v>神栖市</v>
      </c>
      <c r="AZ83" s="17"/>
      <c r="BA83" s="23">
        <v>12</v>
      </c>
      <c r="BB83" s="23">
        <v>1</v>
      </c>
      <c r="BC83" s="19" t="str">
        <f t="shared" si="24"/>
        <v>08232</v>
      </c>
      <c r="BD83" s="19" t="str">
        <f t="shared" si="25"/>
        <v>神栖市</v>
      </c>
      <c r="BE83" s="35">
        <f>VLOOKUP(BC83&amp;"_"&amp;$AZ$9,データシート3!A:AB,MATCH("ea_"&amp;"太陽光（建物系）"&amp;"_年間発電",データシート3!$A$1:$AB$1,0),0)/10^3+VLOOKUP(BC83&amp;"_"&amp;$AZ$9,データシート3!A:AB,MATCH("ea_"&amp;"太陽光（土地系）"&amp;"_年間発電",データシート3!$A$1:$AB$1,0),0)/10^3</f>
        <v>1675003.7540000002</v>
      </c>
      <c r="BF83" s="35">
        <f>VLOOKUP(BC83&amp;"_"&amp;$AZ$9,データシート3!A:AB,MATCH("ea_"&amp;"風力（陸上）"&amp;"_年間発電",データシート3!$A$1:$AB$1,0),0)/10^3</f>
        <v>4244.7569999999996</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1679248.5110000002</v>
      </c>
      <c r="BJ83" s="35">
        <f>(VLOOKUP($BC83&amp;"_"&amp;$AZ$8,データシート3!$A:$AN,MATCH("da_合計",データシート3!$A$1:$AN$1,0),0))/10^3</f>
        <v>2265137.9012112017</v>
      </c>
      <c r="BK83" s="35">
        <f t="shared" si="21"/>
        <v>-585889.39021120151</v>
      </c>
      <c r="BL83" s="35">
        <f t="shared" si="22"/>
        <v>-585889.39021120151</v>
      </c>
      <c r="BM83" s="35">
        <f t="shared" si="23"/>
        <v>0</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08447</v>
      </c>
      <c r="AY84" s="19" t="str">
        <f>IF(IFERROR(比較地域マスタ!$AE19,"")=0,"",IFERROR(比較地域マスタ!$AE19,""))</f>
        <v>河内町</v>
      </c>
      <c r="AZ84" s="17"/>
      <c r="BA84" s="23">
        <v>13</v>
      </c>
      <c r="BB84" s="23">
        <v>1</v>
      </c>
      <c r="BC84" s="19" t="str">
        <f t="shared" si="24"/>
        <v>08447</v>
      </c>
      <c r="BD84" s="19" t="str">
        <f t="shared" si="25"/>
        <v>河内町</v>
      </c>
      <c r="BE84" s="35">
        <f>VLOOKUP(BC84&amp;"_"&amp;$AZ$9,データシート3!A:AB,MATCH("ea_"&amp;"太陽光（建物系）"&amp;"_年間発電",データシート3!$A$1:$AB$1,0),0)/10^3+VLOOKUP(BC84&amp;"_"&amp;$AZ$9,データシート3!A:AB,MATCH("ea_"&amp;"太陽光（土地系）"&amp;"_年間発電",データシート3!$A$1:$AB$1,0),0)/10^3</f>
        <v>300480.08100000001</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300480.08100000001</v>
      </c>
      <c r="BJ84" s="35">
        <f>(VLOOKUP($BC84&amp;"_"&amp;$AZ$8,データシート3!$A:$AN,MATCH("da_合計",データシート3!$A$1:$AN$1,0),0))/10^3</f>
        <v>44099.479835049249</v>
      </c>
      <c r="BK84" s="35">
        <f t="shared" si="21"/>
        <v>256380.60116495076</v>
      </c>
      <c r="BL84" s="35">
        <f t="shared" si="22"/>
        <v>0</v>
      </c>
      <c r="BM84" s="35">
        <f t="shared" si="23"/>
        <v>256380.60116495076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08215</v>
      </c>
      <c r="AY85" s="19" t="str">
        <f>IF(IFERROR(比較地域マスタ!$AE20,"")=0,"",IFERROR(比較地域マスタ!$AE20,""))</f>
        <v>北茨城市</v>
      </c>
      <c r="AZ85" s="17"/>
      <c r="BA85" s="23">
        <v>14</v>
      </c>
      <c r="BB85" s="23">
        <v>1</v>
      </c>
      <c r="BC85" s="19" t="str">
        <f t="shared" si="24"/>
        <v>08215</v>
      </c>
      <c r="BD85" s="19" t="str">
        <f t="shared" si="25"/>
        <v>北茨城市</v>
      </c>
      <c r="BE85" s="35">
        <f>VLOOKUP(BC85&amp;"_"&amp;$AZ$9,データシート3!A:AB,MATCH("ea_"&amp;"太陽光（建物系）"&amp;"_年間発電",データシート3!$A$1:$AB$1,0),0)/10^3+VLOOKUP(BC85&amp;"_"&amp;$AZ$9,データシート3!A:AB,MATCH("ea_"&amp;"太陽光（土地系）"&amp;"_年間発電",データシート3!$A$1:$AB$1,0),0)/10^3</f>
        <v>627891.88199999998</v>
      </c>
      <c r="BF85" s="35">
        <f>VLOOKUP(BC85&amp;"_"&amp;$AZ$9,データシート3!A:AB,MATCH("ea_"&amp;"風力（陸上）"&amp;"_年間発電",データシート3!$A$1:$AB$1,0),0)/10^3</f>
        <v>1404908.841</v>
      </c>
      <c r="BG85" s="35">
        <f>VLOOKUP(BC85&amp;"_"&amp;$AZ$9,データシート3!A:AB,MATCH("ea_"&amp;"中小水（河川）"&amp;"_年間発電",データシート3!$A$1:$AB$1,0),0)/10^3+VLOOKUP(BC85&amp;"_"&amp;$AZ$9,データシート3!A:AB,MATCH("ea_"&amp;"中小水（農業用水路）"&amp;"_年間発電",データシート3!$A$1:$AB$1,0),0)/10^3</f>
        <v>25741.468000000001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2058542.1910000001</v>
      </c>
      <c r="BJ85" s="35">
        <f>(VLOOKUP($BC85&amp;"_"&amp;$AZ$8,データシート3!$A:$AN,MATCH("da_合計",データシート3!$A$1:$AN$1,0),0))/10^3</f>
        <v>436300.27695870458</v>
      </c>
      <c r="BK85" s="35">
        <f t="shared" si="21"/>
        <v>1622241.9140412956</v>
      </c>
      <c r="BL85" s="35">
        <f t="shared" si="22"/>
        <v>0</v>
      </c>
      <c r="BM85" s="35">
        <f t="shared" si="23"/>
        <v>1622241.9140412956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08204</v>
      </c>
      <c r="AY86" s="19" t="str">
        <f>IF(IFERROR(比較地域マスタ!$AE21,"")=0,"",IFERROR(比較地域マスタ!$AE21,""))</f>
        <v>古河市</v>
      </c>
      <c r="AZ86" s="17"/>
      <c r="BA86" s="23">
        <v>15</v>
      </c>
      <c r="BB86" s="23">
        <v>1</v>
      </c>
      <c r="BC86" s="19" t="str">
        <f t="shared" si="24"/>
        <v>08204</v>
      </c>
      <c r="BD86" s="19" t="str">
        <f t="shared" si="25"/>
        <v>古河市</v>
      </c>
      <c r="BE86" s="35">
        <f>VLOOKUP(BC86&amp;"_"&amp;$AZ$9,データシート3!A:AB,MATCH("ea_"&amp;"太陽光（建物系）"&amp;"_年間発電",データシート3!$A$1:$AB$1,0),0)/10^3+VLOOKUP(BC86&amp;"_"&amp;$AZ$9,データシート3!A:AB,MATCH("ea_"&amp;"太陽光（土地系）"&amp;"_年間発電",データシート3!$A$1:$AB$1,0),0)/10^3</f>
        <v>1961601.62</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1961601.62</v>
      </c>
      <c r="BJ86" s="35">
        <f>(VLOOKUP($BC86&amp;"_"&amp;$AZ$8,データシート3!$A:$AN,MATCH("da_合計",データシート3!$A$1:$AN$1,0),0))/10^3</f>
        <v>1498829.213188529</v>
      </c>
      <c r="BK86" s="35">
        <f t="shared" si="21"/>
        <v>462772.4068114711</v>
      </c>
      <c r="BL86" s="35">
        <f t="shared" si="22"/>
        <v>0</v>
      </c>
      <c r="BM86" s="35">
        <f t="shared" si="23"/>
        <v>462772.4068114711</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08542</v>
      </c>
      <c r="AY87" s="19" t="str">
        <f>IF(IFERROR(比較地域マスタ!$AE22,"")=0,"",IFERROR(比較地域マスタ!$AE22,""))</f>
        <v>五霞町</v>
      </c>
      <c r="AZ87" s="17"/>
      <c r="BA87" s="23">
        <v>16</v>
      </c>
      <c r="BB87" s="23">
        <v>1</v>
      </c>
      <c r="BC87" s="19" t="str">
        <f t="shared" si="24"/>
        <v>08542</v>
      </c>
      <c r="BD87" s="19" t="str">
        <f t="shared" si="25"/>
        <v>五霞町</v>
      </c>
      <c r="BE87" s="35">
        <f>VLOOKUP(BC87&amp;"_"&amp;$AZ$9,データシート3!A:AB,MATCH("ea_"&amp;"太陽光（建物系）"&amp;"_年間発電",データシート3!$A$1:$AB$1,0),0)/10^3+VLOOKUP(BC87&amp;"_"&amp;$AZ$9,データシート3!A:AB,MATCH("ea_"&amp;"太陽光（土地系）"&amp;"_年間発電",データシート3!$A$1:$AB$1,0),0)/10^3</f>
        <v>169880.601</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169880.601</v>
      </c>
      <c r="BJ87" s="35">
        <f>(VLOOKUP($BC87&amp;"_"&amp;$AZ$8,データシート3!$A:$AN,MATCH("da_合計",データシート3!$A$1:$AN$1,0),0))/10^3</f>
        <v>251966.93192350108</v>
      </c>
      <c r="BK87" s="35">
        <f t="shared" si="21"/>
        <v>-82086.330923501082</v>
      </c>
      <c r="BL87" s="35">
        <f t="shared" si="22"/>
        <v>-82086.330923501082</v>
      </c>
      <c r="BM87" s="35">
        <f t="shared" si="23"/>
        <v>0</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08546</v>
      </c>
      <c r="AY88" s="19" t="str">
        <f>IF(IFERROR(比較地域マスタ!$AE23,"")=0,"",IFERROR(比較地域マスタ!$AE23,""))</f>
        <v>境町</v>
      </c>
      <c r="AZ88" s="17"/>
      <c r="BA88" s="23">
        <v>17</v>
      </c>
      <c r="BB88" s="23">
        <v>1</v>
      </c>
      <c r="BC88" s="19" t="str">
        <f t="shared" si="24"/>
        <v>08546</v>
      </c>
      <c r="BD88" s="19" t="str">
        <f t="shared" si="25"/>
        <v>境町</v>
      </c>
      <c r="BE88" s="35">
        <f>VLOOKUP(BC88&amp;"_"&amp;$AZ$9,データシート3!A:AB,MATCH("ea_"&amp;"太陽光（建物系）"&amp;"_年間発電",データシート3!$A$1:$AB$1,0),0)/10^3+VLOOKUP(BC88&amp;"_"&amp;$AZ$9,データシート3!A:AB,MATCH("ea_"&amp;"太陽光（土地系）"&amp;"_年間発電",データシート3!$A$1:$AB$1,0),0)/10^3</f>
        <v>415360.13500000001</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415360.13500000001</v>
      </c>
      <c r="BJ88" s="35">
        <f>(VLOOKUP($BC88&amp;"_"&amp;$AZ$8,データシート3!$A:$AN,MATCH("da_合計",データシート3!$A$1:$AN$1,0),0))/10^3</f>
        <v>215936.63421230559</v>
      </c>
      <c r="BK88" s="35">
        <f t="shared" si="21"/>
        <v>199423.50078769441</v>
      </c>
      <c r="BL88" s="35">
        <f t="shared" si="22"/>
        <v>0</v>
      </c>
      <c r="BM88" s="35">
        <f t="shared" si="23"/>
        <v>199423.50078769441</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08231</v>
      </c>
      <c r="AY89" s="19" t="str">
        <f>IF(IFERROR(比較地域マスタ!$AE24,"")=0,"",IFERROR(比較地域マスタ!$AE24,""))</f>
        <v>桜川市</v>
      </c>
      <c r="AZ89" s="17"/>
      <c r="BA89" s="23">
        <v>18</v>
      </c>
      <c r="BB89" s="23">
        <v>1</v>
      </c>
      <c r="BC89" s="19" t="str">
        <f t="shared" si="24"/>
        <v>08231</v>
      </c>
      <c r="BD89" s="19" t="str">
        <f t="shared" si="25"/>
        <v>桜川市</v>
      </c>
      <c r="BE89" s="35">
        <f>VLOOKUP(BC89&amp;"_"&amp;$AZ$9,データシート3!A:AB,MATCH("ea_"&amp;"太陽光（建物系）"&amp;"_年間発電",データシート3!$A$1:$AB$1,0),0)/10^3+VLOOKUP(BC89&amp;"_"&amp;$AZ$9,データシート3!A:AB,MATCH("ea_"&amp;"太陽光（土地系）"&amp;"_年間発電",データシート3!$A$1:$AB$1,0),0)/10^3</f>
        <v>2167176.1579999998</v>
      </c>
      <c r="BF89" s="35">
        <f>VLOOKUP(BC89&amp;"_"&amp;$AZ$9,データシート3!A:AB,MATCH("ea_"&amp;"風力（陸上）"&amp;"_年間発電",データシート3!$A$1:$AB$1,0),0)/10^3</f>
        <v>160236.28099999999</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2327412.4389999998</v>
      </c>
      <c r="BJ89" s="35">
        <f>(VLOOKUP($BC89&amp;"_"&amp;$AZ$8,データシート3!$A:$AN,MATCH("da_合計",データシート3!$A$1:$AN$1,0),0))/10^3</f>
        <v>251882.26929815364</v>
      </c>
      <c r="BK89" s="35">
        <f t="shared" si="21"/>
        <v>2075530.1697018461</v>
      </c>
      <c r="BL89" s="35">
        <f t="shared" si="22"/>
        <v>0</v>
      </c>
      <c r="BM89" s="35">
        <f t="shared" si="23"/>
        <v>2075530.1697018461</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08210</v>
      </c>
      <c r="AY90" s="19" t="str">
        <f>IF(IFERROR(比較地域マスタ!$AE25,"")=0,"",IFERROR(比較地域マスタ!$AE25,""))</f>
        <v>下妻市</v>
      </c>
      <c r="AZ90" s="17"/>
      <c r="BA90" s="23">
        <v>19</v>
      </c>
      <c r="BB90" s="23">
        <v>1</v>
      </c>
      <c r="BC90" s="19" t="str">
        <f t="shared" si="24"/>
        <v>08210</v>
      </c>
      <c r="BD90" s="19" t="str">
        <f t="shared" si="25"/>
        <v>下妻市</v>
      </c>
      <c r="BE90" s="35">
        <f>VLOOKUP(BC90&amp;"_"&amp;$AZ$9,データシート3!A:AB,MATCH("ea_"&amp;"太陽光（建物系）"&amp;"_年間発電",データシート3!$A$1:$AB$1,0),0)/10^3+VLOOKUP(BC90&amp;"_"&amp;$AZ$9,データシート3!A:AB,MATCH("ea_"&amp;"太陽光（土地系）"&amp;"_年間発電",データシート3!$A$1:$AB$1,0),0)/10^3</f>
        <v>895330.64899999998</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405.52</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895736.16899999999</v>
      </c>
      <c r="BJ90" s="35">
        <f>(VLOOKUP($BC90&amp;"_"&amp;$AZ$8,データシート3!$A:$AN,MATCH("da_合計",データシート3!$A$1:$AN$1,0),0))/10^3</f>
        <v>362144.5957680096</v>
      </c>
      <c r="BK90" s="35">
        <f t="shared" si="21"/>
        <v>533591.57323199045</v>
      </c>
      <c r="BL90" s="35">
        <f t="shared" si="22"/>
        <v>0</v>
      </c>
      <c r="BM90" s="35">
        <f t="shared" si="23"/>
        <v>533591.57323199045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08211</v>
      </c>
      <c r="AY91" s="19" t="str">
        <f>IF(IFERROR(比較地域マスタ!$AE26,"")=0,"",IFERROR(比較地域マスタ!$AE26,""))</f>
        <v>常総市</v>
      </c>
      <c r="BA91" s="23">
        <v>20</v>
      </c>
      <c r="BB91" s="23">
        <v>1</v>
      </c>
      <c r="BC91" s="19" t="str">
        <f t="shared" si="24"/>
        <v>08211</v>
      </c>
      <c r="BD91" s="19" t="str">
        <f t="shared" si="25"/>
        <v>常総市</v>
      </c>
      <c r="BE91" s="35">
        <f>VLOOKUP(BC91&amp;"_"&amp;$AZ$9,データシート3!A:AB,MATCH("ea_"&amp;"太陽光（建物系）"&amp;"_年間発電",データシート3!$A$1:$AB$1,0),0)/10^3+VLOOKUP(BC91&amp;"_"&amp;$AZ$9,データシート3!A:AB,MATCH("ea_"&amp;"太陽光（土地系）"&amp;"_年間発電",データシート3!$A$1:$AB$1,0),0)/10^3</f>
        <v>1342089.8409999998</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1342089.8409999998</v>
      </c>
      <c r="BJ91" s="35">
        <f>(VLOOKUP($BC91&amp;"_"&amp;$AZ$8,データシート3!$A:$AN,MATCH("da_合計",データシート3!$A$1:$AN$1,0),0))/10^3</f>
        <v>722496.46749005117</v>
      </c>
      <c r="BK91" s="35">
        <f t="shared" si="21"/>
        <v>619593.37350994861</v>
      </c>
      <c r="BL91" s="35">
        <f t="shared" si="22"/>
        <v>0</v>
      </c>
      <c r="BM91" s="35">
        <f t="shared" si="23"/>
        <v>619593.37350994861</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08310</v>
      </c>
      <c r="AY92" s="19" t="str">
        <f>IF(IFERROR(比較地域マスタ!$AE27,"")=0,"",IFERROR(比較地域マスタ!$AE27,""))</f>
        <v>城里町</v>
      </c>
      <c r="AZ92" s="17"/>
      <c r="BA92" s="23">
        <v>21</v>
      </c>
      <c r="BB92" s="23">
        <v>1</v>
      </c>
      <c r="BC92" s="19" t="str">
        <f t="shared" si="24"/>
        <v>08310</v>
      </c>
      <c r="BD92" s="19" t="str">
        <f t="shared" si="25"/>
        <v>城里町</v>
      </c>
      <c r="BE92" s="35">
        <f>VLOOKUP(BC92&amp;"_"&amp;$AZ$9,データシート3!A:AB,MATCH("ea_"&amp;"太陽光（建物系）"&amp;"_年間発電",データシート3!$A$1:$AB$1,0),0)/10^3+VLOOKUP(BC92&amp;"_"&amp;$AZ$9,データシート3!A:AB,MATCH("ea_"&amp;"太陽光（土地系）"&amp;"_年間発電",データシート3!$A$1:$AB$1,0),0)/10^3</f>
        <v>724116.16899999999</v>
      </c>
      <c r="BF92" s="35">
        <f>VLOOKUP(BC92&amp;"_"&amp;$AZ$9,データシート3!A:AB,MATCH("ea_"&amp;"風力（陸上）"&amp;"_年間発電",データシート3!$A$1:$AB$1,0),0)/10^3</f>
        <v>72516.597999999998</v>
      </c>
      <c r="BG92" s="35">
        <f>VLOOKUP(BC92&amp;"_"&amp;$AZ$9,データシート3!A:AB,MATCH("ea_"&amp;"中小水（河川）"&amp;"_年間発電",データシート3!$A$1:$AB$1,0),0)/10^3+VLOOKUP(BC92&amp;"_"&amp;$AZ$9,データシート3!A:AB,MATCH("ea_"&amp;"中小水（農業用水路）"&amp;"_年間発電",データシート3!$A$1:$AB$1,0),0)/10^3</f>
        <v>30556.798999999995</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827189.56599999999</v>
      </c>
      <c r="BJ92" s="35">
        <f>(VLOOKUP($BC92&amp;"_"&amp;$AZ$8,データシート3!$A:$AN,MATCH("da_合計",データシート3!$A$1:$AN$1,0),0))/10^3</f>
        <v>93540.850987427286</v>
      </c>
      <c r="BK92" s="35">
        <f>BI92-BJ92</f>
        <v>733648.71501257271</v>
      </c>
      <c r="BL92" s="35">
        <f t="shared" si="22"/>
        <v>0</v>
      </c>
      <c r="BM92" s="35">
        <f t="shared" si="23"/>
        <v>733648.71501257271</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08364</v>
      </c>
      <c r="AY93" s="19" t="str">
        <f>IF(IFERROR(比較地域マスタ!$AE28,"")=0,"",IFERROR(比較地域マスタ!$AE28,""))</f>
        <v>大子町</v>
      </c>
      <c r="AZ93" s="17"/>
      <c r="BA93" s="23">
        <v>22</v>
      </c>
      <c r="BB93" s="23">
        <v>1</v>
      </c>
      <c r="BC93" s="19" t="str">
        <f t="shared" si="24"/>
        <v>08364</v>
      </c>
      <c r="BD93" s="19" t="str">
        <f t="shared" si="25"/>
        <v>大子町</v>
      </c>
      <c r="BE93" s="35">
        <f>VLOOKUP(BC93&amp;"_"&amp;$AZ$9,データシート3!A:AB,MATCH("ea_"&amp;"太陽光（建物系）"&amp;"_年間発電",データシート3!$A$1:$AB$1,0),0)/10^3+VLOOKUP(BC93&amp;"_"&amp;$AZ$9,データシート3!A:AB,MATCH("ea_"&amp;"太陽光（土地系）"&amp;"_年間発電",データシート3!$A$1:$AB$1,0),0)/10^3</f>
        <v>523893.67</v>
      </c>
      <c r="BF93" s="35">
        <f>VLOOKUP(BC93&amp;"_"&amp;$AZ$9,データシート3!A:AB,MATCH("ea_"&amp;"風力（陸上）"&amp;"_年間発電",データシート3!$A$1:$AB$1,0),0)/10^3</f>
        <v>472785.52100000001</v>
      </c>
      <c r="BG93" s="35">
        <f>VLOOKUP(BC93&amp;"_"&amp;$AZ$9,データシート3!A:AB,MATCH("ea_"&amp;"中小水（河川）"&amp;"_年間発電",データシート3!$A$1:$AB$1,0),0)/10^3+VLOOKUP(BC93&amp;"_"&amp;$AZ$9,データシート3!A:AB,MATCH("ea_"&amp;"中小水（農業用水路）"&amp;"_年間発電",データシート3!$A$1:$AB$1,0),0)/10^3</f>
        <v>1783.037</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998462.228</v>
      </c>
      <c r="BJ93" s="35">
        <f>(VLOOKUP($BC93&amp;"_"&amp;$AZ$8,データシート3!$A:$AN,MATCH("da_合計",データシート3!$A$1:$AN$1,0),0))/10^3</f>
        <v>84345.289210616364</v>
      </c>
      <c r="BK93" s="35">
        <f t="shared" si="21"/>
        <v>914116.93878938362</v>
      </c>
      <c r="BL93" s="35">
        <f t="shared" si="22"/>
        <v>0</v>
      </c>
      <c r="BM93" s="35">
        <f t="shared" si="23"/>
        <v>914116.93878938362</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08214</v>
      </c>
      <c r="AY94" s="19" t="str">
        <f>IF(IFERROR(比較地域マスタ!$AE29,"")=0,"",IFERROR(比較地域マスタ!$AE29,""))</f>
        <v>高萩市</v>
      </c>
      <c r="AZ94" s="17"/>
      <c r="BA94" s="23">
        <v>23</v>
      </c>
      <c r="BB94" s="23">
        <v>1</v>
      </c>
      <c r="BC94" s="19" t="str">
        <f t="shared" si="24"/>
        <v>08214</v>
      </c>
      <c r="BD94" s="19" t="str">
        <f t="shared" si="25"/>
        <v>高萩市</v>
      </c>
      <c r="BE94" s="35">
        <f>VLOOKUP(BC94&amp;"_"&amp;$AZ$9,データシート3!A:AB,MATCH("ea_"&amp;"太陽光（建物系）"&amp;"_年間発電",データシート3!$A$1:$AB$1,0),0)/10^3+VLOOKUP(BC94&amp;"_"&amp;$AZ$9,データシート3!A:AB,MATCH("ea_"&amp;"太陽光（土地系）"&amp;"_年間発電",データシート3!$A$1:$AB$1,0),0)/10^3</f>
        <v>396077.69</v>
      </c>
      <c r="BF94" s="35">
        <f>VLOOKUP(BC94&amp;"_"&amp;$AZ$9,データシート3!A:AB,MATCH("ea_"&amp;"風力（陸上）"&amp;"_年間発電",データシート3!$A$1:$AB$1,0),0)/10^3</f>
        <v>1940698.0290000003</v>
      </c>
      <c r="BG94" s="35">
        <f>VLOOKUP(BC94&amp;"_"&amp;$AZ$9,データシート3!A:AB,MATCH("ea_"&amp;"中小水（河川）"&amp;"_年間発電",データシート3!$A$1:$AB$1,0),0)/10^3+VLOOKUP(BC94&amp;"_"&amp;$AZ$9,データシート3!A:AB,MATCH("ea_"&amp;"中小水（農業用水路）"&amp;"_年間発電",データシート3!$A$1:$AB$1,0),0)/10^3</f>
        <v>19570.96</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2356346.6790000005</v>
      </c>
      <c r="BJ94" s="35">
        <f>(VLOOKUP($BC94&amp;"_"&amp;$AZ$8,データシート3!$A:$AN,MATCH("da_合計",データシート3!$A$1:$AN$1,0),0))/10^3</f>
        <v>255074.94592470847</v>
      </c>
      <c r="BK94" s="35">
        <f t="shared" si="21"/>
        <v>2101271.7330752918</v>
      </c>
      <c r="BL94" s="35">
        <f t="shared" si="22"/>
        <v>0</v>
      </c>
      <c r="BM94" s="35">
        <f t="shared" si="23"/>
        <v>2101271.7330752918</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08227</v>
      </c>
      <c r="AY95" s="19" t="str">
        <f>IF(IFERROR(比較地域マスタ!$AE30,"")=0,"",IFERROR(比較地域マスタ!$AE30,""))</f>
        <v>筑西市</v>
      </c>
      <c r="AZ95" s="17"/>
      <c r="BA95" s="23">
        <v>24</v>
      </c>
      <c r="BB95" s="23">
        <v>1</v>
      </c>
      <c r="BC95" s="19" t="str">
        <f t="shared" si="24"/>
        <v>08227</v>
      </c>
      <c r="BD95" s="19" t="str">
        <f t="shared" si="25"/>
        <v>筑西市</v>
      </c>
      <c r="BE95" s="35">
        <f>VLOOKUP(BC95&amp;"_"&amp;$AZ$9,データシート3!A:AB,MATCH("ea_"&amp;"太陽光（建物系）"&amp;"_年間発電",データシート3!$A$1:$AB$1,0),0)/10^3+VLOOKUP(BC95&amp;"_"&amp;$AZ$9,データシート3!A:AB,MATCH("ea_"&amp;"太陽光（土地系）"&amp;"_年間発電",データシート3!$A$1:$AB$1,0),0)/10^3</f>
        <v>3667665.2369999997</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678.49</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5">
        <f t="shared" si="26"/>
        <v>3668387.3870000001</v>
      </c>
      <c r="BJ95" s="35">
        <f>(VLOOKUP($BC95&amp;"_"&amp;$AZ$8,データシート3!$A:$AN,MATCH("da_合計",データシート3!$A$1:$AN$1,0),0))/10^3</f>
        <v>1022509.4280876784</v>
      </c>
      <c r="BK95" s="35">
        <f t="shared" si="21"/>
        <v>2645877.9589123218</v>
      </c>
      <c r="BL95" s="35">
        <f t="shared" si="22"/>
        <v>0</v>
      </c>
      <c r="BM95" s="35">
        <f t="shared" si="23"/>
        <v>2645877.9589123218</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08220</v>
      </c>
      <c r="AY96" s="19" t="str">
        <f>IF(IFERROR(比較地域マスタ!$AE31,"")=0,"",IFERROR(比較地域マスタ!$AE31,""))</f>
        <v>つくば市</v>
      </c>
      <c r="AZ96" s="17"/>
      <c r="BA96" s="23">
        <v>25</v>
      </c>
      <c r="BB96" s="23">
        <v>1</v>
      </c>
      <c r="BC96" s="19" t="str">
        <f t="shared" si="24"/>
        <v>08220</v>
      </c>
      <c r="BD96" s="19" t="str">
        <f t="shared" si="25"/>
        <v>つくば市</v>
      </c>
      <c r="BE96" s="35">
        <f>VLOOKUP(BC96&amp;"_"&amp;$AZ$9,データシート3!A:AB,MATCH("ea_"&amp;"太陽光（建物系）"&amp;"_年間発電",データシート3!$A$1:$AB$1,0),0)/10^3+VLOOKUP(BC96&amp;"_"&amp;$AZ$9,データシート3!A:AB,MATCH("ea_"&amp;"太陽光（土地系）"&amp;"_年間発電",データシート3!$A$1:$AB$1,0),0)/10^3</f>
        <v>4604213.4450000003</v>
      </c>
      <c r="BF96" s="35">
        <f>VLOOKUP(BC96&amp;"_"&amp;$AZ$9,データシート3!A:AB,MATCH("ea_"&amp;"風力（陸上）"&amp;"_年間発電",データシート3!$A$1:$AB$1,0),0)/10^3</f>
        <v>34394.667999999991</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4638608.1129999999</v>
      </c>
      <c r="BJ96" s="35">
        <f>(VLOOKUP($BC96&amp;"_"&amp;$AZ$8,データシート3!$A:$AN,MATCH("da_合計",データシート3!$A$1:$AN$1,0),0))/10^3</f>
        <v>1828896.6463325012</v>
      </c>
      <c r="BK96" s="35">
        <f t="shared" si="21"/>
        <v>2809711.4666674985</v>
      </c>
      <c r="BL96" s="35">
        <f t="shared" si="22"/>
        <v>0</v>
      </c>
      <c r="BM96" s="35">
        <f t="shared" si="23"/>
        <v>2809711.4666674985</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08235</v>
      </c>
      <c r="AY97" s="19" t="str">
        <f>IF(IFERROR(比較地域マスタ!$AE32,"")=0,"",IFERROR(比較地域マスタ!$AE32,""))</f>
        <v>つくばみらい市</v>
      </c>
      <c r="AZ97" s="17"/>
      <c r="BA97" s="23">
        <v>26</v>
      </c>
      <c r="BB97" s="23">
        <v>1</v>
      </c>
      <c r="BC97" s="19" t="str">
        <f t="shared" si="24"/>
        <v>08235</v>
      </c>
      <c r="BD97" s="19" t="str">
        <f t="shared" si="25"/>
        <v>つくばみらい市</v>
      </c>
      <c r="BE97" s="35">
        <f>VLOOKUP(BC97&amp;"_"&amp;$AZ$9,データシート3!A:AB,MATCH("ea_"&amp;"太陽光（建物系）"&amp;"_年間発電",データシート3!$A$1:$AB$1,0),0)/10^3+VLOOKUP(BC97&amp;"_"&amp;$AZ$9,データシート3!A:AB,MATCH("ea_"&amp;"太陽光（土地系）"&amp;"_年間発電",データシート3!$A$1:$AB$1,0),0)/10^3</f>
        <v>856504.30100000009</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856504.30100000009</v>
      </c>
      <c r="BJ97" s="35">
        <f>(VLOOKUP($BC97&amp;"_"&amp;$AZ$8,データシート3!$A:$AN,MATCH("da_合計",データシート3!$A$1:$AN$1,0),0))/10^3</f>
        <v>587092.70490388211</v>
      </c>
      <c r="BK97" s="35">
        <f t="shared" si="21"/>
        <v>269411.59609611798</v>
      </c>
      <c r="BL97" s="35">
        <f t="shared" si="22"/>
        <v>0</v>
      </c>
      <c r="BM97" s="35">
        <f t="shared" si="23"/>
        <v>269411.59609611798</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08203</v>
      </c>
      <c r="AY98" s="19" t="str">
        <f>IF(IFERROR(比較地域マスタ!$AE33,"")=0,"",IFERROR(比較地域マスタ!$AE33,""))</f>
        <v>土浦市</v>
      </c>
      <c r="AZ98" s="17"/>
      <c r="BA98" s="23">
        <v>27</v>
      </c>
      <c r="BB98" s="23">
        <v>1</v>
      </c>
      <c r="BC98" s="19" t="str">
        <f t="shared" si="24"/>
        <v>08203</v>
      </c>
      <c r="BD98" s="19" t="str">
        <f t="shared" si="25"/>
        <v>土浦市</v>
      </c>
      <c r="BE98" s="35">
        <f>VLOOKUP(BC98&amp;"_"&amp;$AZ$9,データシート3!A:AB,MATCH("ea_"&amp;"太陽光（建物系）"&amp;"_年間発電",データシート3!$A$1:$AB$1,0),0)/10^3+VLOOKUP(BC98&amp;"_"&amp;$AZ$9,データシート3!A:AB,MATCH("ea_"&amp;"太陽光（土地系）"&amp;"_年間発電",データシート3!$A$1:$AB$1,0),0)/10^3</f>
        <v>1682459.3220000002</v>
      </c>
      <c r="BF98" s="35">
        <f>VLOOKUP(BC98&amp;"_"&amp;$AZ$9,データシート3!A:AB,MATCH("ea_"&amp;"風力（陸上）"&amp;"_年間発電",データシート3!$A$1:$AB$1,0),0)/10^3</f>
        <v>19960.065999999995</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1702419.3880000003</v>
      </c>
      <c r="BJ98" s="35">
        <f>(VLOOKUP($BC98&amp;"_"&amp;$AZ$8,データシート3!$A:$AN,MATCH("da_合計",データシート3!$A$1:$AN$1,0),0))/10^3</f>
        <v>1665446.2545756227</v>
      </c>
      <c r="BK98" s="35">
        <f t="shared" si="21"/>
        <v>36973.133424377535</v>
      </c>
      <c r="BL98" s="35">
        <f t="shared" si="22"/>
        <v>0</v>
      </c>
      <c r="BM98" s="35">
        <f t="shared" si="23"/>
        <v>36973.133424377535</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08341</v>
      </c>
      <c r="AY99" s="19" t="str">
        <f>IF(IFERROR(比較地域マスタ!$AE34,"")=0,"",IFERROR(比較地域マスタ!$AE34,""))</f>
        <v>東海村</v>
      </c>
      <c r="AZ99" s="17"/>
      <c r="BA99" s="23">
        <v>28</v>
      </c>
      <c r="BB99" s="23">
        <v>1</v>
      </c>
      <c r="BC99" s="19" t="str">
        <f t="shared" si="24"/>
        <v>08341</v>
      </c>
      <c r="BD99" s="19" t="str">
        <f t="shared" si="25"/>
        <v>東海村</v>
      </c>
      <c r="BE99" s="35">
        <f>VLOOKUP(BC99&amp;"_"&amp;$AZ$9,データシート3!A:AB,MATCH("ea_"&amp;"太陽光（建物系）"&amp;"_年間発電",データシート3!$A$1:$AB$1,0),0)/10^3+VLOOKUP(BC99&amp;"_"&amp;$AZ$9,データシート3!A:AB,MATCH("ea_"&amp;"太陽光（土地系）"&amp;"_年間発電",データシート3!$A$1:$AB$1,0),0)/10^3</f>
        <v>501308.05700000003</v>
      </c>
      <c r="BF99" s="35">
        <f>VLOOKUP(BC99&amp;"_"&amp;$AZ$9,データシート3!A:AB,MATCH("ea_"&amp;"風力（陸上）"&amp;"_年間発電",データシート3!$A$1:$AB$1,0),0)/10^3</f>
        <v>5190.5550000000012</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506498.61200000002</v>
      </c>
      <c r="BJ99" s="35">
        <f>(VLOOKUP($BC99&amp;"_"&amp;$AZ$8,データシート3!$A:$AN,MATCH("da_合計",データシート3!$A$1:$AN$1,0),0))/10^3</f>
        <v>218342.94860251903</v>
      </c>
      <c r="BK99" s="35">
        <f t="shared" si="21"/>
        <v>288155.66339748097</v>
      </c>
      <c r="BL99" s="35">
        <f t="shared" si="22"/>
        <v>0</v>
      </c>
      <c r="BM99" s="35">
        <f t="shared" si="23"/>
        <v>288155.66339748097</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08564</v>
      </c>
      <c r="AY100" s="19" t="str">
        <f>IF(IFERROR(比較地域マスタ!$AE35,"")=0,"",IFERROR(比較地域マスタ!$AE35,""))</f>
        <v>利根町</v>
      </c>
      <c r="AZ100" s="17"/>
      <c r="BA100" s="23">
        <v>29</v>
      </c>
      <c r="BB100" s="23">
        <v>1</v>
      </c>
      <c r="BC100" s="19" t="str">
        <f t="shared" si="24"/>
        <v>08564</v>
      </c>
      <c r="BD100" s="19" t="str">
        <f t="shared" si="25"/>
        <v>利根町</v>
      </c>
      <c r="BE100" s="35">
        <f>VLOOKUP(BC100&amp;"_"&amp;$AZ$9,データシート3!A:AB,MATCH("ea_"&amp;"太陽光（建物系）"&amp;"_年間発電",データシート3!$A$1:$AB$1,0),0)/10^3+VLOOKUP(BC100&amp;"_"&amp;$AZ$9,データシート3!A:AB,MATCH("ea_"&amp;"太陽光（土地系）"&amp;"_年間発電",データシート3!$A$1:$AB$1,0),0)/10^3</f>
        <v>190410.14299999998</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5">
        <f t="shared" si="26"/>
        <v>190554.36799999999</v>
      </c>
      <c r="BJ100" s="35">
        <f>(VLOOKUP($BC100&amp;"_"&amp;$AZ$8,データシート3!$A:$AN,MATCH("da_合計",データシート3!$A$1:$AN$1,0),0))/10^3</f>
        <v>56715.318503840324</v>
      </c>
      <c r="BK100" s="35">
        <f t="shared" si="21"/>
        <v>133839.04949615966</v>
      </c>
      <c r="BL100" s="35">
        <f t="shared" si="22"/>
        <v>0</v>
      </c>
      <c r="BM100" s="35">
        <f t="shared" si="23"/>
        <v>133839.04949615966</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08217</v>
      </c>
      <c r="AY101" s="19" t="str">
        <f>IF(IFERROR(比較地域マスタ!$AE36,"")=0,"",IFERROR(比較地域マスタ!$AE36,""))</f>
        <v>取手市</v>
      </c>
      <c r="AZ101" s="17"/>
      <c r="BA101" s="23">
        <v>30</v>
      </c>
      <c r="BB101" s="23">
        <v>1</v>
      </c>
      <c r="BC101" s="19" t="str">
        <f t="shared" si="24"/>
        <v>08217</v>
      </c>
      <c r="BD101" s="19" t="str">
        <f t="shared" si="25"/>
        <v>取手市</v>
      </c>
      <c r="BE101" s="35">
        <f>VLOOKUP(BC101&amp;"_"&amp;$AZ$9,データシート3!A:AB,MATCH("ea_"&amp;"太陽光（建物系）"&amp;"_年間発電",データシート3!$A$1:$AB$1,0),0)/10^3+VLOOKUP(BC101&amp;"_"&amp;$AZ$9,データシート3!A:AB,MATCH("ea_"&amp;"太陽光（土地系）"&amp;"_年間発電",データシート3!$A$1:$AB$1,0),0)/10^3</f>
        <v>673996.20900000003</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5">
        <f t="shared" si="26"/>
        <v>674126.69799999997</v>
      </c>
      <c r="BJ101" s="35">
        <f>(VLOOKUP($BC101&amp;"_"&amp;$AZ$8,データシート3!$A:$AN,MATCH("da_合計",データシート3!$A$1:$AN$1,0),0))/10^3</f>
        <v>738763.5515988142</v>
      </c>
      <c r="BK101" s="35">
        <f t="shared" si="21"/>
        <v>-64636.853598814225</v>
      </c>
      <c r="BL101" s="35">
        <f t="shared" si="22"/>
        <v>-64636.853598814225</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08226</v>
      </c>
      <c r="AY102" s="19" t="str">
        <f>IF(IFERROR(比較地域マスタ!$AE37,"")=0,"",IFERROR(比較地域マスタ!$AE37,""))</f>
        <v>那珂市</v>
      </c>
      <c r="AZ102" s="17"/>
      <c r="BA102" s="23">
        <v>31</v>
      </c>
      <c r="BB102" s="23">
        <v>1</v>
      </c>
      <c r="BC102" s="19" t="str">
        <f t="shared" si="24"/>
        <v>08226</v>
      </c>
      <c r="BD102" s="19" t="str">
        <f t="shared" si="25"/>
        <v>那珂市</v>
      </c>
      <c r="BE102" s="35">
        <f>VLOOKUP(BC102&amp;"_"&amp;$AZ$9,データシート3!A:AB,MATCH("ea_"&amp;"太陽光（建物系）"&amp;"_年間発電",データシート3!$A$1:$AB$1,0),0)/10^3+VLOOKUP(BC102&amp;"_"&amp;$AZ$9,データシート3!A:AB,MATCH("ea_"&amp;"太陽光（土地系）"&amp;"_年間発電",データシート3!$A$1:$AB$1,0),0)/10^3</f>
        <v>1472170.0330000001</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1472170.0330000001</v>
      </c>
      <c r="BJ102" s="35">
        <f>(VLOOKUP($BC102&amp;"_"&amp;$AZ$8,データシート3!$A:$AN,MATCH("da_合計",データシート3!$A$1:$AN$1,0),0))/10^3</f>
        <v>272323.6516305526</v>
      </c>
      <c r="BK102" s="35">
        <f t="shared" si="21"/>
        <v>1199846.3813694473</v>
      </c>
      <c r="BL102" s="35">
        <f t="shared" si="22"/>
        <v>0</v>
      </c>
      <c r="BM102" s="35">
        <f t="shared" si="23"/>
        <v>1199846.3813694473</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08233</v>
      </c>
      <c r="AY103" s="19" t="str">
        <f>IF(IFERROR(比較地域マスタ!$AE38,"")=0,"",IFERROR(比較地域マスタ!$AE38,""))</f>
        <v>行方市</v>
      </c>
      <c r="AZ103" s="17"/>
      <c r="BA103" s="23">
        <v>32</v>
      </c>
      <c r="BB103" s="23">
        <v>1</v>
      </c>
      <c r="BC103" s="19" t="str">
        <f t="shared" si="24"/>
        <v>08233</v>
      </c>
      <c r="BD103" s="19" t="str">
        <f t="shared" si="25"/>
        <v>行方市</v>
      </c>
      <c r="BE103" s="35">
        <f>VLOOKUP(BC103&amp;"_"&amp;$AZ$9,データシート3!A:AB,MATCH("ea_"&amp;"太陽光（建物系）"&amp;"_年間発電",データシート3!$A$1:$AB$1,0),0)/10^3+VLOOKUP(BC103&amp;"_"&amp;$AZ$9,データシート3!A:AB,MATCH("ea_"&amp;"太陽光（土地系）"&amp;"_年間発電",データシート3!$A$1:$AB$1,0),0)/10^3</f>
        <v>2269849.1239999998</v>
      </c>
      <c r="BF103" s="35">
        <f>VLOOKUP(BC103&amp;"_"&amp;$AZ$9,データシート3!A:AB,MATCH("ea_"&amp;"風力（陸上）"&amp;"_年間発電",データシート3!$A$1:$AB$1,0),0)/10^3</f>
        <v>0</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2269849.1239999998</v>
      </c>
      <c r="BJ103" s="35">
        <f>(VLOOKUP($BC103&amp;"_"&amp;$AZ$8,データシート3!$A:$AN,MATCH("da_合計",データシート3!$A$1:$AN$1,0),0))/10^3</f>
        <v>171444.69373812198</v>
      </c>
      <c r="BK103" s="35">
        <f t="shared" si="21"/>
        <v>2098404.4302618778</v>
      </c>
      <c r="BL103" s="35">
        <f t="shared" si="22"/>
        <v>0</v>
      </c>
      <c r="BM103" s="35">
        <f t="shared" si="23"/>
        <v>2098404.4302618778</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08228</v>
      </c>
      <c r="AY104" s="19" t="str">
        <f>IF(IFERROR(比較地域マスタ!$AE39,"")=0,"",IFERROR(比較地域マスタ!$AE39,""))</f>
        <v>坂東市</v>
      </c>
      <c r="AZ104" s="17"/>
      <c r="BA104" s="23">
        <v>33</v>
      </c>
      <c r="BB104" s="23">
        <v>1</v>
      </c>
      <c r="BC104" s="19" t="str">
        <f t="shared" si="24"/>
        <v>08228</v>
      </c>
      <c r="BD104" s="19" t="str">
        <f t="shared" si="25"/>
        <v>坂東市</v>
      </c>
      <c r="BE104" s="35">
        <f>VLOOKUP(BC104&amp;"_"&amp;$AZ$9,データシート3!A:AB,MATCH("ea_"&amp;"太陽光（建物系）"&amp;"_年間発電",データシート3!$A$1:$AB$1,0),0)/10^3+VLOOKUP(BC104&amp;"_"&amp;$AZ$9,データシート3!A:AB,MATCH("ea_"&amp;"太陽光（土地系）"&amp;"_年間発電",データシート3!$A$1:$AB$1,0),0)/10^3</f>
        <v>1606861.2849999999</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5">
        <f t="shared" si="26"/>
        <v>1606885.8129999998</v>
      </c>
      <c r="BJ104" s="35">
        <f>(VLOOKUP($BC104&amp;"_"&amp;$AZ$8,データシート3!$A:$AN,MATCH("da_合計",データシート3!$A$1:$AN$1,0),0))/10^3</f>
        <v>675075.88880889397</v>
      </c>
      <c r="BK104" s="35">
        <f t="shared" ref="BK104:BK135" si="27">BI104-BJ104</f>
        <v>931809.92419110588</v>
      </c>
      <c r="BL104" s="35">
        <f t="shared" ref="BL104:BL135" si="28">IF(BK104&gt;0,0,BK104)</f>
        <v>0</v>
      </c>
      <c r="BM104" s="35">
        <f t="shared" ref="BM104:BM135" si="29">IF(BK104&gt;0,BK104,0)</f>
        <v>931809.92419110588</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08212</v>
      </c>
      <c r="AY105" s="19" t="str">
        <f>IF(IFERROR(比較地域マスタ!$AE40,"")=0,"",IFERROR(比較地域マスタ!$AE40,""))</f>
        <v>常陸太田市</v>
      </c>
      <c r="AZ105" s="17"/>
      <c r="BA105" s="23">
        <v>34</v>
      </c>
      <c r="BB105" s="23">
        <v>1</v>
      </c>
      <c r="BC105" s="19" t="str">
        <f t="shared" si="24"/>
        <v>08212</v>
      </c>
      <c r="BD105" s="19" t="str">
        <f t="shared" si="25"/>
        <v>常陸太田市</v>
      </c>
      <c r="BE105" s="35">
        <f>VLOOKUP(BC105&amp;"_"&amp;$AZ$9,データシート3!A:AB,MATCH("ea_"&amp;"太陽光（建物系）"&amp;"_年間発電",データシート3!$A$1:$AB$1,0),0)/10^3+VLOOKUP(BC105&amp;"_"&amp;$AZ$9,データシート3!A:AB,MATCH("ea_"&amp;"太陽光（土地系）"&amp;"_年間発電",データシート3!$A$1:$AB$1,0),0)/10^3</f>
        <v>1129796.4909999999</v>
      </c>
      <c r="BF105" s="35">
        <f>VLOOKUP(BC105&amp;"_"&amp;$AZ$9,データシート3!A:AB,MATCH("ea_"&amp;"風力（陸上）"&amp;"_年間発電",データシート3!$A$1:$AB$1,0),0)/10^3</f>
        <v>975070.90099999984</v>
      </c>
      <c r="BG105" s="35">
        <f>VLOOKUP(BC105&amp;"_"&amp;$AZ$9,データシート3!A:AB,MATCH("ea_"&amp;"中小水（河川）"&amp;"_年間発電",データシート3!$A$1:$AB$1,0),0)/10^3+VLOOKUP(BC105&amp;"_"&amp;$AZ$9,データシート3!A:AB,MATCH("ea_"&amp;"中小水（農業用水路）"&amp;"_年間発電",データシート3!$A$1:$AB$1,0),0)/10^3</f>
        <v>1054.7</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2105922.0920000002</v>
      </c>
      <c r="BJ105" s="35">
        <f>(VLOOKUP($BC105&amp;"_"&amp;$AZ$8,データシート3!$A:$AN,MATCH("da_合計",データシート3!$A$1:$AN$1,0),0))/10^3</f>
        <v>224505.73805239971</v>
      </c>
      <c r="BK105" s="35">
        <f t="shared" si="27"/>
        <v>1881416.3539476003</v>
      </c>
      <c r="BL105" s="35">
        <f t="shared" si="28"/>
        <v>0</v>
      </c>
      <c r="BM105" s="35">
        <f t="shared" si="29"/>
        <v>1881416.3539476003</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08225</v>
      </c>
      <c r="AY106" s="19" t="str">
        <f>IF(IFERROR(比較地域マスタ!$AE41,"")=0,"",IFERROR(比較地域マスタ!$AE41,""))</f>
        <v>常陸大宮市</v>
      </c>
      <c r="AZ106" s="17"/>
      <c r="BA106" s="23">
        <v>35</v>
      </c>
      <c r="BB106" s="23">
        <v>1</v>
      </c>
      <c r="BC106" s="19" t="str">
        <f t="shared" si="24"/>
        <v>08225</v>
      </c>
      <c r="BD106" s="19" t="str">
        <f t="shared" si="25"/>
        <v>常陸大宮市</v>
      </c>
      <c r="BE106" s="35">
        <f>VLOOKUP(BC106&amp;"_"&amp;$AZ$9,データシート3!A:AB,MATCH("ea_"&amp;"太陽光（建物系）"&amp;"_年間発電",データシート3!$A$1:$AB$1,0),0)/10^3+VLOOKUP(BC106&amp;"_"&amp;$AZ$9,データシート3!A:AB,MATCH("ea_"&amp;"太陽光（土地系）"&amp;"_年間発電",データシート3!$A$1:$AB$1,0),0)/10^3</f>
        <v>1196688.0159999998</v>
      </c>
      <c r="BF106" s="35">
        <f>VLOOKUP(BC106&amp;"_"&amp;$AZ$9,データシート3!A:AB,MATCH("ea_"&amp;"風力（陸上）"&amp;"_年間発電",データシート3!$A$1:$AB$1,0),0)/10^3</f>
        <v>93301.134000000005</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1289989.1499999999</v>
      </c>
      <c r="BJ106" s="35">
        <f>(VLOOKUP($BC106&amp;"_"&amp;$AZ$8,データシート3!$A:$AN,MATCH("da_合計",データシート3!$A$1:$AN$1,0),0))/10^3</f>
        <v>281285.53182435007</v>
      </c>
      <c r="BK106" s="35">
        <f t="shared" si="27"/>
        <v>1008703.6181756498</v>
      </c>
      <c r="BL106" s="35">
        <f t="shared" si="28"/>
        <v>0</v>
      </c>
      <c r="BM106" s="35">
        <f t="shared" si="29"/>
        <v>1008703.6181756498</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08202</v>
      </c>
      <c r="AY107" s="19" t="str">
        <f>IF(IFERROR(比較地域マスタ!$AE42,"")=0,"",IFERROR(比較地域マスタ!$AE42,""))</f>
        <v>日立市</v>
      </c>
      <c r="AZ107" s="17"/>
      <c r="BA107" s="23">
        <v>36</v>
      </c>
      <c r="BB107" s="23">
        <v>1</v>
      </c>
      <c r="BC107" s="19" t="str">
        <f t="shared" si="24"/>
        <v>08202</v>
      </c>
      <c r="BD107" s="19" t="str">
        <f t="shared" si="25"/>
        <v>日立市</v>
      </c>
      <c r="BE107" s="35">
        <f>VLOOKUP(BC107&amp;"_"&amp;$AZ$9,データシート3!A:AB,MATCH("ea_"&amp;"太陽光（建物系）"&amp;"_年間発電",データシート3!$A$1:$AB$1,0),0)/10^3+VLOOKUP(BC107&amp;"_"&amp;$AZ$9,データシート3!A:AB,MATCH("ea_"&amp;"太陽光（土地系）"&amp;"_年間発電",データシート3!$A$1:$AB$1,0),0)/10^3</f>
        <v>1191264.6200000001</v>
      </c>
      <c r="BF107" s="35">
        <f>VLOOKUP(BC107&amp;"_"&amp;$AZ$9,データシート3!A:AB,MATCH("ea_"&amp;"風力（陸上）"&amp;"_年間発電",データシート3!$A$1:$AB$1,0),0)/10^3</f>
        <v>1131958.6229999999</v>
      </c>
      <c r="BG107" s="35">
        <f>VLOOKUP(BC107&amp;"_"&amp;$AZ$9,データシート3!A:AB,MATCH("ea_"&amp;"中小水（河川）"&amp;"_年間発電",データシート3!$A$1:$AB$1,0),0)/10^3+VLOOKUP(BC107&amp;"_"&amp;$AZ$9,データシート3!A:AB,MATCH("ea_"&amp;"中小水（農業用水路）"&amp;"_年間発電",データシート3!$A$1:$AB$1,0),0)/10^3</f>
        <v>495.78100000000001</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2323719.0239999997</v>
      </c>
      <c r="BJ107" s="35">
        <f>(VLOOKUP($BC107&amp;"_"&amp;$AZ$8,データシート3!$A:$AN,MATCH("da_合計",データシート3!$A$1:$AN$1,0),0))/10^3</f>
        <v>2038256.585814717</v>
      </c>
      <c r="BK107" s="35">
        <f t="shared" si="27"/>
        <v>285462.43818528275</v>
      </c>
      <c r="BL107" s="35">
        <f t="shared" si="28"/>
        <v>0</v>
      </c>
      <c r="BM107" s="35">
        <f t="shared" si="29"/>
        <v>285462.43818528275</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08221</v>
      </c>
      <c r="AY108" s="19" t="str">
        <f>IF(IFERROR(比較地域マスタ!$AE43,"")=0,"",IFERROR(比較地域マスタ!$AE43,""))</f>
        <v>ひたちなか市</v>
      </c>
      <c r="AZ108" s="17"/>
      <c r="BA108" s="23">
        <v>37</v>
      </c>
      <c r="BB108" s="23">
        <v>1</v>
      </c>
      <c r="BC108" s="19" t="str">
        <f t="shared" si="24"/>
        <v>08221</v>
      </c>
      <c r="BD108" s="19" t="str">
        <f t="shared" si="25"/>
        <v>ひたちなか市</v>
      </c>
      <c r="BE108" s="35">
        <f>VLOOKUP(BC108&amp;"_"&amp;$AZ$9,データシート3!A:AB,MATCH("ea_"&amp;"太陽光（建物系）"&amp;"_年間発電",データシート3!$A$1:$AB$1,0),0)/10^3+VLOOKUP(BC108&amp;"_"&amp;$AZ$9,データシート3!A:AB,MATCH("ea_"&amp;"太陽光（土地系）"&amp;"_年間発電",データシート3!$A$1:$AB$1,0),0)/10^3</f>
        <v>1548388.2600000002</v>
      </c>
      <c r="BF108" s="35">
        <f>VLOOKUP(BC108&amp;"_"&amp;$AZ$9,データシート3!A:AB,MATCH("ea_"&amp;"風力（陸上）"&amp;"_年間発電",データシート3!$A$1:$AB$1,0),0)/10^3</f>
        <v>32304.328000000001</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1580692.5880000002</v>
      </c>
      <c r="BJ108" s="35">
        <f>(VLOOKUP($BC108&amp;"_"&amp;$AZ$8,データシート3!$A:$AN,MATCH("da_合計",データシート3!$A$1:$AN$1,0),0))/10^3</f>
        <v>1712465.6427086184</v>
      </c>
      <c r="BK108" s="35">
        <f t="shared" si="27"/>
        <v>-131773.05470861821</v>
      </c>
      <c r="BL108" s="35">
        <f t="shared" si="28"/>
        <v>-131773.05470861821</v>
      </c>
      <c r="BM108" s="35">
        <f t="shared" si="29"/>
        <v>0</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08234</v>
      </c>
      <c r="AY109" s="19" t="str">
        <f>IF(IFERROR(比較地域マスタ!$AE44,"")=0,"",IFERROR(比較地域マスタ!$AE44,""))</f>
        <v>鉾田市</v>
      </c>
      <c r="AZ109" s="17"/>
      <c r="BA109" s="23">
        <v>38</v>
      </c>
      <c r="BB109" s="23">
        <v>1</v>
      </c>
      <c r="BC109" s="19" t="str">
        <f t="shared" si="24"/>
        <v>08234</v>
      </c>
      <c r="BD109" s="19" t="str">
        <f t="shared" si="25"/>
        <v>鉾田市</v>
      </c>
      <c r="BE109" s="35">
        <f>VLOOKUP(BC109&amp;"_"&amp;$AZ$9,データシート3!A:AB,MATCH("ea_"&amp;"太陽光（建物系）"&amp;"_年間発電",データシート3!$A$1:$AB$1,0),0)/10^3+VLOOKUP(BC109&amp;"_"&amp;$AZ$9,データシート3!A:AB,MATCH("ea_"&amp;"太陽光（土地系）"&amp;"_年間発電",データシート3!$A$1:$AB$1,0),0)/10^3</f>
        <v>3480123.1030000001</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5">
        <f t="shared" si="26"/>
        <v>3480261.9310000003</v>
      </c>
      <c r="BJ109" s="35">
        <f>(VLOOKUP($BC109&amp;"_"&amp;$AZ$8,データシート3!$A:$AN,MATCH("da_合計",データシート3!$A$1:$AN$1,0),0))/10^3</f>
        <v>244948.51404914854</v>
      </c>
      <c r="BK109" s="35">
        <f t="shared" si="27"/>
        <v>3235313.4169508517</v>
      </c>
      <c r="BL109" s="35">
        <f t="shared" si="28"/>
        <v>0</v>
      </c>
      <c r="BM109" s="35">
        <f t="shared" si="29"/>
        <v>3235313.4169508517</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08201</v>
      </c>
      <c r="AY110" s="19" t="str">
        <f>IF(IFERROR(比較地域マスタ!$AE45,"")=0,"",IFERROR(比較地域マスタ!$AE45,""))</f>
        <v>水戸市</v>
      </c>
      <c r="AZ110" s="17"/>
      <c r="BA110" s="23">
        <v>39</v>
      </c>
      <c r="BB110" s="23">
        <v>1</v>
      </c>
      <c r="BC110" s="19" t="str">
        <f t="shared" si="24"/>
        <v>08201</v>
      </c>
      <c r="BD110" s="19" t="str">
        <f t="shared" si="25"/>
        <v>水戸市</v>
      </c>
      <c r="BE110" s="35">
        <f>VLOOKUP(BC110&amp;"_"&amp;$AZ$9,データシート3!A:AB,MATCH("ea_"&amp;"太陽光（建物系）"&amp;"_年間発電",データシート3!$A$1:$AB$1,0),0)/10^3+VLOOKUP(BC110&amp;"_"&amp;$AZ$9,データシート3!A:AB,MATCH("ea_"&amp;"太陽光（土地系）"&amp;"_年間発電",データシート3!$A$1:$AB$1,0),0)/10^3</f>
        <v>3024538.5839999998</v>
      </c>
      <c r="BF110" s="35">
        <f>VLOOKUP(BC110&amp;"_"&amp;$AZ$9,データシート3!A:AB,MATCH("ea_"&amp;"風力（陸上）"&amp;"_年間発電",データシート3!$A$1:$AB$1,0),0)/10^3</f>
        <v>5996.1499999999987</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3030534.7339999997</v>
      </c>
      <c r="BJ110" s="35">
        <f>(VLOOKUP($BC110&amp;"_"&amp;$AZ$8,データシート3!$A:$AN,MATCH("da_合計",データシート3!$A$1:$AN$1,0),0))/10^3</f>
        <v>1782560.6978404387</v>
      </c>
      <c r="BK110" s="35">
        <f t="shared" si="27"/>
        <v>1247974.036159561</v>
      </c>
      <c r="BL110" s="35">
        <f t="shared" si="28"/>
        <v>0</v>
      </c>
      <c r="BM110" s="35">
        <f t="shared" si="29"/>
        <v>1247974.036159561</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08442</v>
      </c>
      <c r="AY111" s="19" t="str">
        <f>IF(IFERROR(比較地域マスタ!$AE46,"")=0,"",IFERROR(比較地域マスタ!$AE46,""))</f>
        <v>美浦村</v>
      </c>
      <c r="AZ111" s="17"/>
      <c r="BA111" s="23">
        <v>40</v>
      </c>
      <c r="BB111" s="23">
        <v>1</v>
      </c>
      <c r="BC111" s="19" t="str">
        <f t="shared" si="24"/>
        <v>08442</v>
      </c>
      <c r="BD111" s="19" t="str">
        <f t="shared" si="25"/>
        <v>美浦村</v>
      </c>
      <c r="BE111" s="35">
        <f>VLOOKUP(BC111&amp;"_"&amp;$AZ$9,データシート3!A:AB,MATCH("ea_"&amp;"太陽光（建物系）"&amp;"_年間発電",データシート3!$A$1:$AB$1,0),0)/10^3+VLOOKUP(BC111&amp;"_"&amp;$AZ$9,データシート3!A:AB,MATCH("ea_"&amp;"太陽光（土地系）"&amp;"_年間発電",データシート3!$A$1:$AB$1,0),0)/10^3</f>
        <v>351962.67600000004</v>
      </c>
      <c r="BF111" s="35">
        <f>VLOOKUP(BC111&amp;"_"&amp;$AZ$9,データシート3!A:AB,MATCH("ea_"&amp;"風力（陸上）"&amp;"_年間発電",データシート3!$A$1:$AB$1,0),0)/10^3</f>
        <v>0</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351962.67600000004</v>
      </c>
      <c r="BJ111" s="35">
        <f>(VLOOKUP($BC111&amp;"_"&amp;$AZ$8,データシート3!$A:$AN,MATCH("da_合計",データシート3!$A$1:$AN$1,0),0))/10^3</f>
        <v>131395.98644477461</v>
      </c>
      <c r="BK111" s="35">
        <f t="shared" si="27"/>
        <v>220566.68955522543</v>
      </c>
      <c r="BL111" s="35">
        <f t="shared" si="28"/>
        <v>0</v>
      </c>
      <c r="BM111" s="35">
        <f t="shared" si="29"/>
        <v>220566.68955522543</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08224</v>
      </c>
      <c r="AY112" s="19" t="str">
        <f>IF(IFERROR(比較地域マスタ!$AE47,"")=0,"",IFERROR(比較地域マスタ!$AE47,""))</f>
        <v>守谷市</v>
      </c>
      <c r="AZ112" s="17"/>
      <c r="BA112" s="23">
        <v>41</v>
      </c>
      <c r="BB112" s="23">
        <v>1</v>
      </c>
      <c r="BC112" s="19" t="str">
        <f t="shared" si="24"/>
        <v>08224</v>
      </c>
      <c r="BD112" s="19" t="str">
        <f t="shared" si="25"/>
        <v>守谷市</v>
      </c>
      <c r="BE112" s="35">
        <f>VLOOKUP(BC112&amp;"_"&amp;$AZ$9,データシート3!A:AB,MATCH("ea_"&amp;"太陽光（建物系）"&amp;"_年間発電",データシート3!$A$1:$AB$1,0),0)/10^3+VLOOKUP(BC112&amp;"_"&amp;$AZ$9,データシート3!A:AB,MATCH("ea_"&amp;"太陽光（土地系）"&amp;"_年間発電",データシート3!$A$1:$AB$1,0),0)/10^3</f>
        <v>548111.69200000004</v>
      </c>
      <c r="BF112" s="35">
        <f>VLOOKUP(BC112&amp;"_"&amp;$AZ$9,データシート3!A:AB,MATCH("ea_"&amp;"風力（陸上）"&amp;"_年間発電",データシート3!$A$1:$AB$1,0),0)/10^3</f>
        <v>0</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548111.69200000004</v>
      </c>
      <c r="BJ112" s="35">
        <f>(VLOOKUP($BC112&amp;"_"&amp;$AZ$8,データシート3!$A:$AN,MATCH("da_合計",データシート3!$A$1:$AN$1,0),0))/10^3</f>
        <v>518976.78493070457</v>
      </c>
      <c r="BK112" s="35">
        <f t="shared" si="27"/>
        <v>29134.90706929547</v>
      </c>
      <c r="BL112" s="35">
        <f t="shared" si="28"/>
        <v>0</v>
      </c>
      <c r="BM112" s="35">
        <f t="shared" si="29"/>
        <v>29134.90706929547</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08521</v>
      </c>
      <c r="AY113" s="19" t="str">
        <f>IF(IFERROR(比較地域マスタ!$AE48,"")=0,"",IFERROR(比較地域マスタ!$AE48,""))</f>
        <v>八千代町</v>
      </c>
      <c r="AZ113" s="17"/>
      <c r="BA113" s="23">
        <v>42</v>
      </c>
      <c r="BB113" s="23">
        <v>1</v>
      </c>
      <c r="BC113" s="19" t="str">
        <f t="shared" si="24"/>
        <v>08521</v>
      </c>
      <c r="BD113" s="19" t="str">
        <f t="shared" si="25"/>
        <v>八千代町</v>
      </c>
      <c r="BE113" s="35">
        <f>VLOOKUP(BC113&amp;"_"&amp;$AZ$9,データシート3!A:AB,MATCH("ea_"&amp;"太陽光（建物系）"&amp;"_年間発電",データシート3!$A$1:$AB$1,0),0)/10^3+VLOOKUP(BC113&amp;"_"&amp;$AZ$9,データシート3!A:AB,MATCH("ea_"&amp;"太陽光（土地系）"&amp;"_年間発電",データシート3!$A$1:$AB$1,0),0)/10^3</f>
        <v>900066.17999999982</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900066.17999999982</v>
      </c>
      <c r="BJ113" s="35">
        <f>(VLOOKUP($BC113&amp;"_"&amp;$AZ$8,データシート3!$A:$AN,MATCH("da_合計",データシート3!$A$1:$AN$1,0),0))/10^3</f>
        <v>189904.14916697991</v>
      </c>
      <c r="BK113" s="35">
        <f t="shared" si="27"/>
        <v>710162.03083301987</v>
      </c>
      <c r="BL113" s="35">
        <f t="shared" si="28"/>
        <v>0</v>
      </c>
      <c r="BM113" s="35">
        <f t="shared" si="29"/>
        <v>710162.03083301987</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08207</v>
      </c>
      <c r="AY114" s="19" t="str">
        <f>IF(IFERROR(比較地域マスタ!$AE49,"")=0,"",IFERROR(比較地域マスタ!$AE49,""))</f>
        <v>結城市</v>
      </c>
      <c r="AZ114" s="17"/>
      <c r="BA114" s="23">
        <v>43</v>
      </c>
      <c r="BB114" s="23">
        <v>1</v>
      </c>
      <c r="BC114" s="19" t="str">
        <f t="shared" si="24"/>
        <v>08207</v>
      </c>
      <c r="BD114" s="19" t="str">
        <f t="shared" si="25"/>
        <v>結城市</v>
      </c>
      <c r="BE114" s="35">
        <f>VLOOKUP(BC114&amp;"_"&amp;$AZ$9,データシート3!A:AB,MATCH("ea_"&amp;"太陽光（建物系）"&amp;"_年間発電",データシート3!$A$1:$AB$1,0),0)/10^3+VLOOKUP(BC114&amp;"_"&amp;$AZ$9,データシート3!A:AB,MATCH("ea_"&amp;"太陽光（土地系）"&amp;"_年間発電",データシート3!$A$1:$AB$1,0),0)/10^3</f>
        <v>1215655</v>
      </c>
      <c r="BF114" s="35">
        <f>VLOOKUP(BC114&amp;"_"&amp;$AZ$9,データシート3!A:AB,MATCH("ea_"&amp;"風力（陸上）"&amp;"_年間発電",データシート3!$A$1:$AB$1,0),0)/10^3</f>
        <v>0</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5">
        <f t="shared" si="26"/>
        <v>1215750.9040000001</v>
      </c>
      <c r="BJ114" s="35">
        <f>(VLOOKUP($BC114&amp;"_"&amp;$AZ$8,データシート3!$A:$AN,MATCH("da_合計",データシート3!$A$1:$AN$1,0),0))/10^3</f>
        <v>423757.74597406486</v>
      </c>
      <c r="BK114" s="35">
        <f t="shared" si="27"/>
        <v>791993.15802593529</v>
      </c>
      <c r="BL114" s="35">
        <f t="shared" si="28"/>
        <v>0</v>
      </c>
      <c r="BM114" s="35">
        <f t="shared" si="29"/>
        <v>791993.15802593529</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08208</v>
      </c>
      <c r="AY115" s="19" t="str">
        <f>IF(IFERROR(比較地域マスタ!$AE50,"")=0,"",IFERROR(比較地域マスタ!$AE50,""))</f>
        <v>龍ケ崎市</v>
      </c>
      <c r="AZ115" s="17"/>
      <c r="BA115" s="23">
        <v>44</v>
      </c>
      <c r="BB115" s="23">
        <v>1</v>
      </c>
      <c r="BC115" s="19" t="str">
        <f t="shared" si="24"/>
        <v>08208</v>
      </c>
      <c r="BD115" s="19" t="str">
        <f t="shared" si="25"/>
        <v>龍ケ崎市</v>
      </c>
      <c r="BE115" s="35">
        <f>VLOOKUP(BC115&amp;"_"&amp;$AZ$9,データシート3!A:AB,MATCH("ea_"&amp;"太陽光（建物系）"&amp;"_年間発電",データシート3!$A$1:$AB$1,0),0)/10^3+VLOOKUP(BC115&amp;"_"&amp;$AZ$9,データシート3!A:AB,MATCH("ea_"&amp;"太陽光（土地系）"&amp;"_年間発電",データシート3!$A$1:$AB$1,0),0)/10^3</f>
        <v>845961.00600000005</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5">
        <f t="shared" si="26"/>
        <v>845992.15700000001</v>
      </c>
      <c r="BJ115" s="35">
        <f>(VLOOKUP($BC115&amp;"_"&amp;$AZ$8,データシート3!$A:$AN,MATCH("da_合計",データシート3!$A$1:$AN$1,0),0))/10^3</f>
        <v>638648.57141493366</v>
      </c>
      <c r="BK115" s="35">
        <f t="shared" si="27"/>
        <v>207343.58558506635</v>
      </c>
      <c r="BL115" s="35">
        <f t="shared" si="28"/>
        <v>0</v>
      </c>
      <c r="BM115" s="35">
        <f t="shared" si="29"/>
        <v>207343.58558506635</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茨城県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08</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526</v>
      </c>
      <c r="H7" s="712">
        <f t="shared" si="0"/>
        <v>539</v>
      </c>
      <c r="I7" s="712">
        <f t="shared" si="0"/>
        <v>546</v>
      </c>
      <c r="J7" s="712">
        <f t="shared" si="0"/>
        <v>554</v>
      </c>
      <c r="K7" s="713">
        <f t="shared" si="0"/>
        <v>550</v>
      </c>
      <c r="L7" s="713">
        <f t="shared" si="0"/>
        <v>552</v>
      </c>
      <c r="M7" s="713">
        <f t="shared" si="0"/>
        <v>569</v>
      </c>
      <c r="N7" s="713">
        <f t="shared" si="0"/>
        <v>558</v>
      </c>
      <c r="O7" s="713">
        <f>SUM(O8:O13)</f>
        <v>561</v>
      </c>
      <c r="P7" s="713">
        <f t="shared" si="0"/>
        <v>548</v>
      </c>
      <c r="Q7" s="714">
        <f>SUM(Q8:Q13)</f>
        <v>555</v>
      </c>
      <c r="R7" s="919">
        <f t="shared" si="0"/>
        <v>28705.120999999999</v>
      </c>
      <c r="S7" s="920">
        <f t="shared" si="0"/>
        <v>23785.436999999998</v>
      </c>
      <c r="T7" s="920">
        <f t="shared" si="0"/>
        <v>31905.608</v>
      </c>
      <c r="U7" s="920">
        <f t="shared" si="0"/>
        <v>31061.757999999998</v>
      </c>
      <c r="V7" s="920">
        <f t="shared" si="0"/>
        <v>30694.661999999997</v>
      </c>
      <c r="W7" s="920">
        <f t="shared" si="0"/>
        <v>30275.428910000002</v>
      </c>
      <c r="X7" s="920">
        <f t="shared" si="0"/>
        <v>29841.419000000002</v>
      </c>
      <c r="Y7" s="920">
        <f t="shared" si="0"/>
        <v>30558.113000000001</v>
      </c>
      <c r="Z7" s="920">
        <f>SUM(Z8:Z13)</f>
        <v>29473.119999999999</v>
      </c>
      <c r="AA7" s="920">
        <f>SUM(AA8:AA13)</f>
        <v>23724.101999999999</v>
      </c>
      <c r="AB7" s="921">
        <f t="shared" si="0"/>
        <v>29041.352999999996</v>
      </c>
    </row>
    <row r="8" spans="2:30" s="22" customFormat="1" ht="20.45" customHeight="1">
      <c r="B8" s="715"/>
      <c r="C8" s="716" t="s">
        <v>122</v>
      </c>
      <c r="D8" s="717"/>
      <c r="E8" s="716"/>
      <c r="F8" s="717"/>
      <c r="G8" s="718">
        <f>VLOOKUP($D$3&amp;"_"&amp;G$3,データシート1!$A:$BU,MATCH($G$2&amp;"_"&amp;$C8,データシート1!$A$1:$BU$1,0),0)</f>
        <v>2</v>
      </c>
      <c r="H8" s="719">
        <f>VLOOKUP($D$3&amp;"_"&amp;H$3,データシート1!$A:$BU,MATCH($G$2&amp;"_"&amp;$C8,データシート1!$A$1:$BU$1,0),0)</f>
        <v>1</v>
      </c>
      <c r="I8" s="719">
        <f>VLOOKUP($D$3&amp;"_"&amp;I$3,データシート1!$A:$BU,MATCH($G$2&amp;"_"&amp;$C8,データシート1!$A$1:$BU$1,0),0)</f>
        <v>2</v>
      </c>
      <c r="J8" s="719">
        <f>VLOOKUP($D$3&amp;"_"&amp;J$3,データシート1!$A:$BU,MATCH($G$2&amp;"_"&amp;$C8,データシート1!$A$1:$BU$1,0),0)</f>
        <v>2</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7.9359999999999999</v>
      </c>
      <c r="S8" s="923">
        <f>VLOOKUP($D$3&amp;"_"&amp;S$3,データシート1!$A:$BU,MATCH($R$2&amp;"_"&amp;$C8,データシート1!$A$1:$BU$1,0),0)</f>
        <v>8.3379999999999992</v>
      </c>
      <c r="T8" s="923">
        <f>VLOOKUP($D$3&amp;"_"&amp;T$3,データシート1!$A:$BU,MATCH($R$2&amp;"_"&amp;$C8,データシート1!$A$1:$BU$1,0),0)</f>
        <v>13.395</v>
      </c>
      <c r="U8" s="923">
        <f>VLOOKUP($D$3&amp;"_"&amp;U$3,データシート1!$A:$BU,MATCH($R$2&amp;"_"&amp;$C8,データシート1!$A$1:$BU$1,0),0)</f>
        <v>12.250999999999999</v>
      </c>
      <c r="V8" s="923">
        <f>VLOOKUP($D$3&amp;"_"&amp;V$3,データシート1!$A:$BU,MATCH($R$2&amp;"_"&amp;$C8,データシート1!$A$1:$BU$1,0),0)</f>
        <v>9.48</v>
      </c>
      <c r="W8" s="923">
        <f>VLOOKUP($D$3&amp;"_"&amp;W$3,データシート1!$A:$BU,MATCH($R$2&amp;"_"&amp;$C8,データシート1!$A$1:$BU$1,0),0)</f>
        <v>9.8810000000000002</v>
      </c>
      <c r="X8" s="923">
        <f>VLOOKUP($D$3&amp;"_"&amp;X$3,データシート1!$A:$BU,MATCH($R$2&amp;"_"&amp;$C8,データシート1!$A$1:$BU$1,0),0)</f>
        <v>10.311</v>
      </c>
      <c r="Y8" s="923">
        <f>VLOOKUP($D$3&amp;"_"&amp;Y$3,データシート1!$A:$BU,MATCH($R$2&amp;"_"&amp;$C8,データシート1!$A$1:$BU$1,0),0)</f>
        <v>10.544</v>
      </c>
      <c r="Z8" s="923">
        <f>VLOOKUP($D$3&amp;"_"&amp;Z$3,データシート1!$A:$BU,MATCH($R$2&amp;"_"&amp;$C8,データシート1!$A$1:$BU$1,0),0)</f>
        <v>10.166</v>
      </c>
      <c r="AA8" s="923">
        <f>VLOOKUP($D$3&amp;"_"&amp;AA$3,データシート1!$A:$BU,MATCH($R$2&amp;"_"&amp;$C8,データシート1!$A$1:$BU$1,0),0)</f>
        <v>8.8770000000000007</v>
      </c>
      <c r="AB8" s="924">
        <f>VLOOKUP($D$3&amp;"_"&amp;AB$3,データシート1!$A:$BU,MATCH($R$2&amp;"_"&amp;$C8,データシート1!$A$1:$BU$1,0),0)</f>
        <v>9.6530000000000005</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391</v>
      </c>
      <c r="H10" s="725">
        <f>VLOOKUP($D$3&amp;"_"&amp;H$3,データシート1!$A:$BU,MATCH($G$2&amp;"_"&amp;$C10,データシート1!$A$1:$BU$1,0),0)</f>
        <v>406</v>
      </c>
      <c r="I10" s="725">
        <f>VLOOKUP($D$3&amp;"_"&amp;I$3,データシート1!$A:$BU,MATCH($G$2&amp;"_"&amp;$C10,データシート1!$A$1:$BU$1,0),0)</f>
        <v>410</v>
      </c>
      <c r="J10" s="725">
        <f>VLOOKUP($D$3&amp;"_"&amp;J$3,データシート1!$A:$BU,MATCH($G$2&amp;"_"&amp;$C10,データシート1!$A$1:$BU$1,0),0)</f>
        <v>416</v>
      </c>
      <c r="K10" s="726">
        <f>VLOOKUP($D$3&amp;"_"&amp;K$3,データシート1!$A:$BU,MATCH($G$2&amp;"_"&amp;$C10,データシート1!$A$1:$BU$1,0),0)</f>
        <v>416</v>
      </c>
      <c r="L10" s="726">
        <f>VLOOKUP($D$3&amp;"_"&amp;L$3,データシート1!$A:$BU,MATCH($G$2&amp;"_"&amp;$C10,データシート1!$A$1:$BU$1,0),0)</f>
        <v>415</v>
      </c>
      <c r="M10" s="726">
        <f>VLOOKUP($D$3&amp;"_"&amp;M$3,データシート1!$A:$BU,MATCH($G$2&amp;"_"&amp;$C10,データシート1!$A$1:$BU$1,0),0)</f>
        <v>427</v>
      </c>
      <c r="N10" s="726">
        <f>VLOOKUP($D$3&amp;"_"&amp;N$3,データシート1!$A:$BU,MATCH($G$2&amp;"_"&amp;$C10,データシート1!$A$1:$BU$1,0),0)</f>
        <v>421</v>
      </c>
      <c r="O10" s="726">
        <f>VLOOKUP($D$3&amp;"_"&amp;O$3,データシート1!$A:$BU,MATCH($G$2&amp;"_"&amp;$C10,データシート1!$A$1:$BU$1,0),0)</f>
        <v>426</v>
      </c>
      <c r="P10" s="726">
        <f>VLOOKUP($D$3&amp;"_"&amp;P$3,データシート1!$A:$BU,MATCH($G$2&amp;"_"&amp;$C10,データシート1!$A$1:$BU$1,0),0)</f>
        <v>418</v>
      </c>
      <c r="Q10" s="727">
        <f>VLOOKUP($D$3&amp;"_"&amp;Q$3,データシート1!$A:$BU,MATCH($G$2&amp;"_"&amp;$C10,データシート1!$A$1:$BU$1,0),0)</f>
        <v>426</v>
      </c>
      <c r="R10" s="925">
        <f>VLOOKUP($D$3&amp;"_"&amp;R$3,データシート1!$A:$BU,MATCH($R$2&amp;"_"&amp;$C10,データシート1!$A$1:$BU$1,0),0)</f>
        <v>24449.546999999999</v>
      </c>
      <c r="S10" s="926">
        <f>VLOOKUP($D$3&amp;"_"&amp;S$3,データシート1!$A:$BU,MATCH($R$2&amp;"_"&amp;$C10,データシート1!$A$1:$BU$1,0),0)</f>
        <v>18734.196</v>
      </c>
      <c r="T10" s="926">
        <f>VLOOKUP($D$3&amp;"_"&amp;T$3,データシート1!$A:$BU,MATCH($R$2&amp;"_"&amp;$C10,データシート1!$A$1:$BU$1,0),0)</f>
        <v>26791.362000000001</v>
      </c>
      <c r="U10" s="926">
        <f>VLOOKUP($D$3&amp;"_"&amp;U$3,データシート1!$A:$BU,MATCH($R$2&amp;"_"&amp;$C10,データシート1!$A$1:$BU$1,0),0)</f>
        <v>26490.188999999998</v>
      </c>
      <c r="V10" s="926">
        <f>VLOOKUP($D$3&amp;"_"&amp;V$3,データシート1!$A:$BU,MATCH($R$2&amp;"_"&amp;$C10,データシート1!$A$1:$BU$1,0),0)</f>
        <v>25736.817999999999</v>
      </c>
      <c r="W10" s="926">
        <f>VLOOKUP($D$3&amp;"_"&amp;W$3,データシート1!$A:$BU,MATCH($R$2&amp;"_"&amp;$C10,データシート1!$A$1:$BU$1,0),0)</f>
        <v>24426.464</v>
      </c>
      <c r="X10" s="926">
        <f>VLOOKUP($D$3&amp;"_"&amp;X$3,データシート1!$A:$BU,MATCH($R$2&amp;"_"&amp;$C10,データシート1!$A$1:$BU$1,0),0)</f>
        <v>24731.792000000001</v>
      </c>
      <c r="Y10" s="926">
        <f>VLOOKUP($D$3&amp;"_"&amp;Y$3,データシート1!$A:$BU,MATCH($R$2&amp;"_"&amp;$C10,データシート1!$A$1:$BU$1,0),0)</f>
        <v>25564.727999999999</v>
      </c>
      <c r="Z10" s="926">
        <f>VLOOKUP($D$3&amp;"_"&amp;Z$3,データシート1!$A:$BU,MATCH($R$2&amp;"_"&amp;$C10,データシート1!$A$1:$BU$1,0),0)</f>
        <v>24570.335999999999</v>
      </c>
      <c r="AA10" s="926">
        <f>VLOOKUP($D$3&amp;"_"&amp;AA$3,データシート1!$A:$BU,MATCH($R$2&amp;"_"&amp;$C10,データシート1!$A$1:$BU$1,0),0)</f>
        <v>19336.310000000001</v>
      </c>
      <c r="AB10" s="927">
        <f>VLOOKUP($D$3&amp;"_"&amp;AB$3,データシート1!$A:$BU,MATCH($R$2&amp;"_"&amp;$C10,データシート1!$A$1:$BU$1,0),0)</f>
        <v>24255.014999999999</v>
      </c>
    </row>
    <row r="11" spans="2:30" s="22" customFormat="1" ht="20.45" customHeight="1">
      <c r="B11" s="715"/>
      <c r="C11" s="722" t="s">
        <v>521</v>
      </c>
      <c r="D11" s="723"/>
      <c r="E11" s="722"/>
      <c r="F11" s="723"/>
      <c r="G11" s="724">
        <f>VLOOKUP($D$3&amp;"_"&amp;G$3,データシート1!$A:$BU,MATCH($G$2&amp;"_"&amp;$C11,データシート1!$A$1:$BU$1,0),0)</f>
        <v>119</v>
      </c>
      <c r="H11" s="725">
        <f>VLOOKUP($D$3&amp;"_"&amp;H$3,データシート1!$A:$BU,MATCH($G$2&amp;"_"&amp;$C11,データシート1!$A$1:$BU$1,0),0)</f>
        <v>118</v>
      </c>
      <c r="I11" s="725">
        <f>VLOOKUP($D$3&amp;"_"&amp;I$3,データシート1!$A:$BU,MATCH($G$2&amp;"_"&amp;$C11,データシート1!$A$1:$BU$1,0),0)</f>
        <v>121</v>
      </c>
      <c r="J11" s="725">
        <f>VLOOKUP($D$3&amp;"_"&amp;J$3,データシート1!$A:$BU,MATCH($G$2&amp;"_"&amp;$C11,データシート1!$A$1:$BU$1,0),0)</f>
        <v>123</v>
      </c>
      <c r="K11" s="726">
        <f>VLOOKUP($D$3&amp;"_"&amp;K$3,データシート1!$A:$BU,MATCH($G$2&amp;"_"&amp;$C11,データシート1!$A$1:$BU$1,0),0)</f>
        <v>118</v>
      </c>
      <c r="L11" s="726">
        <f>VLOOKUP($D$3&amp;"_"&amp;L$3,データシート1!$A:$BU,MATCH($G$2&amp;"_"&amp;$C11,データシート1!$A$1:$BU$1,0),0)</f>
        <v>122</v>
      </c>
      <c r="M11" s="726">
        <f>VLOOKUP($D$3&amp;"_"&amp;M$3,データシート1!$A:$BU,MATCH($G$2&amp;"_"&amp;$C11,データシート1!$A$1:$BU$1,0),0)</f>
        <v>125</v>
      </c>
      <c r="N11" s="726">
        <f>VLOOKUP($D$3&amp;"_"&amp;N$3,データシート1!$A:$BU,MATCH($G$2&amp;"_"&amp;$C11,データシート1!$A$1:$BU$1,0),0)</f>
        <v>119</v>
      </c>
      <c r="O11" s="726">
        <f>VLOOKUP($D$3&amp;"_"&amp;O$3,データシート1!$A:$BU,MATCH($G$2&amp;"_"&amp;$C11,データシート1!$A$1:$BU$1,0),0)</f>
        <v>116</v>
      </c>
      <c r="P11" s="726">
        <f>VLOOKUP($D$3&amp;"_"&amp;P$3,データシート1!$A:$BU,MATCH($G$2&amp;"_"&amp;$C11,データシート1!$A$1:$BU$1,0),0)</f>
        <v>111</v>
      </c>
      <c r="Q11" s="727">
        <f>VLOOKUP($D$3&amp;"_"&amp;Q$3,データシート1!$A:$BU,MATCH($G$2&amp;"_"&amp;$C11,データシート1!$A$1:$BU$1,0),0)</f>
        <v>110</v>
      </c>
      <c r="R11" s="925">
        <f>VLOOKUP($D$3&amp;"_"&amp;R$3,データシート1!$A:$BU,MATCH($R$2&amp;"_"&amp;$C11,データシート1!$A$1:$BU$1,0),0)</f>
        <v>1087.068</v>
      </c>
      <c r="S11" s="926">
        <f>VLOOKUP($D$3&amp;"_"&amp;S$3,データシート1!$A:$BU,MATCH($R$2&amp;"_"&amp;$C11,データシート1!$A$1:$BU$1,0),0)</f>
        <v>1485.9180000000001</v>
      </c>
      <c r="T11" s="926">
        <f>VLOOKUP($D$3&amp;"_"&amp;T$3,データシート1!$A:$BU,MATCH($R$2&amp;"_"&amp;$C11,データシート1!$A$1:$BU$1,0),0)</f>
        <v>1474.127</v>
      </c>
      <c r="U11" s="926">
        <f>VLOOKUP($D$3&amp;"_"&amp;U$3,データシート1!$A:$BU,MATCH($R$2&amp;"_"&amp;$C11,データシート1!$A$1:$BU$1,0),0)</f>
        <v>1591.6029999999996</v>
      </c>
      <c r="V11" s="926">
        <f>VLOOKUP($D$3&amp;"_"&amp;V$3,データシート1!$A:$BU,MATCH($R$2&amp;"_"&amp;$C11,データシート1!$A$1:$BU$1,0),0)</f>
        <v>1599.1030000000001</v>
      </c>
      <c r="W11" s="926">
        <f>VLOOKUP($D$3&amp;"_"&amp;W$3,データシート1!$A:$BU,MATCH($R$2&amp;"_"&amp;$C11,データシート1!$A$1:$BU$1,0),0)</f>
        <v>1676.7919100000001</v>
      </c>
      <c r="X11" s="926">
        <f>VLOOKUP($D$3&amp;"_"&amp;X$3,データシート1!$A:$BU,MATCH($R$2&amp;"_"&amp;$C11,データシート1!$A$1:$BU$1,0),0)</f>
        <v>1704.7569999999996</v>
      </c>
      <c r="Y11" s="926">
        <f>VLOOKUP($D$3&amp;"_"&amp;Y$3,データシート1!$A:$BU,MATCH($R$2&amp;"_"&amp;$C11,データシート1!$A$1:$BU$1,0),0)</f>
        <v>1705.5260000000001</v>
      </c>
      <c r="Z11" s="926">
        <f>VLOOKUP($D$3&amp;"_"&amp;Z$3,データシート1!$A:$BU,MATCH($R$2&amp;"_"&amp;$C11,データシート1!$A$1:$BU$1,0),0)</f>
        <v>1600.104</v>
      </c>
      <c r="AA11" s="926">
        <f>VLOOKUP($D$3&amp;"_"&amp;AA$3,データシート1!$A:$BU,MATCH($R$2&amp;"_"&amp;$C11,データシート1!$A$1:$BU$1,0),0)</f>
        <v>1376.3710000000001</v>
      </c>
      <c r="AB11" s="927">
        <f>VLOOKUP($D$3&amp;"_"&amp;AB$3,データシート1!$A:$BU,MATCH($R$2&amp;"_"&amp;$C11,データシート1!$A$1:$BU$1,0),0)</f>
        <v>1446.8339999999998</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13</v>
      </c>
      <c r="H12" s="731">
        <f>VLOOKUP($D$3&amp;"_"&amp;H$3,データシート1!$A:$BU,MATCH($G$2&amp;"_"&amp;$C12,データシート1!$A$1:$BU$1,0),0)</f>
        <v>13</v>
      </c>
      <c r="I12" s="731">
        <f>VLOOKUP($D$3&amp;"_"&amp;I$3,データシート1!$A:$BU,MATCH($G$2&amp;"_"&amp;$C12,データシート1!$A$1:$BU$1,0),0)</f>
        <v>13</v>
      </c>
      <c r="J12" s="731">
        <f>VLOOKUP($D$3&amp;"_"&amp;J$3,データシート1!$A:$BU,MATCH($G$2&amp;"_"&amp;$C12,データシート1!$A$1:$BU$1,0),0)</f>
        <v>13</v>
      </c>
      <c r="K12" s="732">
        <f>VLOOKUP($D$3&amp;"_"&amp;K$3,データシート1!$A:$BU,MATCH($G$2&amp;"_"&amp;$C12,データシート1!$A$1:$BU$1,0),0)</f>
        <v>15</v>
      </c>
      <c r="L12" s="732">
        <f>VLOOKUP($D$3&amp;"_"&amp;L$3,データシート1!$A:$BU,MATCH($G$2&amp;"_"&amp;$C12,データシート1!$A$1:$BU$1,0),0)</f>
        <v>14</v>
      </c>
      <c r="M12" s="732">
        <f>VLOOKUP($D$3&amp;"_"&amp;M$3,データシート1!$A:$BU,MATCH($G$2&amp;"_"&amp;$C12,データシート1!$A$1:$BU$1,0),0)</f>
        <v>16</v>
      </c>
      <c r="N12" s="732">
        <f>VLOOKUP($D$3&amp;"_"&amp;N$3,データシート1!$A:$BU,MATCH($G$2&amp;"_"&amp;$C12,データシート1!$A$1:$BU$1,0),0)</f>
        <v>17</v>
      </c>
      <c r="O12" s="732">
        <f>VLOOKUP($D$3&amp;"_"&amp;O$3,データシート1!$A:$BU,MATCH($G$2&amp;"_"&amp;$C12,データシート1!$A$1:$BU$1,0),0)</f>
        <v>18</v>
      </c>
      <c r="P12" s="732">
        <f>VLOOKUP($D$3&amp;"_"&amp;P$3,データシート1!$A:$BU,MATCH($G$2&amp;"_"&amp;$C12,データシート1!$A$1:$BU$1,0),0)</f>
        <v>18</v>
      </c>
      <c r="Q12" s="733">
        <f>VLOOKUP($D$3&amp;"_"&amp;Q$3,データシート1!$A:$BU,MATCH($G$2&amp;"_"&amp;$C12,データシート1!$A$1:$BU$1,0),0)</f>
        <v>18</v>
      </c>
      <c r="R12" s="928">
        <f>VLOOKUP($D$3&amp;"_"&amp;R$3,データシート1!$A:$BU,MATCH($R$2&amp;"_"&amp;$C12,データシート1!$A$1:$BU$1,0),0)</f>
        <v>3157.5430000000001</v>
      </c>
      <c r="S12" s="929">
        <f>VLOOKUP($D$3&amp;"_"&amp;S$3,データシート1!$A:$BU,MATCH($R$2&amp;"_"&amp;$C12,データシート1!$A$1:$BU$1,0),0)</f>
        <v>3553.6350000000002</v>
      </c>
      <c r="T12" s="929">
        <f>VLOOKUP($D$3&amp;"_"&amp;T$3,データシート1!$A:$BU,MATCH($R$2&amp;"_"&amp;$C12,データシート1!$A$1:$BU$1,0),0)</f>
        <v>3626.7240000000002</v>
      </c>
      <c r="U12" s="929">
        <f>VLOOKUP($D$3&amp;"_"&amp;U$3,データシート1!$A:$BU,MATCH($R$2&amp;"_"&amp;$C12,データシート1!$A$1:$BU$1,0),0)</f>
        <v>2967.7150000000001</v>
      </c>
      <c r="V12" s="929">
        <f>VLOOKUP($D$3&amp;"_"&amp;V$3,データシート1!$A:$BU,MATCH($R$2&amp;"_"&amp;$C12,データシート1!$A$1:$BU$1,0),0)</f>
        <v>3349.261</v>
      </c>
      <c r="W12" s="929">
        <f>VLOOKUP($D$3&amp;"_"&amp;W$3,データシート1!$A:$BU,MATCH($R$2&amp;"_"&amp;$C12,データシート1!$A$1:$BU$1,0),0)</f>
        <v>4162.2920000000004</v>
      </c>
      <c r="X12" s="929">
        <f>VLOOKUP($D$3&amp;"_"&amp;X$3,データシート1!$A:$BU,MATCH($R$2&amp;"_"&amp;$C12,データシート1!$A$1:$BU$1,0),0)</f>
        <v>3394.5590000000002</v>
      </c>
      <c r="Y12" s="929">
        <f>VLOOKUP($D$3&amp;"_"&amp;Y$3,データシート1!$A:$BU,MATCH($R$2&amp;"_"&amp;$C12,データシート1!$A$1:$BU$1,0),0)</f>
        <v>3277.3150000000001</v>
      </c>
      <c r="Z12" s="929">
        <f>VLOOKUP($D$3&amp;"_"&amp;Z$3,データシート1!$A:$BU,MATCH($R$2&amp;"_"&amp;$C12,データシート1!$A$1:$BU$1,0),0)</f>
        <v>3292.5140000000001</v>
      </c>
      <c r="AA12" s="929">
        <f>VLOOKUP($D$3&amp;"_"&amp;AA$3,データシート1!$A:$BU,MATCH($R$2&amp;"_"&amp;$C12,データシート1!$A$1:$BU$1,0),0)</f>
        <v>3002.5439999999999</v>
      </c>
      <c r="AB12" s="930">
        <f>VLOOKUP($D$3&amp;"_"&amp;AB$3,データシート1!$A:$BU,MATCH($R$2&amp;"_"&amp;$C12,データシート1!$A$1:$BU$1,0),0)</f>
        <v>3329.8510000000001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3.0270000000000001</v>
      </c>
      <c r="S13" s="932">
        <f>VLOOKUP($D$3&amp;"_"&amp;S$3,データシート1!$A:$BU,MATCH($R$2&amp;"_"&amp;$C13,データシート1!$A$1:$BU$1,0),0)</f>
        <v>3.35</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1</v>
      </c>
      <c r="I14" s="745">
        <f>VLOOKUP($D$3&amp;"_"&amp;I$3,データシート2!$A:$SI,MATCH($G$2&amp;"_"&amp;$B14,データシート2!$A$1:$SI$1,0),0)</f>
        <v>2</v>
      </c>
      <c r="J14" s="745">
        <f>VLOOKUP($D$3&amp;"_"&amp;J$3,データシート2!$A:$SI,MATCH($G$2&amp;"_"&amp;$B14,データシート2!$A$1:$SI$1,0),0)</f>
        <v>2</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7.9359999999999999</v>
      </c>
      <c r="S14" s="935">
        <f>VLOOKUP($D$3&amp;"_"&amp;S$3,データシート2!$A:$SI,MATCH($R$2&amp;"_"&amp;$B14,データシート2!$A$1:$SI$1,0),0)</f>
        <v>8.3379999999999992</v>
      </c>
      <c r="T14" s="935">
        <f>VLOOKUP($D$3&amp;"_"&amp;T$3,データシート2!$A:$SI,MATCH($R$2&amp;"_"&amp;$B14,データシート2!$A$1:$SI$1,0),0)</f>
        <v>13.395</v>
      </c>
      <c r="U14" s="935">
        <f>VLOOKUP($D$3&amp;"_"&amp;U$3,データシート2!$A:$SI,MATCH($R$2&amp;"_"&amp;$B14,データシート2!$A$1:$SI$1,0),0)</f>
        <v>12.250999999999999</v>
      </c>
      <c r="V14" s="935">
        <f>VLOOKUP($D$3&amp;"_"&amp;V$3,データシート2!$A:$SI,MATCH($R$2&amp;"_"&amp;$B14,データシート2!$A$1:$SI$1,0),0)</f>
        <v>9.48</v>
      </c>
      <c r="W14" s="935">
        <f>VLOOKUP($D$3&amp;"_"&amp;W$3,データシート2!$A:$SI,MATCH($R$2&amp;"_"&amp;$B14,データシート2!$A$1:$SI$1,0),0)</f>
        <v>9.8810000000000002</v>
      </c>
      <c r="X14" s="935">
        <f>VLOOKUP($D$3&amp;"_"&amp;X$3,データシート2!$A:$SI,MATCH($R$2&amp;"_"&amp;$B14,データシート2!$A$1:$SI$1,0),0)</f>
        <v>10.311</v>
      </c>
      <c r="Y14" s="935">
        <f>VLOOKUP($D$3&amp;"_"&amp;Y$3,データシート2!$A:$SI,MATCH($R$2&amp;"_"&amp;$B14,データシート2!$A$1:$SI$1,0),0)</f>
        <v>10.544</v>
      </c>
      <c r="Z14" s="935">
        <f>VLOOKUP($D$3&amp;"_"&amp;Z$3,データシート2!$A:$SI,MATCH($R$2&amp;"_"&amp;$B14,データシート2!$A$1:$SI$1,0),0)</f>
        <v>10.166</v>
      </c>
      <c r="AA14" s="935">
        <f>VLOOKUP($D$3&amp;"_"&amp;AA$3,データシート2!$A:$SI,MATCH($R$2&amp;"_"&amp;$B14,データシート2!$A$1:$SI$1,0),0)</f>
        <v>8.8770000000000007</v>
      </c>
      <c r="AB14" s="936">
        <f>VLOOKUP($D$3&amp;"_"&amp;AB$3,データシート2!$A:$SI,MATCH($R$2&amp;"_"&amp;$B14,データシート2!$A$1:$SI$1,0),0)</f>
        <v>9.6530000000000005</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1</v>
      </c>
      <c r="I15" s="753">
        <f>VLOOKUP($D$3&amp;"_"&amp;I$3,データシート2!$A:$SI,MATCH($G$2&amp;"_"&amp;$C15,データシート2!$A$1:$SI$1,0),0)</f>
        <v>2</v>
      </c>
      <c r="J15" s="753">
        <f>VLOOKUP($D$3&amp;"_"&amp;J$3,データシート2!$A:$SI,MATCH($G$2&amp;"_"&amp;$C15,データシート2!$A$1:$SI$1,0),0)</f>
        <v>2</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7.9359999999999999</v>
      </c>
      <c r="S15" s="938">
        <f>VLOOKUP($D$3&amp;"_"&amp;S$3,データシート2!$A:$SI,MATCH($R$2&amp;"_"&amp;$C15,データシート2!$A$1:$SI$1,0),0)</f>
        <v>8.3379999999999992</v>
      </c>
      <c r="T15" s="938">
        <f>VLOOKUP($D$3&amp;"_"&amp;T$3,データシート2!$A:$SI,MATCH($R$2&amp;"_"&amp;$C15,データシート2!$A$1:$SI$1,0),0)</f>
        <v>13.395</v>
      </c>
      <c r="U15" s="938">
        <f>VLOOKUP($D$3&amp;"_"&amp;U$3,データシート2!$A:$SI,MATCH($R$2&amp;"_"&amp;$C15,データシート2!$A$1:$SI$1,0),0)</f>
        <v>12.250999999999999</v>
      </c>
      <c r="V15" s="938">
        <f>VLOOKUP($D$3&amp;"_"&amp;V$3,データシート2!$A:$SI,MATCH($R$2&amp;"_"&amp;$C15,データシート2!$A$1:$SI$1,0),0)</f>
        <v>9.48</v>
      </c>
      <c r="W15" s="938">
        <f>VLOOKUP($D$3&amp;"_"&amp;W$3,データシート2!$A:$SI,MATCH($R$2&amp;"_"&amp;$C15,データシート2!$A$1:$SI$1,0),0)</f>
        <v>9.8810000000000002</v>
      </c>
      <c r="X15" s="938">
        <f>VLOOKUP($D$3&amp;"_"&amp;X$3,データシート2!$A:$SI,MATCH($R$2&amp;"_"&amp;$C15,データシート2!$A$1:$SI$1,0),0)</f>
        <v>10.311</v>
      </c>
      <c r="Y15" s="938">
        <f>VLOOKUP($D$3&amp;"_"&amp;Y$3,データシート2!$A:$SI,MATCH($R$2&amp;"_"&amp;$C15,データシート2!$A$1:$SI$1,0),0)</f>
        <v>10.544</v>
      </c>
      <c r="Z15" s="938">
        <f>VLOOKUP($D$3&amp;"_"&amp;Z$3,データシート2!$A:$SI,MATCH($R$2&amp;"_"&amp;$C15,データシート2!$A$1:$SI$1,0),0)</f>
        <v>10.166</v>
      </c>
      <c r="AA15" s="938">
        <f>VLOOKUP($D$3&amp;"_"&amp;AA$3,データシート2!$A:$SI,MATCH($R$2&amp;"_"&amp;$C15,データシート2!$A$1:$SI$1,0),0)</f>
        <v>8.8770000000000007</v>
      </c>
      <c r="AB15" s="939">
        <f>VLOOKUP($D$3&amp;"_"&amp;AB$3,データシート2!$A:$SI,MATCH($R$2&amp;"_"&amp;$C15,データシート2!$A$1:$SI$1,0),0)</f>
        <v>9.6530000000000005</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392</v>
      </c>
      <c r="H26" s="745">
        <f>VLOOKUP($D$3&amp;"_"&amp;H$3,データシート2!$A:$SI,MATCH($G$2&amp;"_"&amp;$B26,データシート2!$A$1:$SI$1,0),0)</f>
        <v>407</v>
      </c>
      <c r="I26" s="745">
        <f>VLOOKUP($D$3&amp;"_"&amp;I$3,データシート2!$A:$SI,MATCH($G$2&amp;"_"&amp;$B26,データシート2!$A$1:$SI$1,0),0)</f>
        <v>411</v>
      </c>
      <c r="J26" s="745">
        <f>VLOOKUP($D$3&amp;"_"&amp;J$3,データシート2!$A:$SI,MATCH($G$2&amp;"_"&amp;$B26,データシート2!$A$1:$SI$1,0),0)</f>
        <v>417</v>
      </c>
      <c r="K26" s="746">
        <f>VLOOKUP($D$3&amp;"_"&amp;K$3,データシート2!$A:$SI,MATCH($G$2&amp;"_"&amp;$B26,データシート2!$A$1:$SI$1,0),0)</f>
        <v>417</v>
      </c>
      <c r="L26" s="746">
        <f>VLOOKUP($D$3&amp;"_"&amp;L$3,データシート2!$A:$SI,MATCH($G$2&amp;"_"&amp;$B26,データシート2!$A$1:$SI$1,0),0)</f>
        <v>416</v>
      </c>
      <c r="M26" s="746">
        <f>VLOOKUP($D$3&amp;"_"&amp;M$3,データシート2!$A:$SI,MATCH($G$2&amp;"_"&amp;$B26,データシート2!$A$1:$SI$1,0),0)</f>
        <v>428</v>
      </c>
      <c r="N26" s="746">
        <f>VLOOKUP($D$3&amp;"_"&amp;N$3,データシート2!$A:$SI,MATCH($G$2&amp;"_"&amp;$B26,データシート2!$A$1:$SI$1,0),0)</f>
        <v>422</v>
      </c>
      <c r="O26" s="746">
        <f>VLOOKUP($D$3&amp;"_"&amp;O$3,データシート2!$A:$SI,MATCH($G$2&amp;"_"&amp;$B26,データシート2!$A$1:$SI$1,0),0)</f>
        <v>427</v>
      </c>
      <c r="P26" s="746">
        <f>VLOOKUP($D$3&amp;"_"&amp;P$3,データシート2!$A:$SI,MATCH($G$2&amp;"_"&amp;$B26,データシート2!$A$1:$SI$1,0),0)</f>
        <v>420</v>
      </c>
      <c r="Q26" s="747">
        <f>VLOOKUP($D$3&amp;"_"&amp;Q$3,データシート2!$A:$SI,MATCH($G$2&amp;"_"&amp;$B26,データシート2!$A$1:$SI$1,0),0)</f>
        <v>427</v>
      </c>
      <c r="R26" s="934">
        <f>VLOOKUP($D$3&amp;"_"&amp;R$3,データシート2!$A:$SI,MATCH($R$2&amp;"_"&amp;$B26,データシート2!$A$1:$SI$1,0),0)</f>
        <v>26227.772000000001</v>
      </c>
      <c r="S26" s="935">
        <f>VLOOKUP($D$3&amp;"_"&amp;S$3,データシート2!$A:$SI,MATCH($R$2&amp;"_"&amp;$B26,データシート2!$A$1:$SI$1,0),0)</f>
        <v>20880.403999999999</v>
      </c>
      <c r="T26" s="935">
        <f>VLOOKUP($D$3&amp;"_"&amp;T$3,データシート2!$A:$SI,MATCH($R$2&amp;"_"&amp;$B26,データシート2!$A$1:$SI$1,0),0)</f>
        <v>28896.162</v>
      </c>
      <c r="U26" s="935">
        <f>VLOOKUP($D$3&amp;"_"&amp;U$3,データシート2!$A:$SI,MATCH($R$2&amp;"_"&amp;$B26,データシート2!$A$1:$SI$1,0),0)</f>
        <v>28250.886999999999</v>
      </c>
      <c r="V26" s="935">
        <f>VLOOKUP($D$3&amp;"_"&amp;V$3,データシート2!$A:$SI,MATCH($R$2&amp;"_"&amp;$B26,データシート2!$A$1:$SI$1,0),0)</f>
        <v>27837.623</v>
      </c>
      <c r="W26" s="935">
        <f>VLOOKUP($D$3&amp;"_"&amp;W$3,データシート2!$A:$SI,MATCH($R$2&amp;"_"&amp;$B26,データシート2!$A$1:$SI$1,0),0)</f>
        <v>26526.175999999999</v>
      </c>
      <c r="X26" s="935">
        <f>VLOOKUP($D$3&amp;"_"&amp;X$3,データシート2!$A:$SI,MATCH($R$2&amp;"_"&amp;$B26,データシート2!$A$1:$SI$1,0),0)</f>
        <v>26795.620999999999</v>
      </c>
      <c r="Y26" s="935">
        <f>VLOOKUP($D$3&amp;"_"&amp;Y$3,データシート2!$A:$SI,MATCH($R$2&amp;"_"&amp;$B26,データシート2!$A$1:$SI$1,0),0)</f>
        <v>27360.396000000001</v>
      </c>
      <c r="Z26" s="935">
        <f>VLOOKUP($D$3&amp;"_"&amp;Z$3,データシート2!$A:$SI,MATCH($R$2&amp;"_"&amp;$B26,データシート2!$A$1:$SI$1,0),0)</f>
        <v>26483.434000000001</v>
      </c>
      <c r="AA26" s="935">
        <f>VLOOKUP($D$3&amp;"_"&amp;AA$3,データシート2!$A:$SI,MATCH($R$2&amp;"_"&amp;$B26,データシート2!$A$1:$SI$1,0),0)</f>
        <v>21044.536</v>
      </c>
      <c r="AB26" s="936">
        <f>VLOOKUP($D$3&amp;"_"&amp;AB$3,データシート2!$A:$SI,MATCH($R$2&amp;"_"&amp;$B26,データシート2!$A$1:$SI$1,0),0)</f>
        <v>25889.485000000001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58</v>
      </c>
      <c r="H27" s="753">
        <f>VLOOKUP($D$3&amp;"_"&amp;H$3,データシート2!$A:$SI,MATCH($G$2&amp;"_"&amp;$C27,データシート2!$A$1:$SI$1,0),0)</f>
        <v>63</v>
      </c>
      <c r="I27" s="753">
        <f>VLOOKUP($D$3&amp;"_"&amp;I$3,データシート2!$A:$SI,MATCH($G$2&amp;"_"&amp;$C27,データシート2!$A$1:$SI$1,0),0)</f>
        <v>65</v>
      </c>
      <c r="J27" s="753">
        <f>VLOOKUP($D$3&amp;"_"&amp;J$3,データシート2!$A:$SI,MATCH($G$2&amp;"_"&amp;$C27,データシート2!$A$1:$SI$1,0),0)</f>
        <v>65</v>
      </c>
      <c r="K27" s="754">
        <f>VLOOKUP($D$3&amp;"_"&amp;K$3,データシート2!$A:$SI,MATCH($G$2&amp;"_"&amp;$C27,データシート2!$A$1:$SI$1,0),0)</f>
        <v>66</v>
      </c>
      <c r="L27" s="754">
        <f>VLOOKUP($D$3&amp;"_"&amp;L$3,データシート2!$A:$SI,MATCH($G$2&amp;"_"&amp;$C27,データシート2!$A$1:$SI$1,0),0)</f>
        <v>64</v>
      </c>
      <c r="M27" s="754">
        <f>VLOOKUP($D$3&amp;"_"&amp;M$3,データシート2!$A:$SI,MATCH($G$2&amp;"_"&amp;$C27,データシート2!$A$1:$SI$1,0),0)</f>
        <v>63</v>
      </c>
      <c r="N27" s="754">
        <f>VLOOKUP($D$3&amp;"_"&amp;N$3,データシート2!$A:$SI,MATCH($G$2&amp;"_"&amp;$C27,データシート2!$A$1:$SI$1,0),0)</f>
        <v>65</v>
      </c>
      <c r="O27" s="754">
        <f>VLOOKUP($D$3&amp;"_"&amp;O$3,データシート2!$A:$SI,MATCH($G$2&amp;"_"&amp;$C27,データシート2!$A$1:$SI$1,0),0)</f>
        <v>68</v>
      </c>
      <c r="P27" s="754">
        <f>VLOOKUP($D$3&amp;"_"&amp;P$3,データシート2!$A:$SI,MATCH($G$2&amp;"_"&amp;$C27,データシート2!$A$1:$SI$1,0),0)</f>
        <v>67</v>
      </c>
      <c r="Q27" s="755">
        <f>VLOOKUP($D$3&amp;"_"&amp;Q$3,データシート2!$A:$SI,MATCH($G$2&amp;"_"&amp;$C27,データシート2!$A$1:$SI$1,0),0)</f>
        <v>71</v>
      </c>
      <c r="R27" s="943">
        <f>VLOOKUP($D$3&amp;"_"&amp;R$3,データシート2!$A:$SI,MATCH($R$2&amp;"_"&amp;$C27,データシート2!$A$1:$SI$1,0),0)</f>
        <v>717.76900000000001</v>
      </c>
      <c r="S27" s="938">
        <f>VLOOKUP($D$3&amp;"_"&amp;S$3,データシート2!$A:$SI,MATCH($R$2&amp;"_"&amp;$C27,データシート2!$A$1:$SI$1,0),0)</f>
        <v>808.22500000000002</v>
      </c>
      <c r="T27" s="938">
        <f>VLOOKUP($D$3&amp;"_"&amp;T$3,データシート2!$A:$SI,MATCH($R$2&amp;"_"&amp;$C27,データシート2!$A$1:$SI$1,0),0)</f>
        <v>862.63499999999999</v>
      </c>
      <c r="U27" s="938">
        <f>VLOOKUP($D$3&amp;"_"&amp;U$3,データシート2!$A:$SI,MATCH($R$2&amp;"_"&amp;$C27,データシート2!$A$1:$SI$1,0),0)</f>
        <v>890.971</v>
      </c>
      <c r="V27" s="938">
        <f>VLOOKUP($D$3&amp;"_"&amp;V$3,データシート2!$A:$SI,MATCH($R$2&amp;"_"&amp;$C27,データシート2!$A$1:$SI$1,0),0)</f>
        <v>895.37400000000002</v>
      </c>
      <c r="W27" s="938">
        <f>VLOOKUP($D$3&amp;"_"&amp;W$3,データシート2!$A:$SI,MATCH($R$2&amp;"_"&amp;$C27,データシート2!$A$1:$SI$1,0),0)</f>
        <v>881.48099999999999</v>
      </c>
      <c r="X27" s="938">
        <f>VLOOKUP($D$3&amp;"_"&amp;X$3,データシート2!$A:$SI,MATCH($R$2&amp;"_"&amp;$C27,データシート2!$A$1:$SI$1,0),0)</f>
        <v>851.51499999999999</v>
      </c>
      <c r="Y27" s="938">
        <f>VLOOKUP($D$3&amp;"_"&amp;Y$3,データシート2!$A:$SI,MATCH($R$2&amp;"_"&amp;$C27,データシート2!$A$1:$SI$1,0),0)</f>
        <v>877.572</v>
      </c>
      <c r="Z27" s="938">
        <f>VLOOKUP($D$3&amp;"_"&amp;Z$3,データシート2!$A:$SI,MATCH($R$2&amp;"_"&amp;$C27,データシート2!$A$1:$SI$1,0),0)</f>
        <v>884.827</v>
      </c>
      <c r="AA27" s="938">
        <f>VLOOKUP($D$3&amp;"_"&amp;AA$3,データシート2!$A:$SI,MATCH($R$2&amp;"_"&amp;$C27,データシート2!$A$1:$SI$1,0),0)</f>
        <v>853.68600000000004</v>
      </c>
      <c r="AB27" s="939">
        <f>VLOOKUP($D$3&amp;"_"&amp;AB$3,データシート2!$A:$SI,MATCH($R$2&amp;"_"&amp;$C27,データシート2!$A$1:$SI$1,0),0)</f>
        <v>804.06399999999996</v>
      </c>
    </row>
    <row r="28" spans="2:29" s="756" customFormat="1" ht="16.5" customHeight="1">
      <c r="B28" s="748"/>
      <c r="C28" s="773">
        <v>10</v>
      </c>
      <c r="D28" s="774" t="s">
        <v>541</v>
      </c>
      <c r="E28" s="773"/>
      <c r="F28" s="775"/>
      <c r="G28" s="776">
        <f>VLOOKUP($D$3&amp;"_"&amp;G$3,データシート2!$A:$SI,MATCH($G$2&amp;"_"&amp;$C28,データシート2!$A$1:$SI$1,0),0)</f>
        <v>15</v>
      </c>
      <c r="H28" s="777">
        <f>VLOOKUP($D$3&amp;"_"&amp;H$3,データシート2!$A:$SI,MATCH($G$2&amp;"_"&amp;$C28,データシート2!$A$1:$SI$1,0),0)</f>
        <v>17</v>
      </c>
      <c r="I28" s="777">
        <f>VLOOKUP($D$3&amp;"_"&amp;I$3,データシート2!$A:$SI,MATCH($G$2&amp;"_"&amp;$C28,データシート2!$A$1:$SI$1,0),0)</f>
        <v>17</v>
      </c>
      <c r="J28" s="777">
        <f>VLOOKUP($D$3&amp;"_"&amp;J$3,データシート2!$A:$SI,MATCH($G$2&amp;"_"&amp;$C28,データシート2!$A$1:$SI$1,0),0)</f>
        <v>17</v>
      </c>
      <c r="K28" s="778">
        <f>VLOOKUP($D$3&amp;"_"&amp;K$3,データシート2!$A:$SI,MATCH($G$2&amp;"_"&amp;$C28,データシート2!$A$1:$SI$1,0),0)</f>
        <v>15</v>
      </c>
      <c r="L28" s="778">
        <f>VLOOKUP($D$3&amp;"_"&amp;L$3,データシート2!$A:$SI,MATCH($G$2&amp;"_"&amp;$C28,データシート2!$A$1:$SI$1,0),0)</f>
        <v>17</v>
      </c>
      <c r="M28" s="778">
        <f>VLOOKUP($D$3&amp;"_"&amp;M$3,データシート2!$A:$SI,MATCH($G$2&amp;"_"&amp;$C28,データシート2!$A$1:$SI$1,0),0)</f>
        <v>18</v>
      </c>
      <c r="N28" s="778">
        <f>VLOOKUP($D$3&amp;"_"&amp;N$3,データシート2!$A:$SI,MATCH($G$2&amp;"_"&amp;$C28,データシート2!$A$1:$SI$1,0),0)</f>
        <v>19</v>
      </c>
      <c r="O28" s="778">
        <f>VLOOKUP($D$3&amp;"_"&amp;O$3,データシート2!$A:$SI,MATCH($G$2&amp;"_"&amp;$C28,データシート2!$A$1:$SI$1,0),0)</f>
        <v>18</v>
      </c>
      <c r="P28" s="778">
        <f>VLOOKUP($D$3&amp;"_"&amp;P$3,データシート2!$A:$SI,MATCH($G$2&amp;"_"&amp;$C28,データシート2!$A$1:$SI$1,0),0)</f>
        <v>18</v>
      </c>
      <c r="Q28" s="779">
        <f>VLOOKUP($D$3&amp;"_"&amp;Q$3,データシート2!$A:$SI,MATCH($G$2&amp;"_"&amp;$C28,データシート2!$A$1:$SI$1,0),0)</f>
        <v>18</v>
      </c>
      <c r="R28" s="947">
        <f>VLOOKUP($D$3&amp;"_"&amp;R$3,データシート2!$A:$SI,MATCH($R$2&amp;"_"&amp;$C28,データシート2!$A$1:$SI$1,0),0)</f>
        <v>167.84899999999999</v>
      </c>
      <c r="S28" s="948">
        <f>VLOOKUP($D$3&amp;"_"&amp;S$3,データシート2!$A:$SI,MATCH($R$2&amp;"_"&amp;$C28,データシート2!$A$1:$SI$1,0),0)</f>
        <v>202.57400000000001</v>
      </c>
      <c r="T28" s="948">
        <f>VLOOKUP($D$3&amp;"_"&amp;T$3,データシート2!$A:$SI,MATCH($R$2&amp;"_"&amp;$C28,データシート2!$A$1:$SI$1,0),0)</f>
        <v>210.125</v>
      </c>
      <c r="U28" s="948">
        <f>VLOOKUP($D$3&amp;"_"&amp;U$3,データシート2!$A:$SI,MATCH($R$2&amp;"_"&amp;$C28,データシート2!$A$1:$SI$1,0),0)</f>
        <v>207.90199999999999</v>
      </c>
      <c r="V28" s="948">
        <f>VLOOKUP($D$3&amp;"_"&amp;V$3,データシート2!$A:$SI,MATCH($R$2&amp;"_"&amp;$C28,データシート2!$A$1:$SI$1,0),0)</f>
        <v>196.17400000000001</v>
      </c>
      <c r="W28" s="948">
        <f>VLOOKUP($D$3&amp;"_"&amp;W$3,データシート2!$A:$SI,MATCH($R$2&amp;"_"&amp;$C28,データシート2!$A$1:$SI$1,0),0)</f>
        <v>187.15100000000001</v>
      </c>
      <c r="X28" s="948">
        <f>VLOOKUP($D$3&amp;"_"&amp;X$3,データシート2!$A:$SI,MATCH($R$2&amp;"_"&amp;$C28,データシート2!$A$1:$SI$1,0),0)</f>
        <v>196.78299999999999</v>
      </c>
      <c r="Y28" s="948">
        <f>VLOOKUP($D$3&amp;"_"&amp;Y$3,データシート2!$A:$SI,MATCH($R$2&amp;"_"&amp;$C28,データシート2!$A$1:$SI$1,0),0)</f>
        <v>228.75200000000001</v>
      </c>
      <c r="Z28" s="948">
        <f>VLOOKUP($D$3&amp;"_"&amp;Z$3,データシート2!$A:$SI,MATCH($R$2&amp;"_"&amp;$C28,データシート2!$A$1:$SI$1,0),0)</f>
        <v>210.36500000000001</v>
      </c>
      <c r="AA28" s="948">
        <f>VLOOKUP($D$3&amp;"_"&amp;AA$3,データシート2!$A:$SI,MATCH($R$2&amp;"_"&amp;$C28,データシート2!$A$1:$SI$1,0),0)</f>
        <v>195.81800000000001</v>
      </c>
      <c r="AB28" s="949">
        <f>VLOOKUP($D$3&amp;"_"&amp;AB$3,データシート2!$A:$SI,MATCH($R$2&amp;"_"&amp;$C28,データシート2!$A$1:$SI$1,0),0)</f>
        <v>188.61500000000001</v>
      </c>
    </row>
    <row r="29" spans="2:29" s="756" customFormat="1" ht="16.5" customHeight="1">
      <c r="B29" s="748"/>
      <c r="C29" s="773">
        <v>11</v>
      </c>
      <c r="D29" s="774" t="s">
        <v>542</v>
      </c>
      <c r="E29" s="773"/>
      <c r="F29" s="775"/>
      <c r="G29" s="776">
        <f>VLOOKUP($D$3&amp;"_"&amp;G$3,データシート2!$A:$SI,MATCH($G$2&amp;"_"&amp;$C29,データシート2!$A$1:$SI$1,0),0)</f>
        <v>2</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2</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2</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18.887</v>
      </c>
      <c r="S29" s="948">
        <f>VLOOKUP($D$3&amp;"_"&amp;S$3,データシート2!$A:$SI,MATCH($R$2&amp;"_"&amp;$C29,データシート2!$A$1:$SI$1,0),0)</f>
        <v>22.777000000000001</v>
      </c>
      <c r="T29" s="948">
        <f>VLOOKUP($D$3&amp;"_"&amp;T$3,データシート2!$A:$SI,MATCH($R$2&amp;"_"&amp;$C29,データシート2!$A$1:$SI$1,0),0)</f>
        <v>25.821999999999999</v>
      </c>
      <c r="U29" s="948">
        <f>VLOOKUP($D$3&amp;"_"&amp;U$3,データシート2!$A:$SI,MATCH($R$2&amp;"_"&amp;$C29,データシート2!$A$1:$SI$1,0),0)</f>
        <v>25.681000000000001</v>
      </c>
      <c r="V29" s="948">
        <f>VLOOKUP($D$3&amp;"_"&amp;V$3,データシート2!$A:$SI,MATCH($R$2&amp;"_"&amp;$C29,データシート2!$A$1:$SI$1,0),0)</f>
        <v>25.036000000000001</v>
      </c>
      <c r="W29" s="948">
        <f>VLOOKUP($D$3&amp;"_"&amp;W$3,データシート2!$A:$SI,MATCH($R$2&amp;"_"&amp;$C29,データシート2!$A$1:$SI$1,0),0)</f>
        <v>22.138999999999999</v>
      </c>
      <c r="X29" s="948">
        <f>VLOOKUP($D$3&amp;"_"&amp;X$3,データシート2!$A:$SI,MATCH($R$2&amp;"_"&amp;$C29,データシート2!$A$1:$SI$1,0),0)</f>
        <v>4.782</v>
      </c>
      <c r="Y29" s="948">
        <f>VLOOKUP($D$3&amp;"_"&amp;Y$3,データシート2!$A:$SI,MATCH($R$2&amp;"_"&amp;$C29,データシート2!$A$1:$SI$1,0),0)</f>
        <v>22.317</v>
      </c>
      <c r="Z29" s="948">
        <f>VLOOKUP($D$3&amp;"_"&amp;Z$3,データシート2!$A:$SI,MATCH($R$2&amp;"_"&amp;$C29,データシート2!$A$1:$SI$1,0),0)</f>
        <v>22.559000000000001</v>
      </c>
      <c r="AA29" s="948">
        <f>VLOOKUP($D$3&amp;"_"&amp;AA$3,データシート2!$A:$SI,MATCH($R$2&amp;"_"&amp;$C29,データシート2!$A$1:$SI$1,0),0)</f>
        <v>19.696000000000002</v>
      </c>
      <c r="AB29" s="949">
        <f>VLOOKUP($D$3&amp;"_"&amp;AB$3,データシート2!$A:$SI,MATCH($R$2&amp;"_"&amp;$C29,データシート2!$A$1:$SI$1,0),0)</f>
        <v>20.094000000000001</v>
      </c>
    </row>
    <row r="30" spans="2:29" s="756" customFormat="1" ht="16.5" customHeight="1">
      <c r="B30" s="748"/>
      <c r="C30" s="773">
        <v>12</v>
      </c>
      <c r="D30" s="774" t="s">
        <v>543</v>
      </c>
      <c r="E30" s="773"/>
      <c r="F30" s="775"/>
      <c r="G30" s="776">
        <f>VLOOKUP($D$3&amp;"_"&amp;G$3,データシート2!$A:$SI,MATCH($G$2&amp;"_"&amp;$C30,データシート2!$A$1:$SI$1,0),0)</f>
        <v>5</v>
      </c>
      <c r="H30" s="777">
        <f>VLOOKUP($D$3&amp;"_"&amp;H$3,データシート2!$A:$SI,MATCH($G$2&amp;"_"&amp;$C30,データシート2!$A$1:$SI$1,0),0)</f>
        <v>5</v>
      </c>
      <c r="I30" s="777">
        <f>VLOOKUP($D$3&amp;"_"&amp;I$3,データシート2!$A:$SI,MATCH($G$2&amp;"_"&amp;$C30,データシート2!$A$1:$SI$1,0),0)</f>
        <v>5</v>
      </c>
      <c r="J30" s="777">
        <f>VLOOKUP($D$3&amp;"_"&amp;J$3,データシート2!$A:$SI,MATCH($G$2&amp;"_"&amp;$C30,データシート2!$A$1:$SI$1,0),0)</f>
        <v>5</v>
      </c>
      <c r="K30" s="778">
        <f>VLOOKUP($D$3&amp;"_"&amp;K$3,データシート2!$A:$SI,MATCH($G$2&amp;"_"&amp;$C30,データシート2!$A$1:$SI$1,0),0)</f>
        <v>6</v>
      </c>
      <c r="L30" s="778">
        <f>VLOOKUP($D$3&amp;"_"&amp;L$3,データシート2!$A:$SI,MATCH($G$2&amp;"_"&amp;$C30,データシート2!$A$1:$SI$1,0),0)</f>
        <v>6</v>
      </c>
      <c r="M30" s="778">
        <f>VLOOKUP($D$3&amp;"_"&amp;M$3,データシート2!$A:$SI,MATCH($G$2&amp;"_"&amp;$C30,データシート2!$A$1:$SI$1,0),0)</f>
        <v>6</v>
      </c>
      <c r="N30" s="778">
        <f>VLOOKUP($D$3&amp;"_"&amp;N$3,データシート2!$A:$SI,MATCH($G$2&amp;"_"&amp;$C30,データシート2!$A$1:$SI$1,0),0)</f>
        <v>4</v>
      </c>
      <c r="O30" s="778">
        <f>VLOOKUP($D$3&amp;"_"&amp;O$3,データシート2!$A:$SI,MATCH($G$2&amp;"_"&amp;$C30,データシート2!$A$1:$SI$1,0),0)</f>
        <v>6</v>
      </c>
      <c r="P30" s="778">
        <f>VLOOKUP($D$3&amp;"_"&amp;P$3,データシート2!$A:$SI,MATCH($G$2&amp;"_"&amp;$C30,データシート2!$A$1:$SI$1,0),0)</f>
        <v>6</v>
      </c>
      <c r="Q30" s="779">
        <f>VLOOKUP($D$3&amp;"_"&amp;Q$3,データシート2!$A:$SI,MATCH($G$2&amp;"_"&amp;$C30,データシート2!$A$1:$SI$1,0),0)</f>
        <v>6</v>
      </c>
      <c r="R30" s="947">
        <f>VLOOKUP($D$3&amp;"_"&amp;R$3,データシート2!$A:$SI,MATCH($R$2&amp;"_"&amp;$C30,データシート2!$A$1:$SI$1,0),0)</f>
        <v>35.770000000000003</v>
      </c>
      <c r="S30" s="948">
        <f>VLOOKUP($D$3&amp;"_"&amp;S$3,データシート2!$A:$SI,MATCH($R$2&amp;"_"&amp;$C30,データシート2!$A$1:$SI$1,0),0)</f>
        <v>43.920999999999999</v>
      </c>
      <c r="T30" s="948">
        <f>VLOOKUP($D$3&amp;"_"&amp;T$3,データシート2!$A:$SI,MATCH($R$2&amp;"_"&amp;$C30,データシート2!$A$1:$SI$1,0),0)</f>
        <v>52.512999999999998</v>
      </c>
      <c r="U30" s="948">
        <f>VLOOKUP($D$3&amp;"_"&amp;U$3,データシート2!$A:$SI,MATCH($R$2&amp;"_"&amp;$C30,データシート2!$A$1:$SI$1,0),0)</f>
        <v>39.536000000000001</v>
      </c>
      <c r="V30" s="948">
        <f>VLOOKUP($D$3&amp;"_"&amp;V$3,データシート2!$A:$SI,MATCH($R$2&amp;"_"&amp;$C30,データシート2!$A$1:$SI$1,0),0)</f>
        <v>51.389000000000003</v>
      </c>
      <c r="W30" s="948">
        <f>VLOOKUP($D$3&amp;"_"&amp;W$3,データシート2!$A:$SI,MATCH($R$2&amp;"_"&amp;$C30,データシート2!$A$1:$SI$1,0),0)</f>
        <v>45.744</v>
      </c>
      <c r="X30" s="948">
        <f>VLOOKUP($D$3&amp;"_"&amp;X$3,データシート2!$A:$SI,MATCH($R$2&amp;"_"&amp;$C30,データシート2!$A$1:$SI$1,0),0)</f>
        <v>46.561</v>
      </c>
      <c r="Y30" s="948">
        <f>VLOOKUP($D$3&amp;"_"&amp;Y$3,データシート2!$A:$SI,MATCH($R$2&amp;"_"&amp;$C30,データシート2!$A$1:$SI$1,0),0)</f>
        <v>34.366</v>
      </c>
      <c r="Z30" s="948">
        <f>VLOOKUP($D$3&amp;"_"&amp;Z$3,データシート2!$A:$SI,MATCH($R$2&amp;"_"&amp;$C30,データシート2!$A$1:$SI$1,0),0)</f>
        <v>48.247999999999998</v>
      </c>
      <c r="AA30" s="948">
        <f>VLOOKUP($D$3&amp;"_"&amp;AA$3,データシート2!$A:$SI,MATCH($R$2&amp;"_"&amp;$C30,データシート2!$A$1:$SI$1,0),0)</f>
        <v>42.161999999999999</v>
      </c>
      <c r="AB30" s="949">
        <f>VLOOKUP($D$3&amp;"_"&amp;AB$3,データシート2!$A:$SI,MATCH($R$2&amp;"_"&amp;$C30,データシート2!$A$1:$SI$1,0),0)</f>
        <v>47.411999999999999</v>
      </c>
    </row>
    <row r="31" spans="2:29" s="756" customFormat="1" ht="16.5" customHeight="1">
      <c r="B31" s="748"/>
      <c r="C31" s="773">
        <v>13</v>
      </c>
      <c r="D31" s="774" t="s">
        <v>544</v>
      </c>
      <c r="E31" s="773"/>
      <c r="F31" s="775"/>
      <c r="G31" s="776">
        <f>VLOOKUP($D$3&amp;"_"&amp;G$3,データシート2!$A:$SI,MATCH($G$2&amp;"_"&amp;$C31,データシート2!$A$1:$SI$1,0),0)</f>
        <v>3</v>
      </c>
      <c r="H31" s="777">
        <f>VLOOKUP($D$3&amp;"_"&amp;H$3,データシート2!$A:$SI,MATCH($G$2&amp;"_"&amp;$C31,データシート2!$A$1:$SI$1,0),0)</f>
        <v>3</v>
      </c>
      <c r="I31" s="777">
        <f>VLOOKUP($D$3&amp;"_"&amp;I$3,データシート2!$A:$SI,MATCH($G$2&amp;"_"&amp;$C31,データシート2!$A$1:$SI$1,0),0)</f>
        <v>3</v>
      </c>
      <c r="J31" s="777">
        <f>VLOOKUP($D$3&amp;"_"&amp;J$3,データシート2!$A:$SI,MATCH($G$2&amp;"_"&amp;$C31,データシート2!$A$1:$SI$1,0),0)</f>
        <v>3</v>
      </c>
      <c r="K31" s="778">
        <f>VLOOKUP($D$3&amp;"_"&amp;K$3,データシート2!$A:$SI,MATCH($G$2&amp;"_"&amp;$C31,データシート2!$A$1:$SI$1,0),0)</f>
        <v>3</v>
      </c>
      <c r="L31" s="778">
        <f>VLOOKUP($D$3&amp;"_"&amp;L$3,データシート2!$A:$SI,MATCH($G$2&amp;"_"&amp;$C31,データシート2!$A$1:$SI$1,0),0)</f>
        <v>2</v>
      </c>
      <c r="M31" s="778">
        <f>VLOOKUP($D$3&amp;"_"&amp;M$3,データシート2!$A:$SI,MATCH($G$2&amp;"_"&amp;$C31,データシート2!$A$1:$SI$1,0),0)</f>
        <v>2</v>
      </c>
      <c r="N31" s="778">
        <f>VLOOKUP($D$3&amp;"_"&amp;N$3,データシート2!$A:$SI,MATCH($G$2&amp;"_"&amp;$C31,データシート2!$A$1:$SI$1,0),0)</f>
        <v>2</v>
      </c>
      <c r="O31" s="778">
        <f>VLOOKUP($D$3&amp;"_"&amp;O$3,データシート2!$A:$SI,MATCH($G$2&amp;"_"&amp;$C31,データシート2!$A$1:$SI$1,0),0)</f>
        <v>2</v>
      </c>
      <c r="P31" s="778">
        <f>VLOOKUP($D$3&amp;"_"&amp;P$3,データシート2!$A:$SI,MATCH($G$2&amp;"_"&amp;$C31,データシート2!$A$1:$SI$1,0),0)</f>
        <v>2</v>
      </c>
      <c r="Q31" s="779">
        <f>VLOOKUP($D$3&amp;"_"&amp;Q$3,データシート2!$A:$SI,MATCH($G$2&amp;"_"&amp;$C31,データシート2!$A$1:$SI$1,0),0)</f>
        <v>2</v>
      </c>
      <c r="R31" s="947">
        <f>VLOOKUP($D$3&amp;"_"&amp;R$3,データシート2!$A:$SI,MATCH($R$2&amp;"_"&amp;$C31,データシート2!$A$1:$SI$1,0),0)</f>
        <v>11.941000000000001</v>
      </c>
      <c r="S31" s="948">
        <f>VLOOKUP($D$3&amp;"_"&amp;S$3,データシート2!$A:$SI,MATCH($R$2&amp;"_"&amp;$C31,データシート2!$A$1:$SI$1,0),0)</f>
        <v>11.848000000000001</v>
      </c>
      <c r="T31" s="948">
        <f>VLOOKUP($D$3&amp;"_"&amp;T$3,データシート2!$A:$SI,MATCH($R$2&amp;"_"&amp;$C31,データシート2!$A$1:$SI$1,0),0)</f>
        <v>12.523999999999999</v>
      </c>
      <c r="U31" s="948">
        <f>VLOOKUP($D$3&amp;"_"&amp;U$3,データシート2!$A:$SI,MATCH($R$2&amp;"_"&amp;$C31,データシート2!$A$1:$SI$1,0),0)</f>
        <v>11.067</v>
      </c>
      <c r="V31" s="948">
        <f>VLOOKUP($D$3&amp;"_"&amp;V$3,データシート2!$A:$SI,MATCH($R$2&amp;"_"&amp;$C31,データシート2!$A$1:$SI$1,0),0)</f>
        <v>10.775</v>
      </c>
      <c r="W31" s="948">
        <f>VLOOKUP($D$3&amp;"_"&amp;W$3,データシート2!$A:$SI,MATCH($R$2&amp;"_"&amp;$C31,データシート2!$A$1:$SI$1,0),0)</f>
        <v>8.4469999999999992</v>
      </c>
      <c r="X31" s="948">
        <f>VLOOKUP($D$3&amp;"_"&amp;X$3,データシート2!$A:$SI,MATCH($R$2&amp;"_"&amp;$C31,データシート2!$A$1:$SI$1,0),0)</f>
        <v>7.9470000000000001</v>
      </c>
      <c r="Y31" s="948">
        <f>VLOOKUP($D$3&amp;"_"&amp;Y$3,データシート2!$A:$SI,MATCH($R$2&amp;"_"&amp;$C31,データシート2!$A$1:$SI$1,0),0)</f>
        <v>7.7160000000000002</v>
      </c>
      <c r="Z31" s="948">
        <f>VLOOKUP($D$3&amp;"_"&amp;Z$3,データシート2!$A:$SI,MATCH($R$2&amp;"_"&amp;$C31,データシート2!$A$1:$SI$1,0),0)</f>
        <v>7.9630000000000001</v>
      </c>
      <c r="AA31" s="948">
        <f>VLOOKUP($D$3&amp;"_"&amp;AA$3,データシート2!$A:$SI,MATCH($R$2&amp;"_"&amp;$C31,データシート2!$A$1:$SI$1,0),0)</f>
        <v>7.5970000000000004</v>
      </c>
      <c r="AB31" s="949">
        <f>VLOOKUP($D$3&amp;"_"&amp;AB$3,データシート2!$A:$SI,MATCH($R$2&amp;"_"&amp;$C31,データシート2!$A$1:$SI$1,0),0)</f>
        <v>8.3260000000000005</v>
      </c>
    </row>
    <row r="32" spans="2:29" s="756" customFormat="1" ht="16.5" customHeight="1">
      <c r="B32" s="748"/>
      <c r="C32" s="773">
        <v>14</v>
      </c>
      <c r="D32" s="774" t="s">
        <v>545</v>
      </c>
      <c r="E32" s="773"/>
      <c r="F32" s="775"/>
      <c r="G32" s="776">
        <f>VLOOKUP($D$3&amp;"_"&amp;G$3,データシート2!$A:$SI,MATCH($G$2&amp;"_"&amp;$C32,データシート2!$A$1:$SI$1,0),0)</f>
        <v>14</v>
      </c>
      <c r="H32" s="777">
        <f>VLOOKUP($D$3&amp;"_"&amp;H$3,データシート2!$A:$SI,MATCH($G$2&amp;"_"&amp;$C32,データシート2!$A$1:$SI$1,0),0)</f>
        <v>13</v>
      </c>
      <c r="I32" s="777">
        <f>VLOOKUP($D$3&amp;"_"&amp;I$3,データシート2!$A:$SI,MATCH($G$2&amp;"_"&amp;$C32,データシート2!$A$1:$SI$1,0),0)</f>
        <v>13</v>
      </c>
      <c r="J32" s="777">
        <f>VLOOKUP($D$3&amp;"_"&amp;J$3,データシート2!$A:$SI,MATCH($G$2&amp;"_"&amp;$C32,データシート2!$A$1:$SI$1,0),0)</f>
        <v>14</v>
      </c>
      <c r="K32" s="778">
        <f>VLOOKUP($D$3&amp;"_"&amp;K$3,データシート2!$A:$SI,MATCH($G$2&amp;"_"&amp;$C32,データシート2!$A$1:$SI$1,0),0)</f>
        <v>14</v>
      </c>
      <c r="L32" s="778">
        <f>VLOOKUP($D$3&amp;"_"&amp;L$3,データシート2!$A:$SI,MATCH($G$2&amp;"_"&amp;$C32,データシート2!$A$1:$SI$1,0),0)</f>
        <v>13</v>
      </c>
      <c r="M32" s="778">
        <f>VLOOKUP($D$3&amp;"_"&amp;M$3,データシート2!$A:$SI,MATCH($G$2&amp;"_"&amp;$C32,データシート2!$A$1:$SI$1,0),0)</f>
        <v>12</v>
      </c>
      <c r="N32" s="778">
        <f>VLOOKUP($D$3&amp;"_"&amp;N$3,データシート2!$A:$SI,MATCH($G$2&amp;"_"&amp;$C32,データシート2!$A$1:$SI$1,0),0)</f>
        <v>13</v>
      </c>
      <c r="O32" s="778">
        <f>VLOOKUP($D$3&amp;"_"&amp;O$3,データシート2!$A:$SI,MATCH($G$2&amp;"_"&amp;$C32,データシート2!$A$1:$SI$1,0),0)</f>
        <v>14</v>
      </c>
      <c r="P32" s="778">
        <f>VLOOKUP($D$3&amp;"_"&amp;P$3,データシート2!$A:$SI,MATCH($G$2&amp;"_"&amp;$C32,データシート2!$A$1:$SI$1,0),0)</f>
        <v>15</v>
      </c>
      <c r="Q32" s="779">
        <f>VLOOKUP($D$3&amp;"_"&amp;Q$3,データシート2!$A:$SI,MATCH($G$2&amp;"_"&amp;$C32,データシート2!$A$1:$SI$1,0),0)</f>
        <v>16</v>
      </c>
      <c r="R32" s="947">
        <f>VLOOKUP($D$3&amp;"_"&amp;R$3,データシート2!$A:$SI,MATCH($R$2&amp;"_"&amp;$C32,データシート2!$A$1:$SI$1,0),0)</f>
        <v>388.82799999999997</v>
      </c>
      <c r="S32" s="948">
        <f>VLOOKUP($D$3&amp;"_"&amp;S$3,データシート2!$A:$SI,MATCH($R$2&amp;"_"&amp;$C32,データシート2!$A$1:$SI$1,0),0)</f>
        <v>380.39400000000001</v>
      </c>
      <c r="T32" s="948">
        <f>VLOOKUP($D$3&amp;"_"&amp;T$3,データシート2!$A:$SI,MATCH($R$2&amp;"_"&amp;$C32,データシート2!$A$1:$SI$1,0),0)</f>
        <v>398.94799999999998</v>
      </c>
      <c r="U32" s="948">
        <f>VLOOKUP($D$3&amp;"_"&amp;U$3,データシート2!$A:$SI,MATCH($R$2&amp;"_"&amp;$C32,データシート2!$A$1:$SI$1,0),0)</f>
        <v>403.53199999999998</v>
      </c>
      <c r="V32" s="948">
        <f>VLOOKUP($D$3&amp;"_"&amp;V$3,データシート2!$A:$SI,MATCH($R$2&amp;"_"&amp;$C32,データシート2!$A$1:$SI$1,0),0)</f>
        <v>334.33100000000002</v>
      </c>
      <c r="W32" s="948">
        <f>VLOOKUP($D$3&amp;"_"&amp;W$3,データシート2!$A:$SI,MATCH($R$2&amp;"_"&amp;$C32,データシート2!$A$1:$SI$1,0),0)</f>
        <v>255.22399999999999</v>
      </c>
      <c r="X32" s="948">
        <f>VLOOKUP($D$3&amp;"_"&amp;X$3,データシート2!$A:$SI,MATCH($R$2&amp;"_"&amp;$C32,データシート2!$A$1:$SI$1,0),0)</f>
        <v>322.72300000000001</v>
      </c>
      <c r="Y32" s="948">
        <f>VLOOKUP($D$3&amp;"_"&amp;Y$3,データシート2!$A:$SI,MATCH($R$2&amp;"_"&amp;$C32,データシート2!$A$1:$SI$1,0),0)</f>
        <v>327.00599999999997</v>
      </c>
      <c r="Z32" s="948">
        <f>VLOOKUP($D$3&amp;"_"&amp;Z$3,データシート2!$A:$SI,MATCH($R$2&amp;"_"&amp;$C32,データシート2!$A$1:$SI$1,0),0)</f>
        <v>329.48500000000001</v>
      </c>
      <c r="AA32" s="948">
        <f>VLOOKUP($D$3&amp;"_"&amp;AA$3,データシート2!$A:$SI,MATCH($R$2&amp;"_"&amp;$C32,データシート2!$A$1:$SI$1,0),0)</f>
        <v>315.18900000000002</v>
      </c>
      <c r="AB32" s="949">
        <f>VLOOKUP($D$3&amp;"_"&amp;AB$3,データシート2!$A:$SI,MATCH($R$2&amp;"_"&amp;$C32,データシート2!$A$1:$SI$1,0),0)</f>
        <v>333.45</v>
      </c>
    </row>
    <row r="33" spans="2:29" s="756" customFormat="1" ht="16.5" customHeight="1">
      <c r="B33" s="748"/>
      <c r="C33" s="773">
        <v>15</v>
      </c>
      <c r="D33" s="774" t="s">
        <v>546</v>
      </c>
      <c r="E33" s="773"/>
      <c r="F33" s="775"/>
      <c r="G33" s="776">
        <f>VLOOKUP($D$3&amp;"_"&amp;G$3,データシート2!$A:$SI,MATCH($G$2&amp;"_"&amp;$C33,データシート2!$A$1:$SI$1,0),0)</f>
        <v>10</v>
      </c>
      <c r="H33" s="777">
        <f>VLOOKUP($D$3&amp;"_"&amp;H$3,データシート2!$A:$SI,MATCH($G$2&amp;"_"&amp;$C33,データシート2!$A$1:$SI$1,0),0)</f>
        <v>10</v>
      </c>
      <c r="I33" s="777">
        <f>VLOOKUP($D$3&amp;"_"&amp;I$3,データシート2!$A:$SI,MATCH($G$2&amp;"_"&amp;$C33,データシート2!$A$1:$SI$1,0),0)</f>
        <v>9</v>
      </c>
      <c r="J33" s="777">
        <f>VLOOKUP($D$3&amp;"_"&amp;J$3,データシート2!$A:$SI,MATCH($G$2&amp;"_"&amp;$C33,データシート2!$A$1:$SI$1,0),0)</f>
        <v>10</v>
      </c>
      <c r="K33" s="778">
        <f>VLOOKUP($D$3&amp;"_"&amp;K$3,データシート2!$A:$SI,MATCH($G$2&amp;"_"&amp;$C33,データシート2!$A$1:$SI$1,0),0)</f>
        <v>10</v>
      </c>
      <c r="L33" s="778">
        <f>VLOOKUP($D$3&amp;"_"&amp;L$3,データシート2!$A:$SI,MATCH($G$2&amp;"_"&amp;$C33,データシート2!$A$1:$SI$1,0),0)</f>
        <v>10</v>
      </c>
      <c r="M33" s="778">
        <f>VLOOKUP($D$3&amp;"_"&amp;M$3,データシート2!$A:$SI,MATCH($G$2&amp;"_"&amp;$C33,データシート2!$A$1:$SI$1,0),0)</f>
        <v>10</v>
      </c>
      <c r="N33" s="778">
        <f>VLOOKUP($D$3&amp;"_"&amp;N$3,データシート2!$A:$SI,MATCH($G$2&amp;"_"&amp;$C33,データシート2!$A$1:$SI$1,0),0)</f>
        <v>10</v>
      </c>
      <c r="O33" s="778">
        <f>VLOOKUP($D$3&amp;"_"&amp;O$3,データシート2!$A:$SI,MATCH($G$2&amp;"_"&amp;$C33,データシート2!$A$1:$SI$1,0),0)</f>
        <v>8</v>
      </c>
      <c r="P33" s="778">
        <f>VLOOKUP($D$3&amp;"_"&amp;P$3,データシート2!$A:$SI,MATCH($G$2&amp;"_"&amp;$C33,データシート2!$A$1:$SI$1,0),0)</f>
        <v>10</v>
      </c>
      <c r="Q33" s="779">
        <f>VLOOKUP($D$3&amp;"_"&amp;Q$3,データシート2!$A:$SI,MATCH($G$2&amp;"_"&amp;$C33,データシート2!$A$1:$SI$1,0),0)</f>
        <v>11</v>
      </c>
      <c r="R33" s="947">
        <f>VLOOKUP($D$3&amp;"_"&amp;R$3,データシート2!$A:$SI,MATCH($R$2&amp;"_"&amp;$C33,データシート2!$A$1:$SI$1,0),0)</f>
        <v>61.469000000000001</v>
      </c>
      <c r="S33" s="948">
        <f>VLOOKUP($D$3&amp;"_"&amp;S$3,データシート2!$A:$SI,MATCH($R$2&amp;"_"&amp;$C33,データシート2!$A$1:$SI$1,0),0)</f>
        <v>73.733999999999995</v>
      </c>
      <c r="T33" s="948">
        <f>VLOOKUP($D$3&amp;"_"&amp;T$3,データシート2!$A:$SI,MATCH($R$2&amp;"_"&amp;$C33,データシート2!$A$1:$SI$1,0),0)</f>
        <v>76.84</v>
      </c>
      <c r="U33" s="948">
        <f>VLOOKUP($D$3&amp;"_"&amp;U$3,データシート2!$A:$SI,MATCH($R$2&amp;"_"&amp;$C33,データシート2!$A$1:$SI$1,0),0)</f>
        <v>89.328999999999994</v>
      </c>
      <c r="V33" s="948">
        <f>VLOOKUP($D$3&amp;"_"&amp;V$3,データシート2!$A:$SI,MATCH($R$2&amp;"_"&amp;$C33,データシート2!$A$1:$SI$1,0),0)</f>
        <v>86.034999999999997</v>
      </c>
      <c r="W33" s="948">
        <f>VLOOKUP($D$3&amp;"_"&amp;W$3,データシート2!$A:$SI,MATCH($R$2&amp;"_"&amp;$C33,データシート2!$A$1:$SI$1,0),0)</f>
        <v>85.043000000000006</v>
      </c>
      <c r="X33" s="948">
        <f>VLOOKUP($D$3&amp;"_"&amp;X$3,データシート2!$A:$SI,MATCH($R$2&amp;"_"&amp;$C33,データシート2!$A$1:$SI$1,0),0)</f>
        <v>81.072999999999993</v>
      </c>
      <c r="Y33" s="948">
        <f>VLOOKUP($D$3&amp;"_"&amp;Y$3,データシート2!$A:$SI,MATCH($R$2&amp;"_"&amp;$C33,データシート2!$A$1:$SI$1,0),0)</f>
        <v>75.055999999999997</v>
      </c>
      <c r="Z33" s="948">
        <f>VLOOKUP($D$3&amp;"_"&amp;Z$3,データシート2!$A:$SI,MATCH($R$2&amp;"_"&amp;$C33,データシート2!$A$1:$SI$1,0),0)</f>
        <v>57.271999999999998</v>
      </c>
      <c r="AA33" s="948">
        <f>VLOOKUP($D$3&amp;"_"&amp;AA$3,データシート2!$A:$SI,MATCH($R$2&amp;"_"&amp;$C33,データシート2!$A$1:$SI$1,0),0)</f>
        <v>75.673000000000002</v>
      </c>
      <c r="AB33" s="949">
        <f>VLOOKUP($D$3&amp;"_"&amp;AB$3,データシート2!$A:$SI,MATCH($R$2&amp;"_"&amp;$C33,データシート2!$A$1:$SI$1,0),0)</f>
        <v>75.974000000000004</v>
      </c>
    </row>
    <row r="34" spans="2:29" s="756" customFormat="1" ht="16.5" customHeight="1">
      <c r="B34" s="748"/>
      <c r="C34" s="780">
        <v>16</v>
      </c>
      <c r="D34" s="781" t="s">
        <v>547</v>
      </c>
      <c r="E34" s="773"/>
      <c r="F34" s="775"/>
      <c r="G34" s="776">
        <f>VLOOKUP($D$3&amp;"_"&amp;G$3,データシート2!$A:$SI,MATCH($G$2&amp;"_"&amp;$C34,データシート2!$A$1:$SI$1,0),0)</f>
        <v>64</v>
      </c>
      <c r="H34" s="777">
        <f>VLOOKUP($D$3&amp;"_"&amp;H$3,データシート2!$A:$SI,MATCH($G$2&amp;"_"&amp;$C34,データシート2!$A$1:$SI$1,0),0)</f>
        <v>63</v>
      </c>
      <c r="I34" s="777">
        <f>VLOOKUP($D$3&amp;"_"&amp;I$3,データシート2!$A:$SI,MATCH($G$2&amp;"_"&amp;$C34,データシート2!$A$1:$SI$1,0),0)</f>
        <v>64</v>
      </c>
      <c r="J34" s="777">
        <f>VLOOKUP($D$3&amp;"_"&amp;J$3,データシート2!$A:$SI,MATCH($G$2&amp;"_"&amp;$C34,データシート2!$A$1:$SI$1,0),0)</f>
        <v>65</v>
      </c>
      <c r="K34" s="778">
        <f>VLOOKUP($D$3&amp;"_"&amp;K$3,データシート2!$A:$SI,MATCH($G$2&amp;"_"&amp;$C34,データシート2!$A$1:$SI$1,0),0)</f>
        <v>65</v>
      </c>
      <c r="L34" s="778">
        <f>VLOOKUP($D$3&amp;"_"&amp;L$3,データシート2!$A:$SI,MATCH($G$2&amp;"_"&amp;$C34,データシート2!$A$1:$SI$1,0),0)</f>
        <v>65</v>
      </c>
      <c r="M34" s="778">
        <f>VLOOKUP($D$3&amp;"_"&amp;M$3,データシート2!$A:$SI,MATCH($G$2&amp;"_"&amp;$C34,データシート2!$A$1:$SI$1,0),0)</f>
        <v>67</v>
      </c>
      <c r="N34" s="778">
        <f>VLOOKUP($D$3&amp;"_"&amp;N$3,データシート2!$A:$SI,MATCH($G$2&amp;"_"&amp;$C34,データシート2!$A$1:$SI$1,0),0)</f>
        <v>67</v>
      </c>
      <c r="O34" s="778">
        <f>VLOOKUP($D$3&amp;"_"&amp;O$3,データシート2!$A:$SI,MATCH($G$2&amp;"_"&amp;$C34,データシート2!$A$1:$SI$1,0),0)</f>
        <v>66</v>
      </c>
      <c r="P34" s="778">
        <f>VLOOKUP($D$3&amp;"_"&amp;P$3,データシート2!$A:$SI,MATCH($G$2&amp;"_"&amp;$C34,データシート2!$A$1:$SI$1,0),0)</f>
        <v>59</v>
      </c>
      <c r="Q34" s="779">
        <f>VLOOKUP($D$3&amp;"_"&amp;Q$3,データシート2!$A:$SI,MATCH($G$2&amp;"_"&amp;$C34,データシート2!$A$1:$SI$1,0),0)</f>
        <v>60</v>
      </c>
      <c r="R34" s="947">
        <f>VLOOKUP($D$3&amp;"_"&amp;R$3,データシート2!$A:$SI,MATCH($R$2&amp;"_"&amp;$C34,データシート2!$A$1:$SI$1,0),0)</f>
        <v>4578.43</v>
      </c>
      <c r="S34" s="948">
        <f>VLOOKUP($D$3&amp;"_"&amp;S$3,データシート2!$A:$SI,MATCH($R$2&amp;"_"&amp;$C34,データシート2!$A$1:$SI$1,0),0)</f>
        <v>5100.7550000000001</v>
      </c>
      <c r="T34" s="948">
        <f>VLOOKUP($D$3&amp;"_"&amp;T$3,データシート2!$A:$SI,MATCH($R$2&amp;"_"&amp;$C34,データシート2!$A$1:$SI$1,0),0)</f>
        <v>5241.268</v>
      </c>
      <c r="U34" s="948">
        <f>VLOOKUP($D$3&amp;"_"&amp;U$3,データシート2!$A:$SI,MATCH($R$2&amp;"_"&amp;$C34,データシート2!$A$1:$SI$1,0),0)</f>
        <v>4565.183</v>
      </c>
      <c r="V34" s="948">
        <f>VLOOKUP($D$3&amp;"_"&amp;V$3,データシート2!$A:$SI,MATCH($R$2&amp;"_"&amp;$C34,データシート2!$A$1:$SI$1,0),0)</f>
        <v>4827.9620000000004</v>
      </c>
      <c r="W34" s="948">
        <f>VLOOKUP($D$3&amp;"_"&amp;W$3,データシート2!$A:$SI,MATCH($R$2&amp;"_"&amp;$C34,データシート2!$A$1:$SI$1,0),0)</f>
        <v>3206.0709999999999</v>
      </c>
      <c r="X34" s="948">
        <f>VLOOKUP($D$3&amp;"_"&amp;X$3,データシート2!$A:$SI,MATCH($R$2&amp;"_"&amp;$C34,データシート2!$A$1:$SI$1,0),0)</f>
        <v>4886.8879999999999</v>
      </c>
      <c r="Y34" s="948">
        <f>VLOOKUP($D$3&amp;"_"&amp;Y$3,データシート2!$A:$SI,MATCH($R$2&amp;"_"&amp;$C34,データシート2!$A$1:$SI$1,0),0)</f>
        <v>4683.5820000000003</v>
      </c>
      <c r="Z34" s="948">
        <f>VLOOKUP($D$3&amp;"_"&amp;Z$3,データシート2!$A:$SI,MATCH($R$2&amp;"_"&amp;$C34,データシート2!$A$1:$SI$1,0),0)</f>
        <v>4926.973</v>
      </c>
      <c r="AA34" s="948">
        <f>VLOOKUP($D$3&amp;"_"&amp;AA$3,データシート2!$A:$SI,MATCH($R$2&amp;"_"&amp;$C34,データシート2!$A$1:$SI$1,0),0)</f>
        <v>4299.79</v>
      </c>
      <c r="AB34" s="949">
        <f>VLOOKUP($D$3&amp;"_"&amp;AB$3,データシート2!$A:$SI,MATCH($R$2&amp;"_"&amp;$C34,データシート2!$A$1:$SI$1,0),0)</f>
        <v>4980.9430000000002</v>
      </c>
    </row>
    <row r="35" spans="2:29" s="756" customFormat="1" ht="16.5" customHeight="1">
      <c r="B35" s="782"/>
      <c r="C35" s="780">
        <v>17</v>
      </c>
      <c r="D35" s="783" t="s">
        <v>548</v>
      </c>
      <c r="E35" s="784"/>
      <c r="F35" s="775"/>
      <c r="G35" s="776">
        <f>VLOOKUP($D$3&amp;"_"&amp;G$3,データシート2!$A:$SI,MATCH($G$2&amp;"_"&amp;$C35,データシート2!$A$1:$SI$1,0),0)</f>
        <v>3</v>
      </c>
      <c r="H35" s="777">
        <f>VLOOKUP($D$3&amp;"_"&amp;H$3,データシート2!$A:$SI,MATCH($G$2&amp;"_"&amp;$C35,データシート2!$A$1:$SI$1,0),0)</f>
        <v>6</v>
      </c>
      <c r="I35" s="777">
        <f>VLOOKUP($D$3&amp;"_"&amp;I$3,データシート2!$A:$SI,MATCH($G$2&amp;"_"&amp;$C35,データシート2!$A$1:$SI$1,0),0)</f>
        <v>7</v>
      </c>
      <c r="J35" s="777">
        <f>VLOOKUP($D$3&amp;"_"&amp;J$3,データシート2!$A:$SI,MATCH($G$2&amp;"_"&amp;$C35,データシート2!$A$1:$SI$1,0),0)</f>
        <v>7</v>
      </c>
      <c r="K35" s="778">
        <f>VLOOKUP($D$3&amp;"_"&amp;K$3,データシート2!$A:$SI,MATCH($G$2&amp;"_"&amp;$C35,データシート2!$A$1:$SI$1,0),0)</f>
        <v>7</v>
      </c>
      <c r="L35" s="778">
        <f>VLOOKUP($D$3&amp;"_"&amp;L$3,データシート2!$A:$SI,MATCH($G$2&amp;"_"&amp;$C35,データシート2!$A$1:$SI$1,0),0)</f>
        <v>7</v>
      </c>
      <c r="M35" s="778">
        <f>VLOOKUP($D$3&amp;"_"&amp;M$3,データシート2!$A:$SI,MATCH($G$2&amp;"_"&amp;$C35,データシート2!$A$1:$SI$1,0),0)</f>
        <v>6</v>
      </c>
      <c r="N35" s="778">
        <f>VLOOKUP($D$3&amp;"_"&amp;N$3,データシート2!$A:$SI,MATCH($G$2&amp;"_"&amp;$C35,データシート2!$A$1:$SI$1,0),0)</f>
        <v>4</v>
      </c>
      <c r="O35" s="778">
        <f>VLOOKUP($D$3&amp;"_"&amp;O$3,データシート2!$A:$SI,MATCH($G$2&amp;"_"&amp;$C35,データシート2!$A$1:$SI$1,0),0)</f>
        <v>3</v>
      </c>
      <c r="P35" s="778">
        <f>VLOOKUP($D$3&amp;"_"&amp;P$3,データシート2!$A:$SI,MATCH($G$2&amp;"_"&amp;$C35,データシート2!$A$1:$SI$1,0),0)</f>
        <v>4</v>
      </c>
      <c r="Q35" s="779">
        <f>VLOOKUP($D$3&amp;"_"&amp;Q$3,データシート2!$A:$SI,MATCH($G$2&amp;"_"&amp;$C35,データシート2!$A$1:$SI$1,0),0)</f>
        <v>3</v>
      </c>
      <c r="R35" s="947">
        <f>VLOOKUP($D$3&amp;"_"&amp;R$3,データシート2!$A:$SI,MATCH($R$2&amp;"_"&amp;$C35,データシート2!$A$1:$SI$1,0),0)</f>
        <v>1786.915</v>
      </c>
      <c r="S35" s="948">
        <f>VLOOKUP($D$3&amp;"_"&amp;S$3,データシート2!$A:$SI,MATCH($R$2&amp;"_"&amp;$C35,データシート2!$A$1:$SI$1,0),0)</f>
        <v>2171.1460000000002</v>
      </c>
      <c r="T35" s="948">
        <f>VLOOKUP($D$3&amp;"_"&amp;T$3,データシート2!$A:$SI,MATCH($R$2&amp;"_"&amp;$C35,データシート2!$A$1:$SI$1,0),0)</f>
        <v>2131.9560000000001</v>
      </c>
      <c r="U35" s="948">
        <f>VLOOKUP($D$3&amp;"_"&amp;U$3,データシート2!$A:$SI,MATCH($R$2&amp;"_"&amp;$C35,データシート2!$A$1:$SI$1,0),0)</f>
        <v>1781.548</v>
      </c>
      <c r="V35" s="948">
        <f>VLOOKUP($D$3&amp;"_"&amp;V$3,データシート2!$A:$SI,MATCH($R$2&amp;"_"&amp;$C35,データシート2!$A$1:$SI$1,0),0)</f>
        <v>2119.5920000000001</v>
      </c>
      <c r="W35" s="948">
        <f>VLOOKUP($D$3&amp;"_"&amp;W$3,データシート2!$A:$SI,MATCH($R$2&amp;"_"&amp;$C35,データシート2!$A$1:$SI$1,0),0)</f>
        <v>2121.0590000000002</v>
      </c>
      <c r="X35" s="948">
        <f>VLOOKUP($D$3&amp;"_"&amp;X$3,データシート2!$A:$SI,MATCH($R$2&amp;"_"&amp;$C35,データシート2!$A$1:$SI$1,0),0)</f>
        <v>2078.64</v>
      </c>
      <c r="Y35" s="948">
        <f>VLOOKUP($D$3&amp;"_"&amp;Y$3,データシート2!$A:$SI,MATCH($R$2&amp;"_"&amp;$C35,データシート2!$A$1:$SI$1,0),0)</f>
        <v>1803.9839999999999</v>
      </c>
      <c r="Z35" s="948">
        <f>VLOOKUP($D$3&amp;"_"&amp;Z$3,データシート2!$A:$SI,MATCH($R$2&amp;"_"&amp;$C35,データシート2!$A$1:$SI$1,0),0)</f>
        <v>1920.2260000000001</v>
      </c>
      <c r="AA35" s="948">
        <f>VLOOKUP($D$3&amp;"_"&amp;AA$3,データシート2!$A:$SI,MATCH($R$2&amp;"_"&amp;$C35,データシート2!$A$1:$SI$1,0),0)</f>
        <v>1715.9290000000001</v>
      </c>
      <c r="AB35" s="949">
        <f>VLOOKUP($D$3&amp;"_"&amp;AB$3,データシート2!$A:$SI,MATCH($R$2&amp;"_"&amp;$C35,データシート2!$A$1:$SI$1,0),0)</f>
        <v>1640.8869999999999</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1</v>
      </c>
      <c r="P36" s="979">
        <f>VLOOKUP($D$3&amp;"_"&amp;P$3,データシート2!$A:$SI,MATCH($G$2&amp;"_"&amp;$E36,データシート2!$A$1:$SI$1,0),0)</f>
        <v>2</v>
      </c>
      <c r="Q36" s="980">
        <f>VLOOKUP($D$3&amp;"_"&amp;Q$3,データシート2!$A:$SI,MATCH($G$2&amp;"_"&amp;$E36,データシート2!$A$1:$SI$1,0),0)</f>
        <v>1</v>
      </c>
      <c r="R36" s="981">
        <f>VLOOKUP($D$3&amp;"_"&amp;R$3,データシート2!$A:$SI,MATCH($R$2&amp;"_"&amp;$E36,データシート2!$A$1:$SI$1,0),0)</f>
        <v>1778.2249999999999</v>
      </c>
      <c r="S36" s="982">
        <f>VLOOKUP($D$3&amp;"_"&amp;S$3,データシート2!$A:$SI,MATCH($R$2&amp;"_"&amp;$E36,データシート2!$A$1:$SI$1,0),0)</f>
        <v>2146.2080000000001</v>
      </c>
      <c r="T36" s="982">
        <f>VLOOKUP($D$3&amp;"_"&amp;T$3,データシート2!$A:$SI,MATCH($R$2&amp;"_"&amp;$E36,データシート2!$A$1:$SI$1,0),0)</f>
        <v>2104.8000000000002</v>
      </c>
      <c r="U36" s="982">
        <f>VLOOKUP($D$3&amp;"_"&amp;U$3,データシート2!$A:$SI,MATCH($R$2&amp;"_"&amp;$E36,データシート2!$A$1:$SI$1,0),0)</f>
        <v>1760.6980000000001</v>
      </c>
      <c r="V36" s="982">
        <f>VLOOKUP($D$3&amp;"_"&amp;V$3,データシート2!$A:$SI,MATCH($R$2&amp;"_"&amp;$E36,データシート2!$A$1:$SI$1,0),0)</f>
        <v>2100.8049999999998</v>
      </c>
      <c r="W36" s="982">
        <f>VLOOKUP($D$3&amp;"_"&amp;W$3,データシート2!$A:$SI,MATCH($R$2&amp;"_"&amp;$E36,データシート2!$A$1:$SI$1,0),0)</f>
        <v>2099.712</v>
      </c>
      <c r="X36" s="982">
        <f>VLOOKUP($D$3&amp;"_"&amp;X$3,データシート2!$A:$SI,MATCH($R$2&amp;"_"&amp;$E36,データシート2!$A$1:$SI$1,0),0)</f>
        <v>2063.8290000000002</v>
      </c>
      <c r="Y36" s="982">
        <f>VLOOKUP($D$3&amp;"_"&amp;Y$3,データシート2!$A:$SI,MATCH($R$2&amp;"_"&amp;$E36,データシート2!$A$1:$SI$1,0),0)</f>
        <v>1795.6679999999999</v>
      </c>
      <c r="Z36" s="982">
        <f>VLOOKUP($D$3&amp;"_"&amp;Z$3,データシート2!$A:$SI,MATCH($R$2&amp;"_"&amp;$E36,データシート2!$A$1:$SI$1,0),0)</f>
        <v>1913.098</v>
      </c>
      <c r="AA36" s="982">
        <f>VLOOKUP($D$3&amp;"_"&amp;AA$3,データシート2!$A:$SI,MATCH($R$2&amp;"_"&amp;$E36,データシート2!$A$1:$SI$1,0),0)</f>
        <v>1708.2260000000001</v>
      </c>
      <c r="AB36" s="983">
        <f>VLOOKUP($D$3&amp;"_"&amp;AB$3,データシート2!$A:$SI,MATCH($R$2&amp;"_"&amp;$E36,データシート2!$A$1:$SI$1,0),0)</f>
        <v>1634.47</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47</v>
      </c>
      <c r="H38" s="777">
        <f>VLOOKUP($D$3&amp;"_"&amp;H$3,データシート2!$A:$SI,MATCH($G$2&amp;"_"&amp;$C38,データシート2!$A$1:$SI$1,0),0)</f>
        <v>54</v>
      </c>
      <c r="I38" s="777">
        <f>VLOOKUP($D$3&amp;"_"&amp;I$3,データシート2!$A:$SI,MATCH($G$2&amp;"_"&amp;$C38,データシート2!$A$1:$SI$1,0),0)</f>
        <v>55</v>
      </c>
      <c r="J38" s="777">
        <f>VLOOKUP($D$3&amp;"_"&amp;J$3,データシート2!$A:$SI,MATCH($G$2&amp;"_"&amp;$C38,データシート2!$A$1:$SI$1,0),0)</f>
        <v>52</v>
      </c>
      <c r="K38" s="778">
        <f>VLOOKUP($D$3&amp;"_"&amp;K$3,データシート2!$A:$SI,MATCH($G$2&amp;"_"&amp;$C38,データシート2!$A$1:$SI$1,0),0)</f>
        <v>55</v>
      </c>
      <c r="L38" s="778">
        <f>VLOOKUP($D$3&amp;"_"&amp;L$3,データシート2!$A:$SI,MATCH($G$2&amp;"_"&amp;$C38,データシート2!$A$1:$SI$1,0),0)</f>
        <v>56</v>
      </c>
      <c r="M38" s="778">
        <f>VLOOKUP($D$3&amp;"_"&amp;M$3,データシート2!$A:$SI,MATCH($G$2&amp;"_"&amp;$C38,データシート2!$A$1:$SI$1,0),0)</f>
        <v>57</v>
      </c>
      <c r="N38" s="778">
        <f>VLOOKUP($D$3&amp;"_"&amp;N$3,データシート2!$A:$SI,MATCH($G$2&amp;"_"&amp;$C38,データシート2!$A$1:$SI$1,0),0)</f>
        <v>55</v>
      </c>
      <c r="O38" s="778">
        <f>VLOOKUP($D$3&amp;"_"&amp;O$3,データシート2!$A:$SI,MATCH($G$2&amp;"_"&amp;$C38,データシート2!$A$1:$SI$1,0),0)</f>
        <v>56</v>
      </c>
      <c r="P38" s="778">
        <f>VLOOKUP($D$3&amp;"_"&amp;P$3,データシート2!$A:$SI,MATCH($G$2&amp;"_"&amp;$C38,データシート2!$A$1:$SI$1,0),0)</f>
        <v>59</v>
      </c>
      <c r="Q38" s="779">
        <f>VLOOKUP($D$3&amp;"_"&amp;Q$3,データシート2!$A:$SI,MATCH($G$2&amp;"_"&amp;$C38,データシート2!$A$1:$SI$1,0),0)</f>
        <v>57</v>
      </c>
      <c r="R38" s="947">
        <f>VLOOKUP($D$3&amp;"_"&amp;R$3,データシート2!$A:$SI,MATCH($R$2&amp;"_"&amp;$C38,データシート2!$A$1:$SI$1,0),0)</f>
        <v>519.39099999999996</v>
      </c>
      <c r="S38" s="948">
        <f>VLOOKUP($D$3&amp;"_"&amp;S$3,データシート2!$A:$SI,MATCH($R$2&amp;"_"&amp;$C38,データシート2!$A$1:$SI$1,0),0)</f>
        <v>592.98</v>
      </c>
      <c r="T38" s="948">
        <f>VLOOKUP($D$3&amp;"_"&amp;T$3,データシート2!$A:$SI,MATCH($R$2&amp;"_"&amp;$C38,データシート2!$A$1:$SI$1,0),0)</f>
        <v>647.44299999999998</v>
      </c>
      <c r="U38" s="948">
        <f>VLOOKUP($D$3&amp;"_"&amp;U$3,データシート2!$A:$SI,MATCH($R$2&amp;"_"&amp;$C38,データシート2!$A$1:$SI$1,0),0)</f>
        <v>624.08299999999997</v>
      </c>
      <c r="V38" s="948">
        <f>VLOOKUP($D$3&amp;"_"&amp;V$3,データシート2!$A:$SI,MATCH($R$2&amp;"_"&amp;$C38,データシート2!$A$1:$SI$1,0),0)</f>
        <v>599.697</v>
      </c>
      <c r="W38" s="948">
        <f>VLOOKUP($D$3&amp;"_"&amp;W$3,データシート2!$A:$SI,MATCH($R$2&amp;"_"&amp;$C38,データシート2!$A$1:$SI$1,0),0)</f>
        <v>603.20899999999995</v>
      </c>
      <c r="X38" s="948">
        <f>VLOOKUP($D$3&amp;"_"&amp;X$3,データシート2!$A:$SI,MATCH($R$2&amp;"_"&amp;$C38,データシート2!$A$1:$SI$1,0),0)</f>
        <v>618.81600000000003</v>
      </c>
      <c r="Y38" s="948">
        <f>VLOOKUP($D$3&amp;"_"&amp;Y$3,データシート2!$A:$SI,MATCH($R$2&amp;"_"&amp;$C38,データシート2!$A$1:$SI$1,0),0)</f>
        <v>603.34299999999996</v>
      </c>
      <c r="Z38" s="948">
        <f>VLOOKUP($D$3&amp;"_"&amp;Z$3,データシート2!$A:$SI,MATCH($R$2&amp;"_"&amp;$C38,データシート2!$A$1:$SI$1,0),0)</f>
        <v>591.60900000000004</v>
      </c>
      <c r="AA38" s="948">
        <f>VLOOKUP($D$3&amp;"_"&amp;AA$3,データシート2!$A:$SI,MATCH($R$2&amp;"_"&amp;$C38,データシート2!$A$1:$SI$1,0),0)</f>
        <v>611.52700000000004</v>
      </c>
      <c r="AB38" s="949">
        <f>VLOOKUP($D$3&amp;"_"&amp;AB$3,データシート2!$A:$SI,MATCH($R$2&amp;"_"&amp;$C38,データシート2!$A$1:$SI$1,0),0)</f>
        <v>640.26199999999994</v>
      </c>
    </row>
    <row r="39" spans="2:29" s="756" customFormat="1" ht="16.5" customHeight="1">
      <c r="B39" s="748"/>
      <c r="C39" s="773">
        <v>19</v>
      </c>
      <c r="D39" s="774" t="s">
        <v>551</v>
      </c>
      <c r="E39" s="880"/>
      <c r="F39" s="775"/>
      <c r="G39" s="776">
        <f>VLOOKUP($D$3&amp;"_"&amp;G$3,データシート2!$A:$SI,MATCH($G$2&amp;"_"&amp;$C39,データシート2!$A$1:$SI$1,0),0)</f>
        <v>5</v>
      </c>
      <c r="H39" s="777">
        <f>VLOOKUP($D$3&amp;"_"&amp;H$3,データシート2!$A:$SI,MATCH($G$2&amp;"_"&amp;$C39,データシート2!$A$1:$SI$1,0),0)</f>
        <v>5</v>
      </c>
      <c r="I39" s="777">
        <f>VLOOKUP($D$3&amp;"_"&amp;I$3,データシート2!$A:$SI,MATCH($G$2&amp;"_"&amp;$C39,データシート2!$A$1:$SI$1,0),0)</f>
        <v>5</v>
      </c>
      <c r="J39" s="777">
        <f>VLOOKUP($D$3&amp;"_"&amp;J$3,データシート2!$A:$SI,MATCH($G$2&amp;"_"&amp;$C39,データシート2!$A$1:$SI$1,0),0)</f>
        <v>5</v>
      </c>
      <c r="K39" s="778">
        <f>VLOOKUP($D$3&amp;"_"&amp;K$3,データシート2!$A:$SI,MATCH($G$2&amp;"_"&amp;$C39,データシート2!$A$1:$SI$1,0),0)</f>
        <v>5</v>
      </c>
      <c r="L39" s="778">
        <f>VLOOKUP($D$3&amp;"_"&amp;L$3,データシート2!$A:$SI,MATCH($G$2&amp;"_"&amp;$C39,データシート2!$A$1:$SI$1,0),0)</f>
        <v>5</v>
      </c>
      <c r="M39" s="778">
        <f>VLOOKUP($D$3&amp;"_"&amp;M$3,データシート2!$A:$SI,MATCH($G$2&amp;"_"&amp;$C39,データシート2!$A$1:$SI$1,0),0)</f>
        <v>6</v>
      </c>
      <c r="N39" s="778">
        <f>VLOOKUP($D$3&amp;"_"&amp;N$3,データシート2!$A:$SI,MATCH($G$2&amp;"_"&amp;$C39,データシート2!$A$1:$SI$1,0),0)</f>
        <v>6</v>
      </c>
      <c r="O39" s="778">
        <f>VLOOKUP($D$3&amp;"_"&amp;O$3,データシート2!$A:$SI,MATCH($G$2&amp;"_"&amp;$C39,データシート2!$A$1:$SI$1,0),0)</f>
        <v>6</v>
      </c>
      <c r="P39" s="778">
        <f>VLOOKUP($D$3&amp;"_"&amp;P$3,データシート2!$A:$SI,MATCH($G$2&amp;"_"&amp;$C39,データシート2!$A$1:$SI$1,0),0)</f>
        <v>6</v>
      </c>
      <c r="Q39" s="779">
        <f>VLOOKUP($D$3&amp;"_"&amp;Q$3,データシート2!$A:$SI,MATCH($G$2&amp;"_"&amp;$C39,データシート2!$A$1:$SI$1,0),0)</f>
        <v>6</v>
      </c>
      <c r="R39" s="947">
        <f>VLOOKUP($D$3&amp;"_"&amp;R$3,データシート2!$A:$SI,MATCH($R$2&amp;"_"&amp;$C39,データシート2!$A$1:$SI$1,0),0)</f>
        <v>41.024999999999999</v>
      </c>
      <c r="S39" s="948">
        <f>VLOOKUP($D$3&amp;"_"&amp;S$3,データシート2!$A:$SI,MATCH($R$2&amp;"_"&amp;$C39,データシート2!$A$1:$SI$1,0),0)</f>
        <v>41.485999999999997</v>
      </c>
      <c r="T39" s="948">
        <f>VLOOKUP($D$3&amp;"_"&amp;T$3,データシート2!$A:$SI,MATCH($R$2&amp;"_"&amp;$C39,データシート2!$A$1:$SI$1,0),0)</f>
        <v>43.411999999999999</v>
      </c>
      <c r="U39" s="948">
        <f>VLOOKUP($D$3&amp;"_"&amp;U$3,データシート2!$A:$SI,MATCH($R$2&amp;"_"&amp;$C39,データシート2!$A$1:$SI$1,0),0)</f>
        <v>44.366</v>
      </c>
      <c r="V39" s="948">
        <f>VLOOKUP($D$3&amp;"_"&amp;V$3,データシート2!$A:$SI,MATCH($R$2&amp;"_"&amp;$C39,データシート2!$A$1:$SI$1,0),0)</f>
        <v>44.261000000000003</v>
      </c>
      <c r="W39" s="948">
        <f>VLOOKUP($D$3&amp;"_"&amp;W$3,データシート2!$A:$SI,MATCH($R$2&amp;"_"&amp;$C39,データシート2!$A$1:$SI$1,0),0)</f>
        <v>42.728999999999999</v>
      </c>
      <c r="X39" s="948">
        <f>VLOOKUP($D$3&amp;"_"&amp;X$3,データシート2!$A:$SI,MATCH($R$2&amp;"_"&amp;$C39,データシート2!$A$1:$SI$1,0),0)</f>
        <v>45.78</v>
      </c>
      <c r="Y39" s="948">
        <f>VLOOKUP($D$3&amp;"_"&amp;Y$3,データシート2!$A:$SI,MATCH($R$2&amp;"_"&amp;$C39,データシート2!$A$1:$SI$1,0),0)</f>
        <v>45.511000000000003</v>
      </c>
      <c r="Z39" s="948">
        <f>VLOOKUP($D$3&amp;"_"&amp;Z$3,データシート2!$A:$SI,MATCH($R$2&amp;"_"&amp;$C39,データシート2!$A$1:$SI$1,0),0)</f>
        <v>41.768000000000001</v>
      </c>
      <c r="AA39" s="948">
        <f>VLOOKUP($D$3&amp;"_"&amp;AA$3,データシート2!$A:$SI,MATCH($R$2&amp;"_"&amp;$C39,データシート2!$A$1:$SI$1,0),0)</f>
        <v>39.616</v>
      </c>
      <c r="AB39" s="949">
        <f>VLOOKUP($D$3&amp;"_"&amp;AB$3,データシート2!$A:$SI,MATCH($R$2&amp;"_"&amp;$C39,データシート2!$A$1:$SI$1,0),0)</f>
        <v>39.814</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22</v>
      </c>
      <c r="H41" s="777">
        <f>VLOOKUP($D$3&amp;"_"&amp;H$3,データシート2!$A:$SI,MATCH($G$2&amp;"_"&amp;$C41,データシート2!$A$1:$SI$1,0),0)</f>
        <v>23</v>
      </c>
      <c r="I41" s="777">
        <f>VLOOKUP($D$3&amp;"_"&amp;I$3,データシート2!$A:$SI,MATCH($G$2&amp;"_"&amp;$C41,データシート2!$A$1:$SI$1,0),0)</f>
        <v>24</v>
      </c>
      <c r="J41" s="777">
        <f>VLOOKUP($D$3&amp;"_"&amp;J$3,データシート2!$A:$SI,MATCH($G$2&amp;"_"&amp;$C41,データシート2!$A$1:$SI$1,0),0)</f>
        <v>24</v>
      </c>
      <c r="K41" s="778">
        <f>VLOOKUP($D$3&amp;"_"&amp;K$3,データシート2!$A:$SI,MATCH($G$2&amp;"_"&amp;$C41,データシート2!$A$1:$SI$1,0),0)</f>
        <v>23</v>
      </c>
      <c r="L41" s="778">
        <f>VLOOKUP($D$3&amp;"_"&amp;L$3,データシート2!$A:$SI,MATCH($G$2&amp;"_"&amp;$C41,データシート2!$A$1:$SI$1,0),0)</f>
        <v>22</v>
      </c>
      <c r="M41" s="778">
        <f>VLOOKUP($D$3&amp;"_"&amp;M$3,データシート2!$A:$SI,MATCH($G$2&amp;"_"&amp;$C41,データシート2!$A$1:$SI$1,0),0)</f>
        <v>22</v>
      </c>
      <c r="N41" s="778">
        <f>VLOOKUP($D$3&amp;"_"&amp;N$3,データシート2!$A:$SI,MATCH($G$2&amp;"_"&amp;$C41,データシート2!$A$1:$SI$1,0),0)</f>
        <v>23</v>
      </c>
      <c r="O41" s="778">
        <f>VLOOKUP($D$3&amp;"_"&amp;O$3,データシート2!$A:$SI,MATCH($G$2&amp;"_"&amp;$C41,データシート2!$A$1:$SI$1,0),0)</f>
        <v>21</v>
      </c>
      <c r="P41" s="778">
        <f>VLOOKUP($D$3&amp;"_"&amp;P$3,データシート2!$A:$SI,MATCH($G$2&amp;"_"&amp;$C41,データシート2!$A$1:$SI$1,0),0)</f>
        <v>21</v>
      </c>
      <c r="Q41" s="779">
        <f>VLOOKUP($D$3&amp;"_"&amp;Q$3,データシート2!$A:$SI,MATCH($G$2&amp;"_"&amp;$C41,データシート2!$A$1:$SI$1,0),0)</f>
        <v>21</v>
      </c>
      <c r="R41" s="947">
        <f>VLOOKUP($D$3&amp;"_"&amp;R$3,データシート2!$A:$SI,MATCH($R$2&amp;"_"&amp;$C41,データシート2!$A$1:$SI$1,0),0)</f>
        <v>1462.34</v>
      </c>
      <c r="S41" s="948">
        <f>VLOOKUP($D$3&amp;"_"&amp;S$3,データシート2!$A:$SI,MATCH($R$2&amp;"_"&amp;$C41,データシート2!$A$1:$SI$1,0),0)</f>
        <v>1549.5239999999999</v>
      </c>
      <c r="T41" s="948">
        <f>VLOOKUP($D$3&amp;"_"&amp;T$3,データシート2!$A:$SI,MATCH($R$2&amp;"_"&amp;$C41,データシート2!$A$1:$SI$1,0),0)</f>
        <v>1600.9179999999999</v>
      </c>
      <c r="U41" s="948">
        <f>VLOOKUP($D$3&amp;"_"&amp;U$3,データシート2!$A:$SI,MATCH($R$2&amp;"_"&amp;$C41,データシート2!$A$1:$SI$1,0),0)</f>
        <v>1602.3409999999999</v>
      </c>
      <c r="V41" s="948">
        <f>VLOOKUP($D$3&amp;"_"&amp;V$3,データシート2!$A:$SI,MATCH($R$2&amp;"_"&amp;$C41,データシート2!$A$1:$SI$1,0),0)</f>
        <v>1440.4580000000001</v>
      </c>
      <c r="W41" s="948">
        <f>VLOOKUP($D$3&amp;"_"&amp;W$3,データシート2!$A:$SI,MATCH($R$2&amp;"_"&amp;$C41,データシート2!$A$1:$SI$1,0),0)</f>
        <v>1408.7650000000001</v>
      </c>
      <c r="X41" s="948">
        <f>VLOOKUP($D$3&amp;"_"&amp;X$3,データシート2!$A:$SI,MATCH($R$2&amp;"_"&amp;$C41,データシート2!$A$1:$SI$1,0),0)</f>
        <v>1400.2349999999999</v>
      </c>
      <c r="Y41" s="948">
        <f>VLOOKUP($D$3&amp;"_"&amp;Y$3,データシート2!$A:$SI,MATCH($R$2&amp;"_"&amp;$C41,データシート2!$A$1:$SI$1,0),0)</f>
        <v>1447.327</v>
      </c>
      <c r="Z41" s="948">
        <f>VLOOKUP($D$3&amp;"_"&amp;Z$3,データシート2!$A:$SI,MATCH($R$2&amp;"_"&amp;$C41,データシート2!$A$1:$SI$1,0),0)</f>
        <v>728.08900000000006</v>
      </c>
      <c r="AA41" s="948">
        <f>VLOOKUP($D$3&amp;"_"&amp;AA$3,データシート2!$A:$SI,MATCH($R$2&amp;"_"&amp;$C41,データシート2!$A$1:$SI$1,0),0)</f>
        <v>557.69600000000003</v>
      </c>
      <c r="AB41" s="949">
        <f>VLOOKUP($D$3&amp;"_"&amp;AB$3,データシート2!$A:$SI,MATCH($R$2&amp;"_"&amp;$C41,データシート2!$A$1:$SI$1,0),0)</f>
        <v>717.99900000000002</v>
      </c>
    </row>
    <row r="42" spans="2:29" s="756" customFormat="1" ht="16.5" customHeight="1">
      <c r="B42" s="748"/>
      <c r="C42" s="773">
        <v>22</v>
      </c>
      <c r="D42" s="774" t="s">
        <v>554</v>
      </c>
      <c r="E42" s="773"/>
      <c r="F42" s="775"/>
      <c r="G42" s="776">
        <f>VLOOKUP($D$3&amp;"_"&amp;G$3,データシート2!$A:$SI,MATCH($G$2&amp;"_"&amp;$C42,データシート2!$A$1:$SI$1,0),0)</f>
        <v>23</v>
      </c>
      <c r="H42" s="777">
        <f>VLOOKUP($D$3&amp;"_"&amp;H$3,データシート2!$A:$SI,MATCH($G$2&amp;"_"&amp;$C42,データシート2!$A$1:$SI$1,0),0)</f>
        <v>23</v>
      </c>
      <c r="I42" s="777">
        <f>VLOOKUP($D$3&amp;"_"&amp;I$3,データシート2!$A:$SI,MATCH($G$2&amp;"_"&amp;$C42,データシート2!$A$1:$SI$1,0),0)</f>
        <v>22</v>
      </c>
      <c r="J42" s="777">
        <f>VLOOKUP($D$3&amp;"_"&amp;J$3,データシート2!$A:$SI,MATCH($G$2&amp;"_"&amp;$C42,データシート2!$A$1:$SI$1,0),0)</f>
        <v>24</v>
      </c>
      <c r="K42" s="778">
        <f>VLOOKUP($D$3&amp;"_"&amp;K$3,データシート2!$A:$SI,MATCH($G$2&amp;"_"&amp;$C42,データシート2!$A$1:$SI$1,0),0)</f>
        <v>23</v>
      </c>
      <c r="L42" s="778">
        <f>VLOOKUP($D$3&amp;"_"&amp;L$3,データシート2!$A:$SI,MATCH($G$2&amp;"_"&amp;$C42,データシート2!$A$1:$SI$1,0),0)</f>
        <v>24</v>
      </c>
      <c r="M42" s="778">
        <f>VLOOKUP($D$3&amp;"_"&amp;M$3,データシート2!$A:$SI,MATCH($G$2&amp;"_"&amp;$C42,データシート2!$A$1:$SI$1,0),0)</f>
        <v>25</v>
      </c>
      <c r="N42" s="778">
        <f>VLOOKUP($D$3&amp;"_"&amp;N$3,データシート2!$A:$SI,MATCH($G$2&amp;"_"&amp;$C42,データシート2!$A$1:$SI$1,0),0)</f>
        <v>24</v>
      </c>
      <c r="O42" s="778">
        <f>VLOOKUP($D$3&amp;"_"&amp;O$3,データシート2!$A:$SI,MATCH($G$2&amp;"_"&amp;$C42,データシート2!$A$1:$SI$1,0),0)</f>
        <v>25</v>
      </c>
      <c r="P42" s="778">
        <f>VLOOKUP($D$3&amp;"_"&amp;P$3,データシート2!$A:$SI,MATCH($G$2&amp;"_"&amp;$C42,データシート2!$A$1:$SI$1,0),0)</f>
        <v>25</v>
      </c>
      <c r="Q42" s="779">
        <f>VLOOKUP($D$3&amp;"_"&amp;Q$3,データシート2!$A:$SI,MATCH($G$2&amp;"_"&amp;$C42,データシート2!$A$1:$SI$1,0),0)</f>
        <v>22</v>
      </c>
      <c r="R42" s="947">
        <f>VLOOKUP($D$3&amp;"_"&amp;R$3,データシート2!$A:$SI,MATCH($R$2&amp;"_"&amp;$C42,データシート2!$A$1:$SI$1,0),0)</f>
        <v>14471.745000000001</v>
      </c>
      <c r="S42" s="948">
        <f>VLOOKUP($D$3&amp;"_"&amp;S$3,データシート2!$A:$SI,MATCH($R$2&amp;"_"&amp;$C42,データシート2!$A$1:$SI$1,0),0)</f>
        <v>7962.299</v>
      </c>
      <c r="T42" s="948">
        <f>VLOOKUP($D$3&amp;"_"&amp;T$3,データシート2!$A:$SI,MATCH($R$2&amp;"_"&amp;$C42,データシート2!$A$1:$SI$1,0),0)</f>
        <v>15483.982</v>
      </c>
      <c r="U42" s="948">
        <f>VLOOKUP($D$3&amp;"_"&amp;U$3,データシート2!$A:$SI,MATCH($R$2&amp;"_"&amp;$C42,データシート2!$A$1:$SI$1,0),0)</f>
        <v>15903.891</v>
      </c>
      <c r="V42" s="948">
        <f>VLOOKUP($D$3&amp;"_"&amp;V$3,データシート2!$A:$SI,MATCH($R$2&amp;"_"&amp;$C42,データシート2!$A$1:$SI$1,0),0)</f>
        <v>14938.544</v>
      </c>
      <c r="W42" s="948">
        <f>VLOOKUP($D$3&amp;"_"&amp;W$3,データシート2!$A:$SI,MATCH($R$2&amp;"_"&amp;$C42,データシート2!$A$1:$SI$1,0),0)</f>
        <v>15422.083000000001</v>
      </c>
      <c r="X42" s="948">
        <f>VLOOKUP($D$3&amp;"_"&amp;X$3,データシート2!$A:$SI,MATCH($R$2&amp;"_"&amp;$C42,データシート2!$A$1:$SI$1,0),0)</f>
        <v>13750.325000000001</v>
      </c>
      <c r="Y42" s="948">
        <f>VLOOKUP($D$3&amp;"_"&amp;Y$3,データシート2!$A:$SI,MATCH($R$2&amp;"_"&amp;$C42,データシート2!$A$1:$SI$1,0),0)</f>
        <v>15124.021000000001</v>
      </c>
      <c r="Z42" s="948">
        <f>VLOOKUP($D$3&amp;"_"&amp;Z$3,データシート2!$A:$SI,MATCH($R$2&amp;"_"&amp;$C42,データシート2!$A$1:$SI$1,0),0)</f>
        <v>14843.893</v>
      </c>
      <c r="AA42" s="948">
        <f>VLOOKUP($D$3&amp;"_"&amp;AA$3,データシート2!$A:$SI,MATCH($R$2&amp;"_"&amp;$C42,データシート2!$A$1:$SI$1,0),0)</f>
        <v>10574.303</v>
      </c>
      <c r="AB42" s="949">
        <f>VLOOKUP($D$3&amp;"_"&amp;AB$3,データシート2!$A:$SI,MATCH($R$2&amp;"_"&amp;$C42,データシート2!$A$1:$SI$1,0),0)</f>
        <v>14428.027</v>
      </c>
    </row>
    <row r="43" spans="2:29" s="756" customFormat="1" ht="16.5" customHeight="1">
      <c r="B43" s="748"/>
      <c r="C43" s="773">
        <v>23</v>
      </c>
      <c r="D43" s="774" t="s">
        <v>555</v>
      </c>
      <c r="E43" s="773"/>
      <c r="F43" s="775"/>
      <c r="G43" s="776">
        <f>VLOOKUP($D$3&amp;"_"&amp;G$3,データシート2!$A:$SI,MATCH($G$2&amp;"_"&amp;$C43,データシート2!$A$1:$SI$1,0),0)</f>
        <v>23</v>
      </c>
      <c r="H43" s="777">
        <f>VLOOKUP($D$3&amp;"_"&amp;H$3,データシート2!$A:$SI,MATCH($G$2&amp;"_"&amp;$C43,データシート2!$A$1:$SI$1,0),0)</f>
        <v>18</v>
      </c>
      <c r="I43" s="777">
        <f>VLOOKUP($D$3&amp;"_"&amp;I$3,データシート2!$A:$SI,MATCH($G$2&amp;"_"&amp;$C43,データシート2!$A$1:$SI$1,0),0)</f>
        <v>19</v>
      </c>
      <c r="J43" s="777">
        <f>VLOOKUP($D$3&amp;"_"&amp;J$3,データシート2!$A:$SI,MATCH($G$2&amp;"_"&amp;$C43,データシート2!$A$1:$SI$1,0),0)</f>
        <v>22</v>
      </c>
      <c r="K43" s="778">
        <f>VLOOKUP($D$3&amp;"_"&amp;K$3,データシート2!$A:$SI,MATCH($G$2&amp;"_"&amp;$C43,データシート2!$A$1:$SI$1,0),0)</f>
        <v>21</v>
      </c>
      <c r="L43" s="778">
        <f>VLOOKUP($D$3&amp;"_"&amp;L$3,データシート2!$A:$SI,MATCH($G$2&amp;"_"&amp;$C43,データシート2!$A$1:$SI$1,0),0)</f>
        <v>26</v>
      </c>
      <c r="M43" s="778">
        <f>VLOOKUP($D$3&amp;"_"&amp;M$3,データシート2!$A:$SI,MATCH($G$2&amp;"_"&amp;$C43,データシート2!$A$1:$SI$1,0),0)</f>
        <v>24</v>
      </c>
      <c r="N43" s="778">
        <f>VLOOKUP($D$3&amp;"_"&amp;N$3,データシート2!$A:$SI,MATCH($G$2&amp;"_"&amp;$C43,データシート2!$A$1:$SI$1,0),0)</f>
        <v>24</v>
      </c>
      <c r="O43" s="778">
        <f>VLOOKUP($D$3&amp;"_"&amp;O$3,データシート2!$A:$SI,MATCH($G$2&amp;"_"&amp;$C43,データシート2!$A$1:$SI$1,0),0)</f>
        <v>24</v>
      </c>
      <c r="P43" s="778">
        <f>VLOOKUP($D$3&amp;"_"&amp;P$3,データシート2!$A:$SI,MATCH($G$2&amp;"_"&amp;$C43,データシート2!$A$1:$SI$1,0),0)</f>
        <v>25</v>
      </c>
      <c r="Q43" s="779">
        <f>VLOOKUP($D$3&amp;"_"&amp;Q$3,データシート2!$A:$SI,MATCH($G$2&amp;"_"&amp;$C43,データシート2!$A$1:$SI$1,0),0)</f>
        <v>24</v>
      </c>
      <c r="R43" s="947">
        <f>VLOOKUP($D$3&amp;"_"&amp;R$3,データシート2!$A:$SI,MATCH($R$2&amp;"_"&amp;$C43,データシート2!$A$1:$SI$1,0),0)</f>
        <v>462.99</v>
      </c>
      <c r="S43" s="948">
        <f>VLOOKUP($D$3&amp;"_"&amp;S$3,データシート2!$A:$SI,MATCH($R$2&amp;"_"&amp;$C43,データシート2!$A$1:$SI$1,0),0)</f>
        <v>273.863</v>
      </c>
      <c r="T43" s="948">
        <f>VLOOKUP($D$3&amp;"_"&amp;T$3,データシート2!$A:$SI,MATCH($R$2&amp;"_"&amp;$C43,データシート2!$A$1:$SI$1,0),0)</f>
        <v>362.31200000000001</v>
      </c>
      <c r="U43" s="948">
        <f>VLOOKUP($D$3&amp;"_"&amp;U$3,データシート2!$A:$SI,MATCH($R$2&amp;"_"&amp;$C43,データシート2!$A$1:$SI$1,0),0)</f>
        <v>474.81799999999998</v>
      </c>
      <c r="V43" s="948">
        <f>VLOOKUP($D$3&amp;"_"&amp;V$3,データシート2!$A:$SI,MATCH($R$2&amp;"_"&amp;$C43,データシート2!$A$1:$SI$1,0),0)</f>
        <v>396.73399999999998</v>
      </c>
      <c r="W43" s="948">
        <f>VLOOKUP($D$3&amp;"_"&amp;W$3,データシート2!$A:$SI,MATCH($R$2&amp;"_"&amp;$C43,データシート2!$A$1:$SI$1,0),0)</f>
        <v>423.82900000000001</v>
      </c>
      <c r="X43" s="948">
        <f>VLOOKUP($D$3&amp;"_"&amp;X$3,データシート2!$A:$SI,MATCH($R$2&amp;"_"&amp;$C43,データシート2!$A$1:$SI$1,0),0)</f>
        <v>356.09500000000003</v>
      </c>
      <c r="Y43" s="948">
        <f>VLOOKUP($D$3&amp;"_"&amp;Y$3,データシート2!$A:$SI,MATCH($R$2&amp;"_"&amp;$C43,データシート2!$A$1:$SI$1,0),0)</f>
        <v>380.19099999999997</v>
      </c>
      <c r="Z43" s="948">
        <f>VLOOKUP($D$3&amp;"_"&amp;Z$3,データシート2!$A:$SI,MATCH($R$2&amp;"_"&amp;$C43,データシート2!$A$1:$SI$1,0),0)</f>
        <v>371.33199999999999</v>
      </c>
      <c r="AA43" s="948">
        <f>VLOOKUP($D$3&amp;"_"&amp;AA$3,データシート2!$A:$SI,MATCH($R$2&amp;"_"&amp;$C43,データシート2!$A$1:$SI$1,0),0)</f>
        <v>371.30099999999999</v>
      </c>
      <c r="AB43" s="949">
        <f>VLOOKUP($D$3&amp;"_"&amp;AB$3,データシート2!$A:$SI,MATCH($R$2&amp;"_"&amp;$C43,データシート2!$A$1:$SI$1,0),0)</f>
        <v>323.84300000000002</v>
      </c>
    </row>
    <row r="44" spans="2:29" s="756" customFormat="1" ht="16.5" customHeight="1">
      <c r="B44" s="748"/>
      <c r="C44" s="773">
        <v>24</v>
      </c>
      <c r="D44" s="774" t="s">
        <v>556</v>
      </c>
      <c r="E44" s="773"/>
      <c r="F44" s="775"/>
      <c r="G44" s="776">
        <f>VLOOKUP($D$3&amp;"_"&amp;G$3,データシート2!$A:$SI,MATCH($G$2&amp;"_"&amp;$C44,データシート2!$A$1:$SI$1,0),0)</f>
        <v>16</v>
      </c>
      <c r="H44" s="777">
        <f>VLOOKUP($D$3&amp;"_"&amp;H$3,データシート2!$A:$SI,MATCH($G$2&amp;"_"&amp;$C44,データシート2!$A$1:$SI$1,0),0)</f>
        <v>17</v>
      </c>
      <c r="I44" s="777">
        <f>VLOOKUP($D$3&amp;"_"&amp;I$3,データシート2!$A:$SI,MATCH($G$2&amp;"_"&amp;$C44,データシート2!$A$1:$SI$1,0),0)</f>
        <v>18</v>
      </c>
      <c r="J44" s="777">
        <f>VLOOKUP($D$3&amp;"_"&amp;J$3,データシート2!$A:$SI,MATCH($G$2&amp;"_"&amp;$C44,データシート2!$A$1:$SI$1,0),0)</f>
        <v>16</v>
      </c>
      <c r="K44" s="778">
        <f>VLOOKUP($D$3&amp;"_"&amp;K$3,データシート2!$A:$SI,MATCH($G$2&amp;"_"&amp;$C44,データシート2!$A$1:$SI$1,0),0)</f>
        <v>17</v>
      </c>
      <c r="L44" s="778">
        <f>VLOOKUP($D$3&amp;"_"&amp;L$3,データシート2!$A:$SI,MATCH($G$2&amp;"_"&amp;$C44,データシート2!$A$1:$SI$1,0),0)</f>
        <v>17</v>
      </c>
      <c r="M44" s="778">
        <f>VLOOKUP($D$3&amp;"_"&amp;M$3,データシート2!$A:$SI,MATCH($G$2&amp;"_"&amp;$C44,データシート2!$A$1:$SI$1,0),0)</f>
        <v>18</v>
      </c>
      <c r="N44" s="778">
        <f>VLOOKUP($D$3&amp;"_"&amp;N$3,データシート2!$A:$SI,MATCH($G$2&amp;"_"&amp;$C44,データシート2!$A$1:$SI$1,0),0)</f>
        <v>17</v>
      </c>
      <c r="O44" s="778">
        <f>VLOOKUP($D$3&amp;"_"&amp;O$3,データシート2!$A:$SI,MATCH($G$2&amp;"_"&amp;$C44,データシート2!$A$1:$SI$1,0),0)</f>
        <v>18</v>
      </c>
      <c r="P44" s="778">
        <f>VLOOKUP($D$3&amp;"_"&amp;P$3,データシート2!$A:$SI,MATCH($G$2&amp;"_"&amp;$C44,データシート2!$A$1:$SI$1,0),0)</f>
        <v>16</v>
      </c>
      <c r="Q44" s="779">
        <f>VLOOKUP($D$3&amp;"_"&amp;Q$3,データシート2!$A:$SI,MATCH($G$2&amp;"_"&amp;$C44,データシート2!$A$1:$SI$1,0),0)</f>
        <v>15</v>
      </c>
      <c r="R44" s="947">
        <f>VLOOKUP($D$3&amp;"_"&amp;R$3,データシート2!$A:$SI,MATCH($R$2&amp;"_"&amp;$C44,データシート2!$A$1:$SI$1,0),0)</f>
        <v>234.124</v>
      </c>
      <c r="S44" s="948">
        <f>VLOOKUP($D$3&amp;"_"&amp;S$3,データシート2!$A:$SI,MATCH($R$2&amp;"_"&amp;$C44,データシート2!$A$1:$SI$1,0),0)</f>
        <v>269.32499999999999</v>
      </c>
      <c r="T44" s="948">
        <f>VLOOKUP($D$3&amp;"_"&amp;T$3,データシート2!$A:$SI,MATCH($R$2&amp;"_"&amp;$C44,データシート2!$A$1:$SI$1,0),0)</f>
        <v>301.87200000000001</v>
      </c>
      <c r="U44" s="948">
        <f>VLOOKUP($D$3&amp;"_"&amp;U$3,データシート2!$A:$SI,MATCH($R$2&amp;"_"&amp;$C44,データシート2!$A$1:$SI$1,0),0)</f>
        <v>244.28</v>
      </c>
      <c r="V44" s="948">
        <f>VLOOKUP($D$3&amp;"_"&amp;V$3,データシート2!$A:$SI,MATCH($R$2&amp;"_"&amp;$C44,データシート2!$A$1:$SI$1,0),0)</f>
        <v>283.04000000000002</v>
      </c>
      <c r="W44" s="948">
        <f>VLOOKUP($D$3&amp;"_"&amp;W$3,データシート2!$A:$SI,MATCH($R$2&amp;"_"&amp;$C44,データシート2!$A$1:$SI$1,0),0)</f>
        <v>284.49700000000001</v>
      </c>
      <c r="X44" s="948">
        <f>VLOOKUP($D$3&amp;"_"&amp;X$3,データシート2!$A:$SI,MATCH($R$2&amp;"_"&amp;$C44,データシート2!$A$1:$SI$1,0),0)</f>
        <v>289.41300000000001</v>
      </c>
      <c r="Y44" s="948">
        <f>VLOOKUP($D$3&amp;"_"&amp;Y$3,データシート2!$A:$SI,MATCH($R$2&amp;"_"&amp;$C44,データシート2!$A$1:$SI$1,0),0)</f>
        <v>285.09699999999998</v>
      </c>
      <c r="Z44" s="948">
        <f>VLOOKUP($D$3&amp;"_"&amp;Z$3,データシート2!$A:$SI,MATCH($R$2&amp;"_"&amp;$C44,データシート2!$A$1:$SI$1,0),0)</f>
        <v>276.47300000000001</v>
      </c>
      <c r="AA44" s="948">
        <f>VLOOKUP($D$3&amp;"_"&amp;AA$3,データシート2!$A:$SI,MATCH($R$2&amp;"_"&amp;$C44,データシート2!$A$1:$SI$1,0),0)</f>
        <v>261.28800000000001</v>
      </c>
      <c r="AB44" s="949">
        <f>VLOOKUP($D$3&amp;"_"&amp;AB$3,データシート2!$A:$SI,MATCH($R$2&amp;"_"&amp;$C44,データシート2!$A$1:$SI$1,0),0)</f>
        <v>268.45299999999997</v>
      </c>
    </row>
    <row r="45" spans="2:29" s="756" customFormat="1" ht="16.5" customHeight="1">
      <c r="B45" s="748"/>
      <c r="C45" s="773">
        <v>25</v>
      </c>
      <c r="D45" s="774" t="s">
        <v>557</v>
      </c>
      <c r="E45" s="773"/>
      <c r="F45" s="775"/>
      <c r="G45" s="776">
        <f>VLOOKUP($D$3&amp;"_"&amp;G$3,データシート2!$A:$SI,MATCH($G$2&amp;"_"&amp;$C45,データシート2!$A$1:$SI$1,0),0)</f>
        <v>7</v>
      </c>
      <c r="H45" s="777">
        <f>VLOOKUP($D$3&amp;"_"&amp;H$3,データシート2!$A:$SI,MATCH($G$2&amp;"_"&amp;$C45,データシート2!$A$1:$SI$1,0),0)</f>
        <v>6</v>
      </c>
      <c r="I45" s="777">
        <f>VLOOKUP($D$3&amp;"_"&amp;I$3,データシート2!$A:$SI,MATCH($G$2&amp;"_"&amp;$C45,データシート2!$A$1:$SI$1,0),0)</f>
        <v>7</v>
      </c>
      <c r="J45" s="777">
        <f>VLOOKUP($D$3&amp;"_"&amp;J$3,データシート2!$A:$SI,MATCH($G$2&amp;"_"&amp;$C45,データシート2!$A$1:$SI$1,0),0)</f>
        <v>8</v>
      </c>
      <c r="K45" s="778">
        <f>VLOOKUP($D$3&amp;"_"&amp;K$3,データシート2!$A:$SI,MATCH($G$2&amp;"_"&amp;$C45,データシート2!$A$1:$SI$1,0),0)</f>
        <v>9</v>
      </c>
      <c r="L45" s="778">
        <f>VLOOKUP($D$3&amp;"_"&amp;L$3,データシート2!$A:$SI,MATCH($G$2&amp;"_"&amp;$C45,データシート2!$A$1:$SI$1,0),0)</f>
        <v>7</v>
      </c>
      <c r="M45" s="778">
        <f>VLOOKUP($D$3&amp;"_"&amp;M$3,データシート2!$A:$SI,MATCH($G$2&amp;"_"&amp;$C45,データシート2!$A$1:$SI$1,0),0)</f>
        <v>10</v>
      </c>
      <c r="N45" s="778">
        <f>VLOOKUP($D$3&amp;"_"&amp;N$3,データシート2!$A:$SI,MATCH($G$2&amp;"_"&amp;$C45,データシート2!$A$1:$SI$1,0),0)</f>
        <v>10</v>
      </c>
      <c r="O45" s="778">
        <f>VLOOKUP($D$3&amp;"_"&amp;O$3,データシート2!$A:$SI,MATCH($G$2&amp;"_"&amp;$C45,データシート2!$A$1:$SI$1,0),0)</f>
        <v>9</v>
      </c>
      <c r="P45" s="778">
        <f>VLOOKUP($D$3&amp;"_"&amp;P$3,データシート2!$A:$SI,MATCH($G$2&amp;"_"&amp;$C45,データシート2!$A$1:$SI$1,0),0)</f>
        <v>9</v>
      </c>
      <c r="Q45" s="779">
        <f>VLOOKUP($D$3&amp;"_"&amp;Q$3,データシート2!$A:$SI,MATCH($G$2&amp;"_"&amp;$C45,データシート2!$A$1:$SI$1,0),0)</f>
        <v>10</v>
      </c>
      <c r="R45" s="947">
        <f>VLOOKUP($D$3&amp;"_"&amp;R$3,データシート2!$A:$SI,MATCH($R$2&amp;"_"&amp;$C45,データシート2!$A$1:$SI$1,0),0)</f>
        <v>82.337000000000003</v>
      </c>
      <c r="S45" s="948">
        <f>VLOOKUP($D$3&amp;"_"&amp;S$3,データシート2!$A:$SI,MATCH($R$2&amp;"_"&amp;$C45,データシート2!$A$1:$SI$1,0),0)</f>
        <v>70.194999999999993</v>
      </c>
      <c r="T45" s="948">
        <f>VLOOKUP($D$3&amp;"_"&amp;T$3,データシート2!$A:$SI,MATCH($R$2&amp;"_"&amp;$C45,データシート2!$A$1:$SI$1,0),0)</f>
        <v>127.61499999999999</v>
      </c>
      <c r="U45" s="948">
        <f>VLOOKUP($D$3&amp;"_"&amp;U$3,データシート2!$A:$SI,MATCH($R$2&amp;"_"&amp;$C45,データシート2!$A$1:$SI$1,0),0)</f>
        <v>201.14099999999999</v>
      </c>
      <c r="V45" s="948">
        <f>VLOOKUP($D$3&amp;"_"&amp;V$3,データシート2!$A:$SI,MATCH($R$2&amp;"_"&amp;$C45,データシート2!$A$1:$SI$1,0),0)</f>
        <v>302.32900000000001</v>
      </c>
      <c r="W45" s="948">
        <f>VLOOKUP($D$3&amp;"_"&amp;W$3,データシート2!$A:$SI,MATCH($R$2&amp;"_"&amp;$C45,データシート2!$A$1:$SI$1,0),0)</f>
        <v>240.24</v>
      </c>
      <c r="X45" s="948">
        <f>VLOOKUP($D$3&amp;"_"&amp;X$3,データシート2!$A:$SI,MATCH($R$2&amp;"_"&amp;$C45,データシート2!$A$1:$SI$1,0),0)</f>
        <v>489.82900000000001</v>
      </c>
      <c r="Y45" s="948">
        <f>VLOOKUP($D$3&amp;"_"&amp;Y$3,データシート2!$A:$SI,MATCH($R$2&amp;"_"&amp;$C45,データシート2!$A$1:$SI$1,0),0)</f>
        <v>368.92700000000002</v>
      </c>
      <c r="Z45" s="948">
        <f>VLOOKUP($D$3&amp;"_"&amp;Z$3,データシート2!$A:$SI,MATCH($R$2&amp;"_"&amp;$C45,データシート2!$A$1:$SI$1,0),0)</f>
        <v>72.385999999999996</v>
      </c>
      <c r="AA45" s="948">
        <f>VLOOKUP($D$3&amp;"_"&amp;AA$3,データシート2!$A:$SI,MATCH($R$2&amp;"_"&amp;$C45,データシート2!$A$1:$SI$1,0),0)</f>
        <v>55.598999999999997</v>
      </c>
      <c r="AB45" s="949">
        <f>VLOOKUP($D$3&amp;"_"&amp;AB$3,データシート2!$A:$SI,MATCH($R$2&amp;"_"&amp;$C45,データシート2!$A$1:$SI$1,0),0)</f>
        <v>171.23699999999999</v>
      </c>
    </row>
    <row r="46" spans="2:29" s="756" customFormat="1" ht="16.5" customHeight="1">
      <c r="B46" s="748"/>
      <c r="C46" s="773">
        <v>26</v>
      </c>
      <c r="D46" s="774" t="s">
        <v>558</v>
      </c>
      <c r="E46" s="773"/>
      <c r="F46" s="775"/>
      <c r="G46" s="776">
        <f>VLOOKUP($D$3&amp;"_"&amp;G$3,データシート2!$A:$SI,MATCH($G$2&amp;"_"&amp;$C46,データシート2!$A$1:$SI$1,0),0)</f>
        <v>14</v>
      </c>
      <c r="H46" s="777">
        <f>VLOOKUP($D$3&amp;"_"&amp;H$3,データシート2!$A:$SI,MATCH($G$2&amp;"_"&amp;$C46,データシート2!$A$1:$SI$1,0),0)</f>
        <v>14</v>
      </c>
      <c r="I46" s="777">
        <f>VLOOKUP($D$3&amp;"_"&amp;I$3,データシート2!$A:$SI,MATCH($G$2&amp;"_"&amp;$C46,データシート2!$A$1:$SI$1,0),0)</f>
        <v>14</v>
      </c>
      <c r="J46" s="777">
        <f>VLOOKUP($D$3&amp;"_"&amp;J$3,データシート2!$A:$SI,MATCH($G$2&amp;"_"&amp;$C46,データシート2!$A$1:$SI$1,0),0)</f>
        <v>14</v>
      </c>
      <c r="K46" s="778">
        <f>VLOOKUP($D$3&amp;"_"&amp;K$3,データシート2!$A:$SI,MATCH($G$2&amp;"_"&amp;$C46,データシート2!$A$1:$SI$1,0),0)</f>
        <v>13</v>
      </c>
      <c r="L46" s="778">
        <f>VLOOKUP($D$3&amp;"_"&amp;L$3,データシート2!$A:$SI,MATCH($G$2&amp;"_"&amp;$C46,データシート2!$A$1:$SI$1,0),0)</f>
        <v>13</v>
      </c>
      <c r="M46" s="778">
        <f>VLOOKUP($D$3&amp;"_"&amp;M$3,データシート2!$A:$SI,MATCH($G$2&amp;"_"&amp;$C46,データシート2!$A$1:$SI$1,0),0)</f>
        <v>14</v>
      </c>
      <c r="N46" s="778">
        <f>VLOOKUP($D$3&amp;"_"&amp;N$3,データシート2!$A:$SI,MATCH($G$2&amp;"_"&amp;$C46,データシート2!$A$1:$SI$1,0),0)</f>
        <v>13</v>
      </c>
      <c r="O46" s="778">
        <f>VLOOKUP($D$3&amp;"_"&amp;O$3,データシート2!$A:$SI,MATCH($G$2&amp;"_"&amp;$C46,データシート2!$A$1:$SI$1,0),0)</f>
        <v>14</v>
      </c>
      <c r="P46" s="778">
        <f>VLOOKUP($D$3&amp;"_"&amp;P$3,データシート2!$A:$SI,MATCH($G$2&amp;"_"&amp;$C46,データシート2!$A$1:$SI$1,0),0)</f>
        <v>14</v>
      </c>
      <c r="Q46" s="779">
        <f>VLOOKUP($D$3&amp;"_"&amp;Q$3,データシート2!$A:$SI,MATCH($G$2&amp;"_"&amp;$C46,データシート2!$A$1:$SI$1,0),0)</f>
        <v>15</v>
      </c>
      <c r="R46" s="947">
        <f>VLOOKUP($D$3&amp;"_"&amp;R$3,データシート2!$A:$SI,MATCH($R$2&amp;"_"&amp;$C46,データシート2!$A$1:$SI$1,0),0)</f>
        <v>133.45500000000001</v>
      </c>
      <c r="S46" s="948">
        <f>VLOOKUP($D$3&amp;"_"&amp;S$3,データシート2!$A:$SI,MATCH($R$2&amp;"_"&amp;$C46,データシート2!$A$1:$SI$1,0),0)</f>
        <v>155.46100000000001</v>
      </c>
      <c r="T46" s="948">
        <f>VLOOKUP($D$3&amp;"_"&amp;T$3,データシート2!$A:$SI,MATCH($R$2&amp;"_"&amp;$C46,データシート2!$A$1:$SI$1,0),0)</f>
        <v>172.81800000000001</v>
      </c>
      <c r="U46" s="948">
        <f>VLOOKUP($D$3&amp;"_"&amp;U$3,データシート2!$A:$SI,MATCH($R$2&amp;"_"&amp;$C46,データシート2!$A$1:$SI$1,0),0)</f>
        <v>177.75200000000001</v>
      </c>
      <c r="V46" s="948">
        <f>VLOOKUP($D$3&amp;"_"&amp;V$3,データシート2!$A:$SI,MATCH($R$2&amp;"_"&amp;$C46,データシート2!$A$1:$SI$1,0),0)</f>
        <v>151.976</v>
      </c>
      <c r="W46" s="948">
        <f>VLOOKUP($D$3&amp;"_"&amp;W$3,データシート2!$A:$SI,MATCH($R$2&amp;"_"&amp;$C46,データシート2!$A$1:$SI$1,0),0)</f>
        <v>145.048</v>
      </c>
      <c r="X46" s="948">
        <f>VLOOKUP($D$3&amp;"_"&amp;X$3,データシート2!$A:$SI,MATCH($R$2&amp;"_"&amp;$C46,データシート2!$A$1:$SI$1,0),0)</f>
        <v>166.654</v>
      </c>
      <c r="Y46" s="948">
        <f>VLOOKUP($D$3&amp;"_"&amp;Y$3,データシート2!$A:$SI,MATCH($R$2&amp;"_"&amp;$C46,データシート2!$A$1:$SI$1,0),0)</f>
        <v>168.07900000000001</v>
      </c>
      <c r="Z46" s="948">
        <f>VLOOKUP($D$3&amp;"_"&amp;Z$3,データシート2!$A:$SI,MATCH($R$2&amp;"_"&amp;$C46,データシート2!$A$1:$SI$1,0),0)</f>
        <v>164.85</v>
      </c>
      <c r="AA46" s="948">
        <f>VLOOKUP($D$3&amp;"_"&amp;AA$3,データシート2!$A:$SI,MATCH($R$2&amp;"_"&amp;$C46,データシート2!$A$1:$SI$1,0),0)</f>
        <v>156.59399999999999</v>
      </c>
      <c r="AB46" s="949">
        <f>VLOOKUP($D$3&amp;"_"&amp;AB$3,データシート2!$A:$SI,MATCH($R$2&amp;"_"&amp;$C46,データシート2!$A$1:$SI$1,0),0)</f>
        <v>174.893</v>
      </c>
    </row>
    <row r="47" spans="2:29" s="756" customFormat="1" ht="16.5" customHeight="1">
      <c r="B47" s="748"/>
      <c r="C47" s="773">
        <v>27</v>
      </c>
      <c r="D47" s="774" t="s">
        <v>559</v>
      </c>
      <c r="E47" s="773"/>
      <c r="F47" s="775"/>
      <c r="G47" s="776">
        <f>VLOOKUP($D$3&amp;"_"&amp;G$3,データシート2!$A:$SI,MATCH($G$2&amp;"_"&amp;$C47,データシート2!$A$1:$SI$1,0),0)</f>
        <v>8</v>
      </c>
      <c r="H47" s="777">
        <f>VLOOKUP($D$3&amp;"_"&amp;H$3,データシート2!$A:$SI,MATCH($G$2&amp;"_"&amp;$C47,データシート2!$A$1:$SI$1,0),0)</f>
        <v>8</v>
      </c>
      <c r="I47" s="777">
        <f>VLOOKUP($D$3&amp;"_"&amp;I$3,データシート2!$A:$SI,MATCH($G$2&amp;"_"&amp;$C47,データシート2!$A$1:$SI$1,0),0)</f>
        <v>8</v>
      </c>
      <c r="J47" s="777">
        <f>VLOOKUP($D$3&amp;"_"&amp;J$3,データシート2!$A:$SI,MATCH($G$2&amp;"_"&amp;$C47,データシート2!$A$1:$SI$1,0),0)</f>
        <v>7</v>
      </c>
      <c r="K47" s="778">
        <f>VLOOKUP($D$3&amp;"_"&amp;K$3,データシート2!$A:$SI,MATCH($G$2&amp;"_"&amp;$C47,データシート2!$A$1:$SI$1,0),0)</f>
        <v>7</v>
      </c>
      <c r="L47" s="778">
        <f>VLOOKUP($D$3&amp;"_"&amp;L$3,データシート2!$A:$SI,MATCH($G$2&amp;"_"&amp;$C47,データシート2!$A$1:$SI$1,0),0)</f>
        <v>7</v>
      </c>
      <c r="M47" s="778">
        <f>VLOOKUP($D$3&amp;"_"&amp;M$3,データシート2!$A:$SI,MATCH($G$2&amp;"_"&amp;$C47,データシート2!$A$1:$SI$1,0),0)</f>
        <v>7</v>
      </c>
      <c r="N47" s="778">
        <f>VLOOKUP($D$3&amp;"_"&amp;N$3,データシート2!$A:$SI,MATCH($G$2&amp;"_"&amp;$C47,データシート2!$A$1:$SI$1,0),0)</f>
        <v>5</v>
      </c>
      <c r="O47" s="778">
        <f>VLOOKUP($D$3&amp;"_"&amp;O$3,データシート2!$A:$SI,MATCH($G$2&amp;"_"&amp;$C47,データシート2!$A$1:$SI$1,0),0)</f>
        <v>6</v>
      </c>
      <c r="P47" s="778">
        <f>VLOOKUP($D$3&amp;"_"&amp;P$3,データシート2!$A:$SI,MATCH($G$2&amp;"_"&amp;$C47,データシート2!$A$1:$SI$1,0),0)</f>
        <v>6</v>
      </c>
      <c r="Q47" s="779">
        <f>VLOOKUP($D$3&amp;"_"&amp;Q$3,データシート2!$A:$SI,MATCH($G$2&amp;"_"&amp;$C47,データシート2!$A$1:$SI$1,0),0)</f>
        <v>6</v>
      </c>
      <c r="R47" s="947">
        <f>VLOOKUP($D$3&amp;"_"&amp;R$3,データシート2!$A:$SI,MATCH($R$2&amp;"_"&amp;$C47,データシート2!$A$1:$SI$1,0),0)</f>
        <v>107.393</v>
      </c>
      <c r="S47" s="948">
        <f>VLOOKUP($D$3&amp;"_"&amp;S$3,データシート2!$A:$SI,MATCH($R$2&amp;"_"&amp;$C47,データシート2!$A$1:$SI$1,0),0)</f>
        <v>100.05200000000001</v>
      </c>
      <c r="T47" s="948">
        <f>VLOOKUP($D$3&amp;"_"&amp;T$3,データシート2!$A:$SI,MATCH($R$2&amp;"_"&amp;$C47,データシート2!$A$1:$SI$1,0),0)</f>
        <v>113.735</v>
      </c>
      <c r="U47" s="948">
        <f>VLOOKUP($D$3&amp;"_"&amp;U$3,データシート2!$A:$SI,MATCH($R$2&amp;"_"&amp;$C47,データシート2!$A$1:$SI$1,0),0)</f>
        <v>109.997</v>
      </c>
      <c r="V47" s="948">
        <f>VLOOKUP($D$3&amp;"_"&amp;V$3,データシート2!$A:$SI,MATCH($R$2&amp;"_"&amp;$C47,データシート2!$A$1:$SI$1,0),0)</f>
        <v>104.51600000000001</v>
      </c>
      <c r="W47" s="948">
        <f>VLOOKUP($D$3&amp;"_"&amp;W$3,データシート2!$A:$SI,MATCH($R$2&amp;"_"&amp;$C47,データシート2!$A$1:$SI$1,0),0)</f>
        <v>103.361</v>
      </c>
      <c r="X47" s="948">
        <f>VLOOKUP($D$3&amp;"_"&amp;X$3,データシート2!$A:$SI,MATCH($R$2&amp;"_"&amp;$C47,データシート2!$A$1:$SI$1,0),0)</f>
        <v>102.398</v>
      </c>
      <c r="Y47" s="948">
        <f>VLOOKUP($D$3&amp;"_"&amp;Y$3,データシート2!$A:$SI,MATCH($R$2&amp;"_"&amp;$C47,データシート2!$A$1:$SI$1,0),0)</f>
        <v>105.22799999999999</v>
      </c>
      <c r="Z47" s="948">
        <f>VLOOKUP($D$3&amp;"_"&amp;Z$3,データシート2!$A:$SI,MATCH($R$2&amp;"_"&amp;$C47,データシート2!$A$1:$SI$1,0),0)</f>
        <v>100.52200000000001</v>
      </c>
      <c r="AA47" s="948">
        <f>VLOOKUP($D$3&amp;"_"&amp;AA$3,データシート2!$A:$SI,MATCH($R$2&amp;"_"&amp;$C47,データシート2!$A$1:$SI$1,0),0)</f>
        <v>96.378</v>
      </c>
      <c r="AB47" s="949">
        <f>VLOOKUP($D$3&amp;"_"&amp;AB$3,データシート2!$A:$SI,MATCH($R$2&amp;"_"&amp;$C47,データシート2!$A$1:$SI$1,0),0)</f>
        <v>92.715999999999994</v>
      </c>
    </row>
    <row r="48" spans="2:29" s="756" customFormat="1" ht="16.5" customHeight="1">
      <c r="B48" s="748"/>
      <c r="C48" s="773">
        <v>28</v>
      </c>
      <c r="D48" s="774" t="s">
        <v>560</v>
      </c>
      <c r="E48" s="773"/>
      <c r="F48" s="775"/>
      <c r="G48" s="776">
        <f>VLOOKUP($D$3&amp;"_"&amp;G$3,データシート2!$A:$SI,MATCH($G$2&amp;"_"&amp;$C48,データシート2!$A$1:$SI$1,0),0)</f>
        <v>20</v>
      </c>
      <c r="H48" s="777">
        <f>VLOOKUP($D$3&amp;"_"&amp;H$3,データシート2!$A:$SI,MATCH($G$2&amp;"_"&amp;$C48,データシート2!$A$1:$SI$1,0),0)</f>
        <v>20</v>
      </c>
      <c r="I48" s="777">
        <f>VLOOKUP($D$3&amp;"_"&amp;I$3,データシート2!$A:$SI,MATCH($G$2&amp;"_"&amp;$C48,データシート2!$A$1:$SI$1,0),0)</f>
        <v>19</v>
      </c>
      <c r="J48" s="777">
        <f>VLOOKUP($D$3&amp;"_"&amp;J$3,データシート2!$A:$SI,MATCH($G$2&amp;"_"&amp;$C48,データシート2!$A$1:$SI$1,0),0)</f>
        <v>20</v>
      </c>
      <c r="K48" s="778">
        <f>VLOOKUP($D$3&amp;"_"&amp;K$3,データシート2!$A:$SI,MATCH($G$2&amp;"_"&amp;$C48,データシート2!$A$1:$SI$1,0),0)</f>
        <v>18</v>
      </c>
      <c r="L48" s="778">
        <f>VLOOKUP($D$3&amp;"_"&amp;L$3,データシート2!$A:$SI,MATCH($G$2&amp;"_"&amp;$C48,データシート2!$A$1:$SI$1,0),0)</f>
        <v>18</v>
      </c>
      <c r="M48" s="778">
        <f>VLOOKUP($D$3&amp;"_"&amp;M$3,データシート2!$A:$SI,MATCH($G$2&amp;"_"&amp;$C48,データシート2!$A$1:$SI$1,0),0)</f>
        <v>20</v>
      </c>
      <c r="N48" s="778">
        <f>VLOOKUP($D$3&amp;"_"&amp;N$3,データシート2!$A:$SI,MATCH($G$2&amp;"_"&amp;$C48,データシート2!$A$1:$SI$1,0),0)</f>
        <v>21</v>
      </c>
      <c r="O48" s="778">
        <f>VLOOKUP($D$3&amp;"_"&amp;O$3,データシート2!$A:$SI,MATCH($G$2&amp;"_"&amp;$C48,データシート2!$A$1:$SI$1,0),0)</f>
        <v>20</v>
      </c>
      <c r="P48" s="778">
        <f>VLOOKUP($D$3&amp;"_"&amp;P$3,データシート2!$A:$SI,MATCH($G$2&amp;"_"&amp;$C48,データシート2!$A$1:$SI$1,0),0)</f>
        <v>16</v>
      </c>
      <c r="Q48" s="779">
        <f>VLOOKUP($D$3&amp;"_"&amp;Q$3,データシート2!$A:$SI,MATCH($G$2&amp;"_"&amp;$C48,データシート2!$A$1:$SI$1,0),0)</f>
        <v>18</v>
      </c>
      <c r="R48" s="947">
        <f>VLOOKUP($D$3&amp;"_"&amp;R$3,データシート2!$A:$SI,MATCH($R$2&amp;"_"&amp;$C48,データシート2!$A$1:$SI$1,0),0)</f>
        <v>593.08199999999999</v>
      </c>
      <c r="S48" s="948">
        <f>VLOOKUP($D$3&amp;"_"&amp;S$3,データシート2!$A:$SI,MATCH($R$2&amp;"_"&amp;$C48,データシート2!$A$1:$SI$1,0),0)</f>
        <v>618.54700000000003</v>
      </c>
      <c r="T48" s="948">
        <f>VLOOKUP($D$3&amp;"_"&amp;T$3,データシート2!$A:$SI,MATCH($R$2&amp;"_"&amp;$C48,データシート2!$A$1:$SI$1,0),0)</f>
        <v>554.47500000000002</v>
      </c>
      <c r="U48" s="948">
        <f>VLOOKUP($D$3&amp;"_"&amp;U$3,データシート2!$A:$SI,MATCH($R$2&amp;"_"&amp;$C48,データシート2!$A$1:$SI$1,0),0)</f>
        <v>397.63400000000001</v>
      </c>
      <c r="V48" s="948">
        <f>VLOOKUP($D$3&amp;"_"&amp;V$3,データシート2!$A:$SI,MATCH($R$2&amp;"_"&amp;$C48,データシート2!$A$1:$SI$1,0),0)</f>
        <v>595.89499999999998</v>
      </c>
      <c r="W48" s="948">
        <f>VLOOKUP($D$3&amp;"_"&amp;W$3,データシート2!$A:$SI,MATCH($R$2&amp;"_"&amp;$C48,データシート2!$A$1:$SI$1,0),0)</f>
        <v>647.70000000000005</v>
      </c>
      <c r="X48" s="948">
        <f>VLOOKUP($D$3&amp;"_"&amp;X$3,データシート2!$A:$SI,MATCH($R$2&amp;"_"&amp;$C48,データシート2!$A$1:$SI$1,0),0)</f>
        <v>651.202</v>
      </c>
      <c r="Y48" s="948">
        <f>VLOOKUP($D$3&amp;"_"&amp;Y$3,データシート2!$A:$SI,MATCH($R$2&amp;"_"&amp;$C48,データシート2!$A$1:$SI$1,0),0)</f>
        <v>432.07799999999997</v>
      </c>
      <c r="Z48" s="948">
        <f>VLOOKUP($D$3&amp;"_"&amp;Z$3,データシート2!$A:$SI,MATCH($R$2&amp;"_"&amp;$C48,データシート2!$A$1:$SI$1,0),0)</f>
        <v>456.10199999999998</v>
      </c>
      <c r="AA48" s="948">
        <f>VLOOKUP($D$3&amp;"_"&amp;AA$3,データシート2!$A:$SI,MATCH($R$2&amp;"_"&amp;$C48,データシート2!$A$1:$SI$1,0),0)</f>
        <v>421.863</v>
      </c>
      <c r="AB48" s="949">
        <f>VLOOKUP($D$3&amp;"_"&amp;AB$3,データシート2!$A:$SI,MATCH($R$2&amp;"_"&amp;$C48,データシート2!$A$1:$SI$1,0),0)</f>
        <v>510.8</v>
      </c>
    </row>
    <row r="49" spans="2:29" s="756" customFormat="1" ht="16.5" customHeight="1">
      <c r="B49" s="748"/>
      <c r="C49" s="773">
        <v>29</v>
      </c>
      <c r="D49" s="774" t="s">
        <v>561</v>
      </c>
      <c r="E49" s="773"/>
      <c r="F49" s="775"/>
      <c r="G49" s="776">
        <f>VLOOKUP($D$3&amp;"_"&amp;G$3,データシート2!$A:$SI,MATCH($G$2&amp;"_"&amp;$C49,データシート2!$A$1:$SI$1,0),0)</f>
        <v>10</v>
      </c>
      <c r="H49" s="777">
        <f>VLOOKUP($D$3&amp;"_"&amp;H$3,データシート2!$A:$SI,MATCH($G$2&amp;"_"&amp;$C49,データシート2!$A$1:$SI$1,0),0)</f>
        <v>12</v>
      </c>
      <c r="I49" s="777">
        <f>VLOOKUP($D$3&amp;"_"&amp;I$3,データシート2!$A:$SI,MATCH($G$2&amp;"_"&amp;$C49,データシート2!$A$1:$SI$1,0),0)</f>
        <v>11</v>
      </c>
      <c r="J49" s="777">
        <f>VLOOKUP($D$3&amp;"_"&amp;J$3,データシート2!$A:$SI,MATCH($G$2&amp;"_"&amp;$C49,データシート2!$A$1:$SI$1,0),0)</f>
        <v>11</v>
      </c>
      <c r="K49" s="778">
        <f>VLOOKUP($D$3&amp;"_"&amp;K$3,データシート2!$A:$SI,MATCH($G$2&amp;"_"&amp;$C49,データシート2!$A$1:$SI$1,0),0)</f>
        <v>11</v>
      </c>
      <c r="L49" s="778">
        <f>VLOOKUP($D$3&amp;"_"&amp;L$3,データシート2!$A:$SI,MATCH($G$2&amp;"_"&amp;$C49,データシート2!$A$1:$SI$1,0),0)</f>
        <v>8</v>
      </c>
      <c r="M49" s="778">
        <f>VLOOKUP($D$3&amp;"_"&amp;M$3,データシート2!$A:$SI,MATCH($G$2&amp;"_"&amp;$C49,データシート2!$A$1:$SI$1,0),0)</f>
        <v>11</v>
      </c>
      <c r="N49" s="778">
        <f>VLOOKUP($D$3&amp;"_"&amp;N$3,データシート2!$A:$SI,MATCH($G$2&amp;"_"&amp;$C49,データシート2!$A$1:$SI$1,0),0)</f>
        <v>11</v>
      </c>
      <c r="O49" s="778">
        <f>VLOOKUP($D$3&amp;"_"&amp;O$3,データシート2!$A:$SI,MATCH($G$2&amp;"_"&amp;$C49,データシート2!$A$1:$SI$1,0),0)</f>
        <v>12</v>
      </c>
      <c r="P49" s="778">
        <f>VLOOKUP($D$3&amp;"_"&amp;P$3,データシート2!$A:$SI,MATCH($G$2&amp;"_"&amp;$C49,データシート2!$A$1:$SI$1,0),0)</f>
        <v>12</v>
      </c>
      <c r="Q49" s="779">
        <f>VLOOKUP($D$3&amp;"_"&amp;Q$3,データシート2!$A:$SI,MATCH($G$2&amp;"_"&amp;$C49,データシート2!$A$1:$SI$1,0),0)</f>
        <v>13</v>
      </c>
      <c r="R49" s="947">
        <f>VLOOKUP($D$3&amp;"_"&amp;R$3,データシート2!$A:$SI,MATCH($R$2&amp;"_"&amp;$C49,データシート2!$A$1:$SI$1,0),0)</f>
        <v>142.24</v>
      </c>
      <c r="S49" s="948">
        <f>VLOOKUP($D$3&amp;"_"&amp;S$3,データシート2!$A:$SI,MATCH($R$2&amp;"_"&amp;$C49,データシート2!$A$1:$SI$1,0),0)</f>
        <v>182.42099999999999</v>
      </c>
      <c r="T49" s="948">
        <f>VLOOKUP($D$3&amp;"_"&amp;T$3,データシート2!$A:$SI,MATCH($R$2&amp;"_"&amp;$C49,データシート2!$A$1:$SI$1,0),0)</f>
        <v>189.339</v>
      </c>
      <c r="U49" s="948">
        <f>VLOOKUP($D$3&amp;"_"&amp;U$3,データシート2!$A:$SI,MATCH($R$2&amp;"_"&amp;$C49,データシート2!$A$1:$SI$1,0),0)</f>
        <v>142.92500000000001</v>
      </c>
      <c r="V49" s="948">
        <f>VLOOKUP($D$3&amp;"_"&amp;V$3,データシート2!$A:$SI,MATCH($R$2&amp;"_"&amp;$C49,データシート2!$A$1:$SI$1,0),0)</f>
        <v>144.03700000000001</v>
      </c>
      <c r="W49" s="948">
        <f>VLOOKUP($D$3&amp;"_"&amp;W$3,データシート2!$A:$SI,MATCH($R$2&amp;"_"&amp;$C49,データシート2!$A$1:$SI$1,0),0)</f>
        <v>97.353999999999999</v>
      </c>
      <c r="X49" s="948">
        <f>VLOOKUP($D$3&amp;"_"&amp;X$3,データシート2!$A:$SI,MATCH($R$2&amp;"_"&amp;$C49,データシート2!$A$1:$SI$1,0),0)</f>
        <v>134.511</v>
      </c>
      <c r="Y49" s="948">
        <f>VLOOKUP($D$3&amp;"_"&amp;Y$3,データシート2!$A:$SI,MATCH($R$2&amp;"_"&amp;$C49,データシート2!$A$1:$SI$1,0),0)</f>
        <v>119.10599999999999</v>
      </c>
      <c r="Z49" s="948">
        <f>VLOOKUP($D$3&amp;"_"&amp;Z$3,データシート2!$A:$SI,MATCH($R$2&amp;"_"&amp;$C49,データシート2!$A$1:$SI$1,0),0)</f>
        <v>119.196</v>
      </c>
      <c r="AA49" s="948">
        <f>VLOOKUP($D$3&amp;"_"&amp;AA$3,データシート2!$A:$SI,MATCH($R$2&amp;"_"&amp;$C49,データシート2!$A$1:$SI$1,0),0)</f>
        <v>104.934</v>
      </c>
      <c r="AB49" s="949">
        <f>VLOOKUP($D$3&amp;"_"&amp;AB$3,データシート2!$A:$SI,MATCH($R$2&amp;"_"&amp;$C49,データシート2!$A$1:$SI$1,0),0)</f>
        <v>114.057</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2</v>
      </c>
      <c r="I50" s="777">
        <f>VLOOKUP($D$3&amp;"_"&amp;I$3,データシート2!$A:$SI,MATCH($G$2&amp;"_"&amp;$C50,データシート2!$A$1:$SI$1,0),0)</f>
        <v>3</v>
      </c>
      <c r="J50" s="777">
        <f>VLOOKUP($D$3&amp;"_"&amp;J$3,データシート2!$A:$SI,MATCH($G$2&amp;"_"&amp;$C50,データシート2!$A$1:$SI$1,0),0)</f>
        <v>3</v>
      </c>
      <c r="K50" s="778">
        <f>VLOOKUP($D$3&amp;"_"&amp;K$3,データシート2!$A:$SI,MATCH($G$2&amp;"_"&amp;$C50,データシート2!$A$1:$SI$1,0),0)</f>
        <v>3</v>
      </c>
      <c r="L50" s="778">
        <f>VLOOKUP($D$3&amp;"_"&amp;L$3,データシート2!$A:$SI,MATCH($G$2&amp;"_"&amp;$C50,データシート2!$A$1:$SI$1,0),0)</f>
        <v>3</v>
      </c>
      <c r="M50" s="778">
        <f>VLOOKUP($D$3&amp;"_"&amp;M$3,データシート2!$A:$SI,MATCH($G$2&amp;"_"&amp;$C50,データシート2!$A$1:$SI$1,0),0)</f>
        <v>4</v>
      </c>
      <c r="N50" s="778">
        <f>VLOOKUP($D$3&amp;"_"&amp;N$3,データシート2!$A:$SI,MATCH($G$2&amp;"_"&amp;$C50,データシート2!$A$1:$SI$1,0),0)</f>
        <v>4</v>
      </c>
      <c r="O50" s="778">
        <f>VLOOKUP($D$3&amp;"_"&amp;O$3,データシート2!$A:$SI,MATCH($G$2&amp;"_"&amp;$C50,データシート2!$A$1:$SI$1,0),0)</f>
        <v>3</v>
      </c>
      <c r="P50" s="778">
        <f>VLOOKUP($D$3&amp;"_"&amp;P$3,データシート2!$A:$SI,MATCH($G$2&amp;"_"&amp;$C50,データシート2!$A$1:$SI$1,0),0)</f>
        <v>2</v>
      </c>
      <c r="Q50" s="779">
        <f>VLOOKUP($D$3&amp;"_"&amp;Q$3,データシート2!$A:$SI,MATCH($G$2&amp;"_"&amp;$C50,データシート2!$A$1:$SI$1,0),0)</f>
        <v>2</v>
      </c>
      <c r="R50" s="947">
        <f>VLOOKUP($D$3&amp;"_"&amp;R$3,データシート2!$A:$SI,MATCH($R$2&amp;"_"&amp;$C50,データシート2!$A$1:$SI$1,0),0)</f>
        <v>14.106999999999999</v>
      </c>
      <c r="S50" s="948">
        <f>VLOOKUP($D$3&amp;"_"&amp;S$3,データシート2!$A:$SI,MATCH($R$2&amp;"_"&amp;$C50,データシート2!$A$1:$SI$1,0),0)</f>
        <v>10.092000000000001</v>
      </c>
      <c r="T50" s="948">
        <f>VLOOKUP($D$3&amp;"_"&amp;T$3,データシート2!$A:$SI,MATCH($R$2&amp;"_"&amp;$C50,データシート2!$A$1:$SI$1,0),0)</f>
        <v>16.914000000000001</v>
      </c>
      <c r="U50" s="948">
        <f>VLOOKUP($D$3&amp;"_"&amp;U$3,データシート2!$A:$SI,MATCH($R$2&amp;"_"&amp;$C50,データシート2!$A$1:$SI$1,0),0)</f>
        <v>17.849</v>
      </c>
      <c r="V50" s="948">
        <f>VLOOKUP($D$3&amp;"_"&amp;V$3,データシート2!$A:$SI,MATCH($R$2&amp;"_"&amp;$C50,データシート2!$A$1:$SI$1,0),0)</f>
        <v>15.879</v>
      </c>
      <c r="W50" s="948">
        <f>VLOOKUP($D$3&amp;"_"&amp;W$3,データシート2!$A:$SI,MATCH($R$2&amp;"_"&amp;$C50,データシート2!$A$1:$SI$1,0),0)</f>
        <v>16.038</v>
      </c>
      <c r="X50" s="948">
        <f>VLOOKUP($D$3&amp;"_"&amp;X$3,データシート2!$A:$SI,MATCH($R$2&amp;"_"&amp;$C50,データシート2!$A$1:$SI$1,0),0)</f>
        <v>21.881</v>
      </c>
      <c r="Y50" s="948">
        <f>VLOOKUP($D$3&amp;"_"&amp;Y$3,データシート2!$A:$SI,MATCH($R$2&amp;"_"&amp;$C50,データシート2!$A$1:$SI$1,0),0)</f>
        <v>20.852</v>
      </c>
      <c r="Z50" s="948">
        <f>VLOOKUP($D$3&amp;"_"&amp;Z$3,データシート2!$A:$SI,MATCH($R$2&amp;"_"&amp;$C50,データシート2!$A$1:$SI$1,0),0)</f>
        <v>14.939</v>
      </c>
      <c r="AA50" s="948">
        <f>VLOOKUP($D$3&amp;"_"&amp;AA$3,データシート2!$A:$SI,MATCH($R$2&amp;"_"&amp;$C50,データシート2!$A$1:$SI$1,0),0)</f>
        <v>10.851000000000001</v>
      </c>
      <c r="AB50" s="949">
        <f>VLOOKUP($D$3&amp;"_"&amp;AB$3,データシート2!$A:$SI,MATCH($R$2&amp;"_"&amp;$C50,データシート2!$A$1:$SI$1,0),0)</f>
        <v>10.707000000000001</v>
      </c>
    </row>
    <row r="51" spans="2:29" s="756" customFormat="1" ht="16.5" customHeight="1">
      <c r="B51" s="748"/>
      <c r="C51" s="773">
        <v>31</v>
      </c>
      <c r="D51" s="774" t="s">
        <v>563</v>
      </c>
      <c r="E51" s="773"/>
      <c r="F51" s="775"/>
      <c r="G51" s="776">
        <f>VLOOKUP($D$3&amp;"_"&amp;G$3,データシート2!$A:$SI,MATCH($G$2&amp;"_"&amp;$C51,データシート2!$A$1:$SI$1,0),0)</f>
        <v>15</v>
      </c>
      <c r="H51" s="777">
        <f>VLOOKUP($D$3&amp;"_"&amp;H$3,データシート2!$A:$SI,MATCH($G$2&amp;"_"&amp;$C51,データシート2!$A$1:$SI$1,0),0)</f>
        <v>17</v>
      </c>
      <c r="I51" s="777">
        <f>VLOOKUP($D$3&amp;"_"&amp;I$3,データシート2!$A:$SI,MATCH($G$2&amp;"_"&amp;$C51,データシート2!$A$1:$SI$1,0),0)</f>
        <v>16</v>
      </c>
      <c r="J51" s="777">
        <f>VLOOKUP($D$3&amp;"_"&amp;J$3,データシート2!$A:$SI,MATCH($G$2&amp;"_"&amp;$C51,データシート2!$A$1:$SI$1,0),0)</f>
        <v>18</v>
      </c>
      <c r="K51" s="778">
        <f>VLOOKUP($D$3&amp;"_"&amp;K$3,データシート2!$A:$SI,MATCH($G$2&amp;"_"&amp;$C51,データシート2!$A$1:$SI$1,0),0)</f>
        <v>19</v>
      </c>
      <c r="L51" s="778">
        <f>VLOOKUP($D$3&amp;"_"&amp;L$3,データシート2!$A:$SI,MATCH($G$2&amp;"_"&amp;$C51,データシート2!$A$1:$SI$1,0),0)</f>
        <v>19</v>
      </c>
      <c r="M51" s="778">
        <f>VLOOKUP($D$3&amp;"_"&amp;M$3,データシート2!$A:$SI,MATCH($G$2&amp;"_"&amp;$C51,データシート2!$A$1:$SI$1,0),0)</f>
        <v>19</v>
      </c>
      <c r="N51" s="778">
        <f>VLOOKUP($D$3&amp;"_"&amp;N$3,データシート2!$A:$SI,MATCH($G$2&amp;"_"&amp;$C51,データシート2!$A$1:$SI$1,0),0)</f>
        <v>19</v>
      </c>
      <c r="O51" s="778">
        <f>VLOOKUP($D$3&amp;"_"&amp;O$3,データシート2!$A:$SI,MATCH($G$2&amp;"_"&amp;$C51,データシート2!$A$1:$SI$1,0),0)</f>
        <v>21</v>
      </c>
      <c r="P51" s="778">
        <f>VLOOKUP($D$3&amp;"_"&amp;P$3,データシート2!$A:$SI,MATCH($G$2&amp;"_"&amp;$C51,データシート2!$A$1:$SI$1,0),0)</f>
        <v>21</v>
      </c>
      <c r="Q51" s="779">
        <f>VLOOKUP($D$3&amp;"_"&amp;Q$3,データシート2!$A:$SI,MATCH($G$2&amp;"_"&amp;$C51,データシート2!$A$1:$SI$1,0),0)</f>
        <v>23</v>
      </c>
      <c r="R51" s="947">
        <f>VLOOKUP($D$3&amp;"_"&amp;R$3,データシート2!$A:$SI,MATCH($R$2&amp;"_"&amp;$C51,データシート2!$A$1:$SI$1,0),0)</f>
        <v>174.73599999999999</v>
      </c>
      <c r="S51" s="948">
        <f>VLOOKUP($D$3&amp;"_"&amp;S$3,データシート2!$A:$SI,MATCH($R$2&amp;"_"&amp;$C51,データシート2!$A$1:$SI$1,0),0)</f>
        <v>202.14699999999999</v>
      </c>
      <c r="T51" s="948">
        <f>VLOOKUP($D$3&amp;"_"&amp;T$3,データシート2!$A:$SI,MATCH($R$2&amp;"_"&amp;$C51,データシート2!$A$1:$SI$1,0),0)</f>
        <v>232.09899999999999</v>
      </c>
      <c r="U51" s="948">
        <f>VLOOKUP($D$3&amp;"_"&amp;U$3,データシート2!$A:$SI,MATCH($R$2&amp;"_"&amp;$C51,データシート2!$A$1:$SI$1,0),0)</f>
        <v>258.35599999999999</v>
      </c>
      <c r="V51" s="948">
        <f>VLOOKUP($D$3&amp;"_"&amp;V$3,データシート2!$A:$SI,MATCH($R$2&amp;"_"&amp;$C51,データシート2!$A$1:$SI$1,0),0)</f>
        <v>240.762</v>
      </c>
      <c r="W51" s="948">
        <f>VLOOKUP($D$3&amp;"_"&amp;W$3,データシート2!$A:$SI,MATCH($R$2&amp;"_"&amp;$C51,データシート2!$A$1:$SI$1,0),0)</f>
        <v>245.34299999999999</v>
      </c>
      <c r="X51" s="948">
        <f>VLOOKUP($D$3&amp;"_"&amp;X$3,データシート2!$A:$SI,MATCH($R$2&amp;"_"&amp;$C51,データシート2!$A$1:$SI$1,0),0)</f>
        <v>258.18700000000001</v>
      </c>
      <c r="Y51" s="948">
        <f>VLOOKUP($D$3&amp;"_"&amp;Y$3,データシート2!$A:$SI,MATCH($R$2&amp;"_"&amp;$C51,データシート2!$A$1:$SI$1,0),0)</f>
        <v>176.90299999999999</v>
      </c>
      <c r="Z51" s="948">
        <f>VLOOKUP($D$3&amp;"_"&amp;Z$3,データシート2!$A:$SI,MATCH($R$2&amp;"_"&amp;$C51,データシート2!$A$1:$SI$1,0),0)</f>
        <v>263.67</v>
      </c>
      <c r="AA51" s="948">
        <f>VLOOKUP($D$3&amp;"_"&amp;AA$3,データシート2!$A:$SI,MATCH($R$2&amp;"_"&amp;$C51,データシート2!$A$1:$SI$1,0),0)</f>
        <v>231.209</v>
      </c>
      <c r="AB51" s="949">
        <f>VLOOKUP($D$3&amp;"_"&amp;AB$3,データシート2!$A:$SI,MATCH($R$2&amp;"_"&amp;$C51,データシート2!$A$1:$SI$1,0),0)</f>
        <v>266.53500000000003</v>
      </c>
    </row>
    <row r="52" spans="2:29" s="756" customFormat="1" ht="16.5" customHeight="1">
      <c r="B52" s="757"/>
      <c r="C52" s="758">
        <v>32</v>
      </c>
      <c r="D52" s="759" t="s">
        <v>564</v>
      </c>
      <c r="E52" s="758"/>
      <c r="F52" s="760"/>
      <c r="G52" s="761">
        <f>VLOOKUP($D$3&amp;"_"&amp;G$3,データシート2!$A:$SI,MATCH($G$2&amp;"_"&amp;$C52,データシート2!$A$1:$SI$1,0),0)</f>
        <v>4</v>
      </c>
      <c r="H52" s="762">
        <f>VLOOKUP($D$3&amp;"_"&amp;H$3,データシート2!$A:$SI,MATCH($G$2&amp;"_"&amp;$C52,データシート2!$A$1:$SI$1,0),0)</f>
        <v>6</v>
      </c>
      <c r="I52" s="762">
        <f>VLOOKUP($D$3&amp;"_"&amp;I$3,データシート2!$A:$SI,MATCH($G$2&amp;"_"&amp;$C52,データシート2!$A$1:$SI$1,0),0)</f>
        <v>5</v>
      </c>
      <c r="J52" s="762">
        <f>VLOOKUP($D$3&amp;"_"&amp;J$3,データシート2!$A:$SI,MATCH($G$2&amp;"_"&amp;$C52,データシート2!$A$1:$SI$1,0),0)</f>
        <v>5</v>
      </c>
      <c r="K52" s="763">
        <f>VLOOKUP($D$3&amp;"_"&amp;K$3,データシート2!$A:$SI,MATCH($G$2&amp;"_"&amp;$C52,データシート2!$A$1:$SI$1,0),0)</f>
        <v>5</v>
      </c>
      <c r="L52" s="763">
        <f>VLOOKUP($D$3&amp;"_"&amp;L$3,データシート2!$A:$SI,MATCH($G$2&amp;"_"&amp;$C52,データシート2!$A$1:$SI$1,0),0)</f>
        <v>5</v>
      </c>
      <c r="M52" s="763">
        <f>VLOOKUP($D$3&amp;"_"&amp;M$3,データシート2!$A:$SI,MATCH($G$2&amp;"_"&amp;$C52,データシート2!$A$1:$SI$1,0),0)</f>
        <v>5</v>
      </c>
      <c r="N52" s="763">
        <f>VLOOKUP($D$3&amp;"_"&amp;N$3,データシート2!$A:$SI,MATCH($G$2&amp;"_"&amp;$C52,データシート2!$A$1:$SI$1,0),0)</f>
        <v>4</v>
      </c>
      <c r="O52" s="763">
        <f>VLOOKUP($D$3&amp;"_"&amp;O$3,データシート2!$A:$SI,MATCH($G$2&amp;"_"&amp;$C52,データシート2!$A$1:$SI$1,0),0)</f>
        <v>5</v>
      </c>
      <c r="P52" s="763">
        <f>VLOOKUP($D$3&amp;"_"&amp;P$3,データシート2!$A:$SI,MATCH($G$2&amp;"_"&amp;$C52,データシート2!$A$1:$SI$1,0),0)</f>
        <v>5</v>
      </c>
      <c r="Q52" s="764">
        <f>VLOOKUP($D$3&amp;"_"&amp;Q$3,データシート2!$A:$SI,MATCH($G$2&amp;"_"&amp;$C52,データシート2!$A$1:$SI$1,0),0)</f>
        <v>6</v>
      </c>
      <c r="R52" s="940">
        <f>VLOOKUP($D$3&amp;"_"&amp;R$3,データシート2!$A:$SI,MATCH($R$2&amp;"_"&amp;$C52,データシート2!$A$1:$SI$1,0),0)</f>
        <v>20.949000000000002</v>
      </c>
      <c r="S52" s="941">
        <f>VLOOKUP($D$3&amp;"_"&amp;S$3,データシート2!$A:$SI,MATCH($R$2&amp;"_"&amp;$C52,データシート2!$A$1:$SI$1,0),0)</f>
        <v>36.637999999999998</v>
      </c>
      <c r="T52" s="941">
        <f>VLOOKUP($D$3&amp;"_"&amp;T$3,データシート2!$A:$SI,MATCH($R$2&amp;"_"&amp;$C52,データシート2!$A$1:$SI$1,0),0)</f>
        <v>36.597000000000001</v>
      </c>
      <c r="U52" s="941">
        <f>VLOOKUP($D$3&amp;"_"&amp;U$3,データシート2!$A:$SI,MATCH($R$2&amp;"_"&amp;$C52,データシート2!$A$1:$SI$1,0),0)</f>
        <v>36.704999999999998</v>
      </c>
      <c r="V52" s="941">
        <f>VLOOKUP($D$3&amp;"_"&amp;V$3,データシート2!$A:$SI,MATCH($R$2&amp;"_"&amp;$C52,データシート2!$A$1:$SI$1,0),0)</f>
        <v>32.826999999999998</v>
      </c>
      <c r="W52" s="941">
        <f>VLOOKUP($D$3&amp;"_"&amp;W$3,データシート2!$A:$SI,MATCH($R$2&amp;"_"&amp;$C52,データシート2!$A$1:$SI$1,0),0)</f>
        <v>33.621000000000002</v>
      </c>
      <c r="X52" s="941">
        <f>VLOOKUP($D$3&amp;"_"&amp;X$3,データシート2!$A:$SI,MATCH($R$2&amp;"_"&amp;$C52,データシート2!$A$1:$SI$1,0),0)</f>
        <v>33.383000000000003</v>
      </c>
      <c r="Y52" s="941">
        <f>VLOOKUP($D$3&amp;"_"&amp;Y$3,データシート2!$A:$SI,MATCH($R$2&amp;"_"&amp;$C52,データシート2!$A$1:$SI$1,0),0)</f>
        <v>23.382000000000001</v>
      </c>
      <c r="Z52" s="941">
        <f>VLOOKUP($D$3&amp;"_"&amp;Z$3,データシート2!$A:$SI,MATCH($R$2&amp;"_"&amp;$C52,データシート2!$A$1:$SI$1,0),0)</f>
        <v>30.687000000000001</v>
      </c>
      <c r="AA52" s="941">
        <f>VLOOKUP($D$3&amp;"_"&amp;AA$3,データシート2!$A:$SI,MATCH($R$2&amp;"_"&amp;$C52,データシート2!$A$1:$SI$1,0),0)</f>
        <v>25.837</v>
      </c>
      <c r="AB52" s="942">
        <f>VLOOKUP($D$3&amp;"_"&amp;AB$3,データシート2!$A:$SI,MATCH($R$2&amp;"_"&amp;$C52,データシート2!$A$1:$SI$1,0),0)</f>
        <v>30.376999999999999</v>
      </c>
    </row>
    <row r="53" spans="2:29" s="22" customFormat="1" ht="20.45" customHeight="1">
      <c r="B53" s="740" t="s">
        <v>310</v>
      </c>
      <c r="C53" s="741" t="s">
        <v>565</v>
      </c>
      <c r="D53" s="742"/>
      <c r="E53" s="743"/>
      <c r="F53" s="742"/>
      <c r="G53" s="744">
        <f>VLOOKUP($D$3&amp;"_"&amp;G$3,データシート2!$A:$SI,MATCH($G$2&amp;"_"&amp;$B53,データシート2!$A$1:$SI$1,0),0)</f>
        <v>26</v>
      </c>
      <c r="H53" s="745">
        <f>VLOOKUP($D$3&amp;"_"&amp;H$3,データシート2!$A:$SI,MATCH($G$2&amp;"_"&amp;$B53,データシート2!$A$1:$SI$1,0),0)</f>
        <v>26</v>
      </c>
      <c r="I53" s="745">
        <f>VLOOKUP($D$3&amp;"_"&amp;I$3,データシート2!$A:$SI,MATCH($G$2&amp;"_"&amp;$B53,データシート2!$A$1:$SI$1,0),0)</f>
        <v>26</v>
      </c>
      <c r="J53" s="745">
        <f>VLOOKUP($D$3&amp;"_"&amp;J$3,データシート2!$A:$SI,MATCH($G$2&amp;"_"&amp;$B53,データシート2!$A$1:$SI$1,0),0)</f>
        <v>24</v>
      </c>
      <c r="K53" s="746">
        <f>VLOOKUP($D$3&amp;"_"&amp;K$3,データシート2!$A:$SI,MATCH($G$2&amp;"_"&amp;$B53,データシート2!$A$1:$SI$1,0),0)</f>
        <v>27</v>
      </c>
      <c r="L53" s="746">
        <f>VLOOKUP($D$3&amp;"_"&amp;L$3,データシート2!$A:$SI,MATCH($G$2&amp;"_"&amp;$B53,データシート2!$A$1:$SI$1,0),0)</f>
        <v>23</v>
      </c>
      <c r="M53" s="746">
        <f>VLOOKUP($D$3&amp;"_"&amp;M$3,データシート2!$A:$SI,MATCH($G$2&amp;"_"&amp;$B53,データシート2!$A$1:$SI$1,0),0)</f>
        <v>27</v>
      </c>
      <c r="N53" s="746">
        <f>VLOOKUP($D$3&amp;"_"&amp;N$3,データシート2!$A:$SI,MATCH($G$2&amp;"_"&amp;$B53,データシート2!$A$1:$SI$1,0),0)</f>
        <v>28</v>
      </c>
      <c r="O53" s="746">
        <f>VLOOKUP($D$3&amp;"_"&amp;O$3,データシート2!$A:$SI,MATCH($G$2&amp;"_"&amp;$B53,データシート2!$A$1:$SI$1,0),0)</f>
        <v>29</v>
      </c>
      <c r="P53" s="746">
        <f>VLOOKUP($D$3&amp;"_"&amp;P$3,データシート2!$A:$SI,MATCH($G$2&amp;"_"&amp;$B53,データシート2!$A$1:$SI$1,0),0)</f>
        <v>28</v>
      </c>
      <c r="Q53" s="747">
        <f>VLOOKUP($D$3&amp;"_"&amp;Q$3,データシート2!$A:$SI,MATCH($G$2&amp;"_"&amp;$B53,データシート2!$A$1:$SI$1,0),0)</f>
        <v>29</v>
      </c>
      <c r="R53" s="934">
        <f>VLOOKUP($D$3&amp;"_"&amp;R$3,データシート2!$A:$SI,MATCH($R$2&amp;"_"&amp;$B53,データシート2!$A$1:$SI$1,0),0)</f>
        <v>1484.998</v>
      </c>
      <c r="S53" s="935">
        <f>VLOOKUP($D$3&amp;"_"&amp;S$3,データシート2!$A:$SI,MATCH($R$2&amp;"_"&amp;$B53,データシート2!$A$1:$SI$1,0),0)</f>
        <v>1522.452</v>
      </c>
      <c r="T53" s="935">
        <f>VLOOKUP($D$3&amp;"_"&amp;T$3,データシート2!$A:$SI,MATCH($R$2&amp;"_"&amp;$B53,データシート2!$A$1:$SI$1,0),0)</f>
        <v>1643.0360000000001</v>
      </c>
      <c r="U53" s="935">
        <f>VLOOKUP($D$3&amp;"_"&amp;U$3,データシート2!$A:$SI,MATCH($R$2&amp;"_"&amp;$B53,データシート2!$A$1:$SI$1,0),0)</f>
        <v>1315.21</v>
      </c>
      <c r="V53" s="935">
        <f>VLOOKUP($D$3&amp;"_"&amp;V$3,データシート2!$A:$SI,MATCH($R$2&amp;"_"&amp;$B53,データシート2!$A$1:$SI$1,0),0)</f>
        <v>1363.681</v>
      </c>
      <c r="W53" s="935">
        <f>VLOOKUP($D$3&amp;"_"&amp;W$3,データシート2!$A:$SI,MATCH($R$2&amp;"_"&amp;$B53,データシート2!$A$1:$SI$1,0),0)</f>
        <v>2151.5382049999998</v>
      </c>
      <c r="X53" s="935">
        <f>VLOOKUP($D$3&amp;"_"&amp;X$3,データシート2!$A:$SI,MATCH($R$2&amp;"_"&amp;$B53,データシート2!$A$1:$SI$1,0),0)</f>
        <v>1440.1780000000001</v>
      </c>
      <c r="Y53" s="935">
        <f>VLOOKUP($D$3&amp;"_"&amp;Y$3,データシート2!$A:$SI,MATCH($R$2&amp;"_"&amp;$B53,データシート2!$A$1:$SI$1,0),0)</f>
        <v>1588.182</v>
      </c>
      <c r="Z53" s="935">
        <f>VLOOKUP($D$3&amp;"_"&amp;Z$3,データシート2!$A:$SI,MATCH($R$2&amp;"_"&amp;$B53,データシート2!$A$1:$SI$1,0),0)</f>
        <v>1490.846</v>
      </c>
      <c r="AA53" s="935">
        <f>VLOOKUP($D$3&amp;"_"&amp;AA$3,データシート2!$A:$SI,MATCH($R$2&amp;"_"&amp;$B53,データシート2!$A$1:$SI$1,0),0)</f>
        <v>1374.633</v>
      </c>
      <c r="AB53" s="936">
        <f>VLOOKUP($D$3&amp;"_"&amp;AB$3,データシート2!$A:$SI,MATCH($R$2&amp;"_"&amp;$B53,データシート2!$A$1:$SI$1,0),0)</f>
        <v>1800.62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10</v>
      </c>
      <c r="H54" s="753">
        <f>VLOOKUP($D$3&amp;"_"&amp;H$3,データシート2!$A:$SI,MATCH($G$2&amp;"_"&amp;$C54,データシート2!$A$1:$SI$1,0),0)</f>
        <v>9</v>
      </c>
      <c r="I54" s="753">
        <f>VLOOKUP($D$3&amp;"_"&amp;I$3,データシート2!$A:$SI,MATCH($G$2&amp;"_"&amp;$C54,データシート2!$A$1:$SI$1,0),0)</f>
        <v>10</v>
      </c>
      <c r="J54" s="753">
        <f>VLOOKUP($D$3&amp;"_"&amp;J$3,データシート2!$A:$SI,MATCH($G$2&amp;"_"&amp;$C54,データシート2!$A$1:$SI$1,0),0)</f>
        <v>10</v>
      </c>
      <c r="K54" s="754">
        <f>VLOOKUP($D$3&amp;"_"&amp;K$3,データシート2!$A:$SI,MATCH($G$2&amp;"_"&amp;$C54,データシート2!$A$1:$SI$1,0),0)</f>
        <v>11</v>
      </c>
      <c r="L54" s="754">
        <f>VLOOKUP($D$3&amp;"_"&amp;L$3,データシート2!$A:$SI,MATCH($G$2&amp;"_"&amp;$C54,データシート2!$A$1:$SI$1,0),0)</f>
        <v>9</v>
      </c>
      <c r="M54" s="754">
        <f>VLOOKUP($D$3&amp;"_"&amp;M$3,データシート2!$A:$SI,MATCH($G$2&amp;"_"&amp;$C54,データシート2!$A$1:$SI$1,0),0)</f>
        <v>12</v>
      </c>
      <c r="N54" s="754">
        <f>VLOOKUP($D$3&amp;"_"&amp;N$3,データシート2!$A:$SI,MATCH($G$2&amp;"_"&amp;$C54,データシート2!$A$1:$SI$1,0),0)</f>
        <v>13</v>
      </c>
      <c r="O54" s="754">
        <f>VLOOKUP($D$3&amp;"_"&amp;O$3,データシート2!$A:$SI,MATCH($G$2&amp;"_"&amp;$C54,データシート2!$A$1:$SI$1,0),0)</f>
        <v>15</v>
      </c>
      <c r="P54" s="754">
        <f>VLOOKUP($D$3&amp;"_"&amp;P$3,データシート2!$A:$SI,MATCH($G$2&amp;"_"&amp;$C54,データシート2!$A$1:$SI$1,0),0)</f>
        <v>14</v>
      </c>
      <c r="Q54" s="755">
        <f>VLOOKUP($D$3&amp;"_"&amp;Q$3,データシート2!$A:$SI,MATCH($G$2&amp;"_"&amp;$C54,データシート2!$A$1:$SI$1,0),0)</f>
        <v>14</v>
      </c>
      <c r="R54" s="943">
        <f>VLOOKUP($D$3&amp;"_"&amp;R$3,データシート2!$A:$SI,MATCH($R$2&amp;"_"&amp;$C54,データシート2!$A$1:$SI$1,0),0)</f>
        <v>1370.383</v>
      </c>
      <c r="S54" s="938">
        <f>VLOOKUP($D$3&amp;"_"&amp;S$3,データシート2!$A:$SI,MATCH($R$2&amp;"_"&amp;$C54,データシート2!$A$1:$SI$1,0),0)</f>
        <v>1396.3810000000001</v>
      </c>
      <c r="T54" s="938">
        <f>VLOOKUP($D$3&amp;"_"&amp;T$3,データシート2!$A:$SI,MATCH($R$2&amp;"_"&amp;$C54,データシート2!$A$1:$SI$1,0),0)</f>
        <v>1511.163</v>
      </c>
      <c r="U54" s="938">
        <f>VLOOKUP($D$3&amp;"_"&amp;U$3,データシート2!$A:$SI,MATCH($R$2&amp;"_"&amp;$C54,データシート2!$A$1:$SI$1,0),0)</f>
        <v>1197.038</v>
      </c>
      <c r="V54" s="938">
        <f>VLOOKUP($D$3&amp;"_"&amp;V$3,データシート2!$A:$SI,MATCH($R$2&amp;"_"&amp;$C54,データシート2!$A$1:$SI$1,0),0)</f>
        <v>1239.366</v>
      </c>
      <c r="W54" s="938">
        <f>VLOOKUP($D$3&amp;"_"&amp;W$3,データシート2!$A:$SI,MATCH($R$2&amp;"_"&amp;$C54,データシート2!$A$1:$SI$1,0),0)</f>
        <v>2035.1220000000001</v>
      </c>
      <c r="X54" s="938">
        <f>VLOOKUP($D$3&amp;"_"&amp;X$3,データシート2!$A:$SI,MATCH($R$2&amp;"_"&amp;$C54,データシート2!$A$1:$SI$1,0),0)</f>
        <v>1301.8800000000001</v>
      </c>
      <c r="Y54" s="938">
        <f>VLOOKUP($D$3&amp;"_"&amp;Y$3,データシート2!$A:$SI,MATCH($R$2&amp;"_"&amp;$C54,データシート2!$A$1:$SI$1,0),0)</f>
        <v>1453.702</v>
      </c>
      <c r="Z54" s="938">
        <f>VLOOKUP($D$3&amp;"_"&amp;Z$3,データシート2!$A:$SI,MATCH($R$2&amp;"_"&amp;$C54,データシート2!$A$1:$SI$1,0),0)</f>
        <v>1358.7080000000001</v>
      </c>
      <c r="AA54" s="938">
        <f>VLOOKUP($D$3&amp;"_"&amp;AA$3,データシート2!$A:$SI,MATCH($R$2&amp;"_"&amp;$C54,データシート2!$A$1:$SI$1,0),0)</f>
        <v>1273.47</v>
      </c>
      <c r="AB54" s="939">
        <f>VLOOKUP($D$3&amp;"_"&amp;AB$3,データシート2!$A:$SI,MATCH($R$2&amp;"_"&amp;$C54,データシート2!$A$1:$SI$1,0),0)</f>
        <v>1665.883</v>
      </c>
    </row>
    <row r="55" spans="2:29" s="756" customFormat="1" ht="16.5" customHeight="1">
      <c r="B55" s="748"/>
      <c r="C55" s="795"/>
      <c r="D55" s="786"/>
      <c r="E55" s="796">
        <v>3311</v>
      </c>
      <c r="F55" s="788" t="s">
        <v>356</v>
      </c>
      <c r="G55" s="984">
        <f>VLOOKUP($D$3&amp;"_"&amp;G$3,データシート2!$A:$SI,MATCH($G$2&amp;"_"&amp;$E55,データシート2!$A$1:$SI$1,0),0)</f>
        <v>10</v>
      </c>
      <c r="H55" s="985">
        <f>VLOOKUP($D$3&amp;"_"&amp;H$3,データシート2!$A:$SI,MATCH($G$2&amp;"_"&amp;$E55,データシート2!$A$1:$SI$1,0),0)</f>
        <v>9</v>
      </c>
      <c r="I55" s="985">
        <f>VLOOKUP($D$3&amp;"_"&amp;I$3,データシート2!$A:$SI,MATCH($G$2&amp;"_"&amp;$E55,データシート2!$A$1:$SI$1,0),0)</f>
        <v>10</v>
      </c>
      <c r="J55" s="985">
        <f>VLOOKUP($D$3&amp;"_"&amp;J$3,データシート2!$A:$SI,MATCH($G$2&amp;"_"&amp;$E55,データシート2!$A$1:$SI$1,0),0)</f>
        <v>10</v>
      </c>
      <c r="K55" s="986">
        <f>VLOOKUP($D$3&amp;"_"&amp;K$3,データシート2!$A:$SI,MATCH($G$2&amp;"_"&amp;$E55,データシート2!$A$1:$SI$1,0),0)</f>
        <v>11</v>
      </c>
      <c r="L55" s="986">
        <f>VLOOKUP($D$3&amp;"_"&amp;L$3,データシート2!$A:$SI,MATCH($G$2&amp;"_"&amp;$E55,データシート2!$A$1:$SI$1,0),0)</f>
        <v>9</v>
      </c>
      <c r="M55" s="986">
        <f>VLOOKUP($D$3&amp;"_"&amp;M$3,データシート2!$A:$SI,MATCH($G$2&amp;"_"&amp;$E55,データシート2!$A$1:$SI$1,0),0)</f>
        <v>12</v>
      </c>
      <c r="N55" s="986">
        <f>VLOOKUP($D$3&amp;"_"&amp;N$3,データシート2!$A:$SI,MATCH($G$2&amp;"_"&amp;$E55,データシート2!$A$1:$SI$1,0),0)</f>
        <v>13</v>
      </c>
      <c r="O55" s="986">
        <f>VLOOKUP($D$3&amp;"_"&amp;O$3,データシート2!$A:$SI,MATCH($G$2&amp;"_"&amp;$E55,データシート2!$A$1:$SI$1,0),0)</f>
        <v>15</v>
      </c>
      <c r="P55" s="986">
        <f>VLOOKUP($D$3&amp;"_"&amp;P$3,データシート2!$A:$SI,MATCH($G$2&amp;"_"&amp;$E55,データシート2!$A$1:$SI$1,0),0)</f>
        <v>14</v>
      </c>
      <c r="Q55" s="987">
        <f>VLOOKUP($D$3&amp;"_"&amp;Q$3,データシート2!$A:$SI,MATCH($G$2&amp;"_"&amp;$E55,データシート2!$A$1:$SI$1,0),0)</f>
        <v>14</v>
      </c>
      <c r="R55" s="988">
        <f>VLOOKUP($D$3&amp;"_"&amp;R$3,データシート2!$A:$SI,MATCH($R$2&amp;"_"&amp;$E55,データシート2!$A$1:$SI$1,0),0)</f>
        <v>1370.383</v>
      </c>
      <c r="S55" s="989">
        <f>VLOOKUP($D$3&amp;"_"&amp;S$3,データシート2!$A:$SI,MATCH($R$2&amp;"_"&amp;$E55,データシート2!$A$1:$SI$1,0),0)</f>
        <v>1396.3810000000001</v>
      </c>
      <c r="T55" s="989">
        <f>VLOOKUP($D$3&amp;"_"&amp;T$3,データシート2!$A:$SI,MATCH($R$2&amp;"_"&amp;$E55,データシート2!$A$1:$SI$1,0),0)</f>
        <v>1511.163</v>
      </c>
      <c r="U55" s="989">
        <f>VLOOKUP($D$3&amp;"_"&amp;U$3,データシート2!$A:$SI,MATCH($R$2&amp;"_"&amp;$E55,データシート2!$A$1:$SI$1,0),0)</f>
        <v>1197.038</v>
      </c>
      <c r="V55" s="989">
        <f>VLOOKUP($D$3&amp;"_"&amp;V$3,データシート2!$A:$SI,MATCH($R$2&amp;"_"&amp;$E55,データシート2!$A$1:$SI$1,0),0)</f>
        <v>1239.366</v>
      </c>
      <c r="W55" s="989">
        <f>VLOOKUP($D$3&amp;"_"&amp;W$3,データシート2!$A:$SI,MATCH($R$2&amp;"_"&amp;$E55,データシート2!$A$1:$SI$1,0),0)</f>
        <v>2035.1220000000001</v>
      </c>
      <c r="X55" s="989">
        <f>VLOOKUP($D$3&amp;"_"&amp;X$3,データシート2!$A:$SI,MATCH($R$2&amp;"_"&amp;$E55,データシート2!$A$1:$SI$1,0),0)</f>
        <v>1301.8800000000001</v>
      </c>
      <c r="Y55" s="989">
        <f>VLOOKUP($D$3&amp;"_"&amp;Y$3,データシート2!$A:$SI,MATCH($R$2&amp;"_"&amp;$E55,データシート2!$A$1:$SI$1,0),0)</f>
        <v>1453.702</v>
      </c>
      <c r="Z55" s="989">
        <f>VLOOKUP($D$3&amp;"_"&amp;Z$3,データシート2!$A:$SI,MATCH($R$2&amp;"_"&amp;$E55,データシート2!$A$1:$SI$1,0),0)</f>
        <v>1358.7080000000001</v>
      </c>
      <c r="AA55" s="989">
        <f>VLOOKUP($D$3&amp;"_"&amp;AA$3,データシート2!$A:$SI,MATCH($R$2&amp;"_"&amp;$E55,データシート2!$A$1:$SI$1,0),0)</f>
        <v>1273.47</v>
      </c>
      <c r="AB55" s="990">
        <f>VLOOKUP($D$3&amp;"_"&amp;AB$3,データシート2!$A:$SI,MATCH($R$2&amp;"_"&amp;$E55,データシート2!$A$1:$SI$1,0),0)</f>
        <v>1665.883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17.100999999999999</v>
      </c>
      <c r="X57" s="951">
        <f>VLOOKUP($D$3&amp;"_"&amp;X$3,データシート2!$A:$SI,MATCH($R$2&amp;"_"&amp;$C57,データシート2!$A$1:$SI$1,0),0)</f>
        <v>17.11</v>
      </c>
      <c r="Y57" s="951">
        <f>VLOOKUP($D$3&amp;"_"&amp;Y$3,データシート2!$A:$SI,MATCH($R$2&amp;"_"&amp;$C57,データシート2!$A$1:$SI$1,0),0)</f>
        <v>17.594999999999999</v>
      </c>
      <c r="Z57" s="951">
        <f>VLOOKUP($D$3&amp;"_"&amp;Z$3,データシート2!$A:$SI,MATCH($R$2&amp;"_"&amp;$C57,データシート2!$A$1:$SI$1,0),0)</f>
        <v>17.134</v>
      </c>
      <c r="AA57" s="951">
        <f>VLOOKUP($D$3&amp;"_"&amp;AA$3,データシート2!$A:$SI,MATCH($R$2&amp;"_"&amp;$C57,データシート2!$A$1:$SI$1,0),0)</f>
        <v>16.809000000000001</v>
      </c>
      <c r="AB57" s="952">
        <f>VLOOKUP($D$3&amp;"_"&amp;AB$3,データシート2!$A:$SI,MATCH($R$2&amp;"_"&amp;$C57,データシート2!$A$1:$SI$1,0),0)</f>
        <v>20.364999999999998</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17.100999999999999</v>
      </c>
      <c r="X58" s="982">
        <f>VLOOKUP($D$3&amp;"_"&amp;X$3,データシート2!$A:$SI,MATCH($R$2&amp;"_"&amp;$E58,データシート2!$A$1:$SI$1,0),0)</f>
        <v>17.11</v>
      </c>
      <c r="Y58" s="982">
        <f>VLOOKUP($D$3&amp;"_"&amp;Y$3,データシート2!$A:$SI,MATCH($R$2&amp;"_"&amp;$E58,データシート2!$A$1:$SI$1,0),0)</f>
        <v>17.594999999999999</v>
      </c>
      <c r="Z58" s="982">
        <f>VLOOKUP($D$3&amp;"_"&amp;Z$3,データシート2!$A:$SI,MATCH($R$2&amp;"_"&amp;$E58,データシート2!$A$1:$SI$1,0),0)</f>
        <v>17.134</v>
      </c>
      <c r="AA58" s="982">
        <f>VLOOKUP($D$3&amp;"_"&amp;AA$3,データシート2!$A:$SI,MATCH($R$2&amp;"_"&amp;$E58,データシート2!$A$1:$SI$1,0),0)</f>
        <v>16.809000000000001</v>
      </c>
      <c r="AB58" s="983">
        <f>VLOOKUP($D$3&amp;"_"&amp;AB$3,データシート2!$A:$SI,MATCH($R$2&amp;"_"&amp;$E58,データシート2!$A$1:$SI$1,0),0)</f>
        <v>20.364999999999998</v>
      </c>
      <c r="AC58" s="789"/>
    </row>
    <row r="59" spans="2:29" s="756" customFormat="1" ht="16.5" customHeight="1">
      <c r="B59" s="748"/>
      <c r="C59" s="780">
        <v>35</v>
      </c>
      <c r="D59" s="783" t="s">
        <v>568</v>
      </c>
      <c r="E59" s="784"/>
      <c r="F59" s="775"/>
      <c r="G59" s="776">
        <f>VLOOKUP($D$3&amp;"_"&amp;G$3,データシート2!$A:$SI,MATCH($G$2&amp;"_"&amp;$C59,データシート2!$A$1:$SI$1,0),0)</f>
        <v>2</v>
      </c>
      <c r="H59" s="777">
        <f>VLOOKUP($D$3&amp;"_"&amp;H$3,データシート2!$A:$SI,MATCH($G$2&amp;"_"&amp;$C59,データシート2!$A$1:$SI$1,0),0)</f>
        <v>3</v>
      </c>
      <c r="I59" s="777">
        <f>VLOOKUP($D$3&amp;"_"&amp;I$3,データシート2!$A:$SI,MATCH($G$2&amp;"_"&amp;$C59,データシート2!$A$1:$SI$1,0),0)</f>
        <v>2</v>
      </c>
      <c r="J59" s="777">
        <f>VLOOKUP($D$3&amp;"_"&amp;J$3,データシート2!$A:$SI,MATCH($G$2&amp;"_"&amp;$C59,データシート2!$A$1:$SI$1,0),0)</f>
        <v>2</v>
      </c>
      <c r="K59" s="778">
        <f>VLOOKUP($D$3&amp;"_"&amp;K$3,データシート2!$A:$SI,MATCH($G$2&amp;"_"&amp;$C59,データシート2!$A$1:$SI$1,0),0)</f>
        <v>3</v>
      </c>
      <c r="L59" s="778">
        <f>VLOOKUP($D$3&amp;"_"&amp;L$3,データシート2!$A:$SI,MATCH($G$2&amp;"_"&amp;$C59,データシート2!$A$1:$SI$1,0),0)</f>
        <v>3</v>
      </c>
      <c r="M59" s="778">
        <f>VLOOKUP($D$3&amp;"_"&amp;M$3,データシート2!$A:$SI,MATCH($G$2&amp;"_"&amp;$C59,データシート2!$A$1:$SI$1,0),0)</f>
        <v>2</v>
      </c>
      <c r="N59" s="778">
        <f>VLOOKUP($D$3&amp;"_"&amp;N$3,データシート2!$A:$SI,MATCH($G$2&amp;"_"&amp;$C59,データシート2!$A$1:$SI$1,0),0)</f>
        <v>2</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2</v>
      </c>
      <c r="R59" s="947">
        <f>VLOOKUP($D$3&amp;"_"&amp;R$3,データシート2!$A:$SI,MATCH($R$2&amp;"_"&amp;$C59,データシート2!$A$1:$SI$1,0),0)</f>
        <v>8.9350000000000005</v>
      </c>
      <c r="S59" s="948">
        <f>VLOOKUP($D$3&amp;"_"&amp;S$3,データシート2!$A:$SI,MATCH($R$2&amp;"_"&amp;$C59,データシート2!$A$1:$SI$1,0),0)</f>
        <v>11.045999999999999</v>
      </c>
      <c r="T59" s="948">
        <f>VLOOKUP($D$3&amp;"_"&amp;T$3,データシート2!$A:$SI,MATCH($R$2&amp;"_"&amp;$C59,データシート2!$A$1:$SI$1,0),0)</f>
        <v>10.760999999999999</v>
      </c>
      <c r="U59" s="948">
        <f>VLOOKUP($D$3&amp;"_"&amp;U$3,データシート2!$A:$SI,MATCH($R$2&amp;"_"&amp;$C59,データシート2!$A$1:$SI$1,0),0)</f>
        <v>9.9789999999999992</v>
      </c>
      <c r="V59" s="948">
        <f>VLOOKUP($D$3&amp;"_"&amp;V$3,データシート2!$A:$SI,MATCH($R$2&amp;"_"&amp;$C59,データシート2!$A$1:$SI$1,0),0)</f>
        <v>9.09</v>
      </c>
      <c r="W59" s="948">
        <f>VLOOKUP($D$3&amp;"_"&amp;W$3,データシート2!$A:$SI,MATCH($R$2&amp;"_"&amp;$C59,データシート2!$A$1:$SI$1,0),0)</f>
        <v>10.356999999999999</v>
      </c>
      <c r="X59" s="948">
        <f>VLOOKUP($D$3&amp;"_"&amp;X$3,データシート2!$A:$SI,MATCH($R$2&amp;"_"&amp;$C59,データシート2!$A$1:$SI$1,0),0)</f>
        <v>11.74</v>
      </c>
      <c r="Y59" s="948">
        <f>VLOOKUP($D$3&amp;"_"&amp;Y$3,データシート2!$A:$SI,MATCH($R$2&amp;"_"&amp;$C59,データシート2!$A$1:$SI$1,0),0)</f>
        <v>10.35</v>
      </c>
      <c r="Z59" s="948">
        <f>VLOOKUP($D$3&amp;"_"&amp;Z$3,データシート2!$A:$SI,MATCH($R$2&amp;"_"&amp;$C59,データシート2!$A$1:$SI$1,0),0)</f>
        <v>3.5739999999999998</v>
      </c>
      <c r="AA59" s="948">
        <f>VLOOKUP($D$3&amp;"_"&amp;AA$3,データシート2!$A:$SI,MATCH($R$2&amp;"_"&amp;$C59,データシート2!$A$1:$SI$1,0),0)</f>
        <v>4.0389999999999997</v>
      </c>
      <c r="AB59" s="949">
        <f>VLOOKUP($D$3&amp;"_"&amp;AB$3,データシート2!$A:$SI,MATCH($R$2&amp;"_"&amp;$C59,データシート2!$A$1:$SI$1,0),0)</f>
        <v>9.1329999999999991</v>
      </c>
    </row>
    <row r="60" spans="2:29" s="756" customFormat="1" ht="16.5" customHeight="1">
      <c r="B60" s="748"/>
      <c r="C60" s="801"/>
      <c r="D60" s="791"/>
      <c r="E60" s="804">
        <v>3511</v>
      </c>
      <c r="F60" s="788" t="s">
        <v>346</v>
      </c>
      <c r="G60" s="977">
        <f>VLOOKUP($D$3&amp;"_"&amp;G$3,データシート2!$A:$SI,MATCH($G$2&amp;"_"&amp;$E60,データシート2!$A$1:$SI$1,0),0)</f>
        <v>2</v>
      </c>
      <c r="H60" s="978">
        <f>VLOOKUP($D$3&amp;"_"&amp;H$3,データシート2!$A:$SI,MATCH($G$2&amp;"_"&amp;$E60,データシート2!$A$1:$SI$1,0),0)</f>
        <v>3</v>
      </c>
      <c r="I60" s="978">
        <f>VLOOKUP($D$3&amp;"_"&amp;I$3,データシート2!$A:$SI,MATCH($G$2&amp;"_"&amp;$E60,データシート2!$A$1:$SI$1,0),0)</f>
        <v>2</v>
      </c>
      <c r="J60" s="978">
        <f>VLOOKUP($D$3&amp;"_"&amp;J$3,データシート2!$A:$SI,MATCH($G$2&amp;"_"&amp;$E60,データシート2!$A$1:$SI$1,0),0)</f>
        <v>2</v>
      </c>
      <c r="K60" s="979">
        <f>VLOOKUP($D$3&amp;"_"&amp;K$3,データシート2!$A:$SI,MATCH($G$2&amp;"_"&amp;$E60,データシート2!$A$1:$SI$1,0),0)</f>
        <v>3</v>
      </c>
      <c r="L60" s="979">
        <f>VLOOKUP($D$3&amp;"_"&amp;L$3,データシート2!$A:$SI,MATCH($G$2&amp;"_"&amp;$E60,データシート2!$A$1:$SI$1,0),0)</f>
        <v>3</v>
      </c>
      <c r="M60" s="979">
        <f>VLOOKUP($D$3&amp;"_"&amp;M$3,データシート2!$A:$SI,MATCH($G$2&amp;"_"&amp;$E60,データシート2!$A$1:$SI$1,0),0)</f>
        <v>2</v>
      </c>
      <c r="N60" s="979">
        <f>VLOOKUP($D$3&amp;"_"&amp;N$3,データシート2!$A:$SI,MATCH($G$2&amp;"_"&amp;$E60,データシート2!$A$1:$SI$1,0),0)</f>
        <v>2</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2</v>
      </c>
      <c r="R60" s="981">
        <f>VLOOKUP($D$3&amp;"_"&amp;R$3,データシート2!$A:$SI,MATCH($R$2&amp;"_"&amp;$E60,データシート2!$A$1:$SI$1,0),0)</f>
        <v>8.9350000000000005</v>
      </c>
      <c r="S60" s="982">
        <f>VLOOKUP($D$3&amp;"_"&amp;S$3,データシート2!$A:$SI,MATCH($R$2&amp;"_"&amp;$E60,データシート2!$A$1:$SI$1,0),0)</f>
        <v>11.045999999999999</v>
      </c>
      <c r="T60" s="982">
        <f>VLOOKUP($D$3&amp;"_"&amp;T$3,データシート2!$A:$SI,MATCH($R$2&amp;"_"&amp;$E60,データシート2!$A$1:$SI$1,0),0)</f>
        <v>10.760999999999999</v>
      </c>
      <c r="U60" s="982">
        <f>VLOOKUP($D$3&amp;"_"&amp;U$3,データシート2!$A:$SI,MATCH($R$2&amp;"_"&amp;$E60,データシート2!$A$1:$SI$1,0),0)</f>
        <v>9.9789999999999992</v>
      </c>
      <c r="V60" s="982">
        <f>VLOOKUP($D$3&amp;"_"&amp;V$3,データシート2!$A:$SI,MATCH($R$2&amp;"_"&amp;$E60,データシート2!$A$1:$SI$1,0),0)</f>
        <v>9.09</v>
      </c>
      <c r="W60" s="982">
        <f>VLOOKUP($D$3&amp;"_"&amp;W$3,データシート2!$A:$SI,MATCH($R$2&amp;"_"&amp;$E60,データシート2!$A$1:$SI$1,0),0)</f>
        <v>10.356999999999999</v>
      </c>
      <c r="X60" s="982">
        <f>VLOOKUP($D$3&amp;"_"&amp;X$3,データシート2!$A:$SI,MATCH($R$2&amp;"_"&amp;$E60,データシート2!$A$1:$SI$1,0),0)</f>
        <v>11.74</v>
      </c>
      <c r="Y60" s="982">
        <f>VLOOKUP($D$3&amp;"_"&amp;Y$3,データシート2!$A:$SI,MATCH($R$2&amp;"_"&amp;$E60,データシート2!$A$1:$SI$1,0),0)</f>
        <v>10.35</v>
      </c>
      <c r="Z60" s="982">
        <f>VLOOKUP($D$3&amp;"_"&amp;Z$3,データシート2!$A:$SI,MATCH($R$2&amp;"_"&amp;$E60,データシート2!$A$1:$SI$1,0),0)</f>
        <v>3.5739999999999998</v>
      </c>
      <c r="AA60" s="982">
        <f>VLOOKUP($D$3&amp;"_"&amp;AA$3,データシート2!$A:$SI,MATCH($R$2&amp;"_"&amp;$E60,データシート2!$A$1:$SI$1,0),0)</f>
        <v>4.0389999999999997</v>
      </c>
      <c r="AB60" s="983">
        <f>VLOOKUP($D$3&amp;"_"&amp;AB$3,データシート2!$A:$SI,MATCH($R$2&amp;"_"&amp;$E60,データシート2!$A$1:$SI$1,0),0)</f>
        <v>9.1329999999999991</v>
      </c>
      <c r="AC60" s="789"/>
    </row>
    <row r="61" spans="2:29" s="756" customFormat="1" ht="16.5" customHeight="1">
      <c r="B61" s="757"/>
      <c r="C61" s="805">
        <v>36</v>
      </c>
      <c r="D61" s="806" t="s">
        <v>569</v>
      </c>
      <c r="E61" s="758"/>
      <c r="F61" s="760"/>
      <c r="G61" s="807">
        <f>VLOOKUP($D$3&amp;"_"&amp;G$3,データシート2!$A:$SI,MATCH($G$2&amp;"_"&amp;$C61,データシート2!$A$1:$SI$1,0),0)</f>
        <v>14</v>
      </c>
      <c r="H61" s="808">
        <f>VLOOKUP($D$3&amp;"_"&amp;H$3,データシート2!$A:$SI,MATCH($G$2&amp;"_"&amp;$C61,データシート2!$A$1:$SI$1,0),0)</f>
        <v>14</v>
      </c>
      <c r="I61" s="808">
        <f>VLOOKUP($D$3&amp;"_"&amp;I$3,データシート2!$A:$SI,MATCH($G$2&amp;"_"&amp;$C61,データシート2!$A$1:$SI$1,0),0)</f>
        <v>14</v>
      </c>
      <c r="J61" s="808">
        <f>VLOOKUP($D$3&amp;"_"&amp;J$3,データシート2!$A:$SI,MATCH($G$2&amp;"_"&amp;$C61,データシート2!$A$1:$SI$1,0),0)</f>
        <v>12</v>
      </c>
      <c r="K61" s="809">
        <f>VLOOKUP($D$3&amp;"_"&amp;K$3,データシート2!$A:$SI,MATCH($G$2&amp;"_"&amp;$C61,データシート2!$A$1:$SI$1,0),0)</f>
        <v>13</v>
      </c>
      <c r="L61" s="809">
        <f>VLOOKUP($D$3&amp;"_"&amp;L$3,データシート2!$A:$SI,MATCH($G$2&amp;"_"&amp;$C61,データシート2!$A$1:$SI$1,0),0)</f>
        <v>10</v>
      </c>
      <c r="M61" s="809">
        <f>VLOOKUP($D$3&amp;"_"&amp;M$3,データシート2!$A:$SI,MATCH($G$2&amp;"_"&amp;$C61,データシート2!$A$1:$SI$1,0),0)</f>
        <v>12</v>
      </c>
      <c r="N61" s="809">
        <f>VLOOKUP($D$3&amp;"_"&amp;N$3,データシート2!$A:$SI,MATCH($G$2&amp;"_"&amp;$C61,データシート2!$A$1:$SI$1,0),0)</f>
        <v>12</v>
      </c>
      <c r="O61" s="809">
        <f>VLOOKUP($D$3&amp;"_"&amp;O$3,データシート2!$A:$SI,MATCH($G$2&amp;"_"&amp;$C61,データシート2!$A$1:$SI$1,0),0)</f>
        <v>12</v>
      </c>
      <c r="P61" s="809">
        <f>VLOOKUP($D$3&amp;"_"&amp;P$3,データシート2!$A:$SI,MATCH($G$2&amp;"_"&amp;$C61,データシート2!$A$1:$SI$1,0),0)</f>
        <v>12</v>
      </c>
      <c r="Q61" s="810">
        <f>VLOOKUP($D$3&amp;"_"&amp;Q$3,データシート2!$A:$SI,MATCH($G$2&amp;"_"&amp;$C61,データシート2!$A$1:$SI$1,0),0)</f>
        <v>12</v>
      </c>
      <c r="R61" s="953">
        <f>VLOOKUP($D$3&amp;"_"&amp;R$3,データシート2!$A:$SI,MATCH($R$2&amp;"_"&amp;$C61,データシート2!$A$1:$SI$1,0),0)</f>
        <v>105.68</v>
      </c>
      <c r="S61" s="954">
        <f>VLOOKUP($D$3&amp;"_"&amp;S$3,データシート2!$A:$SI,MATCH($R$2&amp;"_"&amp;$C61,データシート2!$A$1:$SI$1,0),0)</f>
        <v>115.02500000000001</v>
      </c>
      <c r="T61" s="954">
        <f>VLOOKUP($D$3&amp;"_"&amp;T$3,データシート2!$A:$SI,MATCH($R$2&amp;"_"&amp;$C61,データシート2!$A$1:$SI$1,0),0)</f>
        <v>121.11199999999999</v>
      </c>
      <c r="U61" s="954">
        <f>VLOOKUP($D$3&amp;"_"&amp;U$3,データシート2!$A:$SI,MATCH($R$2&amp;"_"&amp;$C61,データシート2!$A$1:$SI$1,0),0)</f>
        <v>108.193</v>
      </c>
      <c r="V61" s="954">
        <f>VLOOKUP($D$3&amp;"_"&amp;V$3,データシート2!$A:$SI,MATCH($R$2&amp;"_"&amp;$C61,データシート2!$A$1:$SI$1,0),0)</f>
        <v>115.22499999999999</v>
      </c>
      <c r="W61" s="954">
        <f>VLOOKUP($D$3&amp;"_"&amp;W$3,データシート2!$A:$SI,MATCH($R$2&amp;"_"&amp;$C61,データシート2!$A$1:$SI$1,0),0)</f>
        <v>88.958205000000007</v>
      </c>
      <c r="X61" s="954">
        <f>VLOOKUP($D$3&amp;"_"&amp;X$3,データシート2!$A:$SI,MATCH($R$2&amp;"_"&amp;$C61,データシート2!$A$1:$SI$1,0),0)</f>
        <v>109.44799999999999</v>
      </c>
      <c r="Y61" s="954">
        <f>VLOOKUP($D$3&amp;"_"&amp;Y$3,データシート2!$A:$SI,MATCH($R$2&amp;"_"&amp;$C61,データシート2!$A$1:$SI$1,0),0)</f>
        <v>106.535</v>
      </c>
      <c r="Z61" s="954">
        <f>VLOOKUP($D$3&amp;"_"&amp;Z$3,データシート2!$A:$SI,MATCH($R$2&amp;"_"&amp;$C61,データシート2!$A$1:$SI$1,0),0)</f>
        <v>111.43</v>
      </c>
      <c r="AA61" s="954">
        <f>VLOOKUP($D$3&amp;"_"&amp;AA$3,データシート2!$A:$SI,MATCH($R$2&amp;"_"&amp;$C61,データシート2!$A$1:$SI$1,0),0)</f>
        <v>80.314999999999998</v>
      </c>
      <c r="AB61" s="955">
        <f>VLOOKUP($D$3&amp;"_"&amp;AB$3,データシート2!$A:$SI,MATCH($R$2&amp;"_"&amp;$C61,データシート2!$A$1:$SI$1,0),0)</f>
        <v>105.239</v>
      </c>
    </row>
    <row r="62" spans="2:29" s="22" customFormat="1" ht="20.45" customHeight="1">
      <c r="B62" s="740" t="s">
        <v>570</v>
      </c>
      <c r="C62" s="741" t="s">
        <v>571</v>
      </c>
      <c r="D62" s="742"/>
      <c r="E62" s="743"/>
      <c r="F62" s="742"/>
      <c r="G62" s="744">
        <f>VLOOKUP($D$3&amp;"_"&amp;G$3,データシート2!$A:$SI,MATCH($G$2&amp;"_"&amp;$B62,データシート2!$A$1:$SI$1,0),0)</f>
        <v>7</v>
      </c>
      <c r="H62" s="745">
        <f>VLOOKUP($D$3&amp;"_"&amp;H$3,データシート2!$A:$SI,MATCH($G$2&amp;"_"&amp;$B62,データシート2!$A$1:$SI$1,0),0)</f>
        <v>6</v>
      </c>
      <c r="I62" s="745">
        <f>VLOOKUP($D$3&amp;"_"&amp;I$3,データシート2!$A:$SI,MATCH($G$2&amp;"_"&amp;$B62,データシート2!$A$1:$SI$1,0),0)</f>
        <v>5</v>
      </c>
      <c r="J62" s="745">
        <f>VLOOKUP($D$3&amp;"_"&amp;J$3,データシート2!$A:$SI,MATCH($G$2&amp;"_"&amp;$B62,データシート2!$A$1:$SI$1,0),0)</f>
        <v>5</v>
      </c>
      <c r="K62" s="746">
        <f>VLOOKUP($D$3&amp;"_"&amp;K$3,データシート2!$A:$SI,MATCH($G$2&amp;"_"&amp;$B62,データシート2!$A$1:$SI$1,0),0)</f>
        <v>5</v>
      </c>
      <c r="L62" s="746">
        <f>VLOOKUP($D$3&amp;"_"&amp;L$3,データシート2!$A:$SI,MATCH($G$2&amp;"_"&amp;$B62,データシート2!$A$1:$SI$1,0),0)</f>
        <v>5</v>
      </c>
      <c r="M62" s="746">
        <f>VLOOKUP($D$3&amp;"_"&amp;M$3,データシート2!$A:$SI,MATCH($G$2&amp;"_"&amp;$B62,データシート2!$A$1:$SI$1,0),0)</f>
        <v>3</v>
      </c>
      <c r="N62" s="746">
        <f>VLOOKUP($D$3&amp;"_"&amp;N$3,データシート2!$A:$SI,MATCH($G$2&amp;"_"&amp;$B62,データシート2!$A$1:$SI$1,0),0)</f>
        <v>3</v>
      </c>
      <c r="O62" s="746">
        <f>VLOOKUP($D$3&amp;"_"&amp;O$3,データシート2!$A:$SI,MATCH($G$2&amp;"_"&amp;$B62,データシート2!$A$1:$SI$1,0),0)</f>
        <v>3</v>
      </c>
      <c r="P62" s="746">
        <f>VLOOKUP($D$3&amp;"_"&amp;P$3,データシート2!$A:$SI,MATCH($G$2&amp;"_"&amp;$B62,データシート2!$A$1:$SI$1,0),0)</f>
        <v>3</v>
      </c>
      <c r="Q62" s="747">
        <f>VLOOKUP($D$3&amp;"_"&amp;Q$3,データシート2!$A:$SI,MATCH($G$2&amp;"_"&amp;$B62,データシート2!$A$1:$SI$1,0),0)</f>
        <v>2</v>
      </c>
      <c r="R62" s="934">
        <f>VLOOKUP($D$3&amp;"_"&amp;R$3,データシート2!$A:$SI,MATCH($R$2&amp;"_"&amp;$B62,データシート2!$A$1:$SI$1,0),0)</f>
        <v>29.152000000000001</v>
      </c>
      <c r="S62" s="935">
        <f>VLOOKUP($D$3&amp;"_"&amp;S$3,データシート2!$A:$SI,MATCH($R$2&amp;"_"&amp;$B62,データシート2!$A$1:$SI$1,0),0)</f>
        <v>28.821999999999999</v>
      </c>
      <c r="T62" s="935">
        <f>VLOOKUP($D$3&amp;"_"&amp;T$3,データシート2!$A:$SI,MATCH($R$2&amp;"_"&amp;$B62,データシート2!$A$1:$SI$1,0),0)</f>
        <v>21.456</v>
      </c>
      <c r="U62" s="935">
        <f>VLOOKUP($D$3&amp;"_"&amp;U$3,データシート2!$A:$SI,MATCH($R$2&amp;"_"&amp;$B62,データシート2!$A$1:$SI$1,0),0)</f>
        <v>21.035</v>
      </c>
      <c r="V62" s="935">
        <f>VLOOKUP($D$3&amp;"_"&amp;V$3,データシート2!$A:$SI,MATCH($R$2&amp;"_"&amp;$B62,データシート2!$A$1:$SI$1,0),0)</f>
        <v>25.366</v>
      </c>
      <c r="W62" s="935">
        <f>VLOOKUP($D$3&amp;"_"&amp;W$3,データシート2!$A:$SI,MATCH($R$2&amp;"_"&amp;$B62,データシート2!$A$1:$SI$1,0),0)</f>
        <v>23.559000000000001</v>
      </c>
      <c r="X62" s="935">
        <f>VLOOKUP($D$3&amp;"_"&amp;X$3,データシート2!$A:$SI,MATCH($R$2&amp;"_"&amp;$B62,データシート2!$A$1:$SI$1,0),0)</f>
        <v>12.433</v>
      </c>
      <c r="Y62" s="935">
        <f>VLOOKUP($D$3&amp;"_"&amp;Y$3,データシート2!$A:$SI,MATCH($R$2&amp;"_"&amp;$B62,データシート2!$A$1:$SI$1,0),0)</f>
        <v>11.68</v>
      </c>
      <c r="Z62" s="935">
        <f>VLOOKUP($D$3&amp;"_"&amp;Z$3,データシート2!$A:$SI,MATCH($R$2&amp;"_"&amp;$B62,データシート2!$A$1:$SI$1,0),0)</f>
        <v>11.696999999999999</v>
      </c>
      <c r="AA62" s="935">
        <f>VLOOKUP($D$3&amp;"_"&amp;AA$3,データシート2!$A:$SI,MATCH($R$2&amp;"_"&amp;$B62,データシート2!$A$1:$SI$1,0),0)</f>
        <v>10.747</v>
      </c>
      <c r="AB62" s="936">
        <f>VLOOKUP($D$3&amp;"_"&amp;AB$3,データシート2!$A:$SI,MATCH($R$2&amp;"_"&amp;$B62,データシート2!$A$1:$SI$1,0),0)</f>
        <v>8.3079999999999998</v>
      </c>
    </row>
    <row r="63" spans="2:29" s="756" customFormat="1" ht="16.5" customHeight="1">
      <c r="B63" s="748"/>
      <c r="C63" s="749">
        <v>37</v>
      </c>
      <c r="D63" s="750" t="s">
        <v>572</v>
      </c>
      <c r="E63" s="749"/>
      <c r="F63" s="751"/>
      <c r="G63" s="765">
        <f>VLOOKUP($D$3&amp;"_"&amp;G$3,データシート2!$A:$SI,MATCH($G$2&amp;"_"&amp;$C63,データシート2!$A$1:$SI$1,0),0)</f>
        <v>6</v>
      </c>
      <c r="H63" s="753">
        <f>VLOOKUP($D$3&amp;"_"&amp;H$3,データシート2!$A:$SI,MATCH($G$2&amp;"_"&amp;$C63,データシート2!$A$1:$SI$1,0),0)</f>
        <v>5</v>
      </c>
      <c r="I63" s="753">
        <f>VLOOKUP($D$3&amp;"_"&amp;I$3,データシート2!$A:$SI,MATCH($G$2&amp;"_"&amp;$C63,データシート2!$A$1:$SI$1,0),0)</f>
        <v>5</v>
      </c>
      <c r="J63" s="753">
        <f>VLOOKUP($D$3&amp;"_"&amp;J$3,データシート2!$A:$SI,MATCH($G$2&amp;"_"&amp;$C63,データシート2!$A$1:$SI$1,0),0)</f>
        <v>5</v>
      </c>
      <c r="K63" s="754">
        <f>VLOOKUP($D$3&amp;"_"&amp;K$3,データシート2!$A:$SI,MATCH($G$2&amp;"_"&amp;$C63,データシート2!$A$1:$SI$1,0),0)</f>
        <v>4</v>
      </c>
      <c r="L63" s="754">
        <f>VLOOKUP($D$3&amp;"_"&amp;L$3,データシート2!$A:$SI,MATCH($G$2&amp;"_"&amp;$C63,データシート2!$A$1:$SI$1,0),0)</f>
        <v>4</v>
      </c>
      <c r="M63" s="754">
        <f>VLOOKUP($D$3&amp;"_"&amp;M$3,データシート2!$A:$SI,MATCH($G$2&amp;"_"&amp;$C63,データシート2!$A$1:$SI$1,0),0)</f>
        <v>3</v>
      </c>
      <c r="N63" s="754">
        <f>VLOOKUP($D$3&amp;"_"&amp;N$3,データシート2!$A:$SI,MATCH($G$2&amp;"_"&amp;$C63,データシート2!$A$1:$SI$1,0),0)</f>
        <v>3</v>
      </c>
      <c r="O63" s="754">
        <f>VLOOKUP($D$3&amp;"_"&amp;O$3,データシート2!$A:$SI,MATCH($G$2&amp;"_"&amp;$C63,データシート2!$A$1:$SI$1,0),0)</f>
        <v>3</v>
      </c>
      <c r="P63" s="754">
        <f>VLOOKUP($D$3&amp;"_"&amp;P$3,データシート2!$A:$SI,MATCH($G$2&amp;"_"&amp;$C63,データシート2!$A$1:$SI$1,0),0)</f>
        <v>3</v>
      </c>
      <c r="Q63" s="755">
        <f>VLOOKUP($D$3&amp;"_"&amp;Q$3,データシート2!$A:$SI,MATCH($G$2&amp;"_"&amp;$C63,データシート2!$A$1:$SI$1,0),0)</f>
        <v>2</v>
      </c>
      <c r="R63" s="943">
        <f>VLOOKUP($D$3&amp;"_"&amp;R$3,データシート2!$A:$SI,MATCH($R$2&amp;"_"&amp;$C63,データシート2!$A$1:$SI$1,0),0)</f>
        <v>22.047999999999998</v>
      </c>
      <c r="S63" s="938">
        <f>VLOOKUP($D$3&amp;"_"&amp;S$3,データシート2!$A:$SI,MATCH($R$2&amp;"_"&amp;$C63,データシート2!$A$1:$SI$1,0),0)</f>
        <v>20.698</v>
      </c>
      <c r="T63" s="938">
        <f>VLOOKUP($D$3&amp;"_"&amp;T$3,データシート2!$A:$SI,MATCH($R$2&amp;"_"&amp;$C63,データシート2!$A$1:$SI$1,0),0)</f>
        <v>21.456</v>
      </c>
      <c r="U63" s="938">
        <f>VLOOKUP($D$3&amp;"_"&amp;U$3,データシート2!$A:$SI,MATCH($R$2&amp;"_"&amp;$C63,データシート2!$A$1:$SI$1,0),0)</f>
        <v>21.035</v>
      </c>
      <c r="V63" s="938">
        <f>VLOOKUP($D$3&amp;"_"&amp;V$3,データシート2!$A:$SI,MATCH($R$2&amp;"_"&amp;$C63,データシート2!$A$1:$SI$1,0),0)</f>
        <v>16.896000000000001</v>
      </c>
      <c r="W63" s="938">
        <f>VLOOKUP($D$3&amp;"_"&amp;W$3,データシート2!$A:$SI,MATCH($R$2&amp;"_"&amp;$C63,データシート2!$A$1:$SI$1,0),0)</f>
        <v>15.678000000000001</v>
      </c>
      <c r="X63" s="938">
        <f>VLOOKUP($D$3&amp;"_"&amp;X$3,データシート2!$A:$SI,MATCH($R$2&amp;"_"&amp;$C63,データシート2!$A$1:$SI$1,0),0)</f>
        <v>12.433</v>
      </c>
      <c r="Y63" s="938">
        <f>VLOOKUP($D$3&amp;"_"&amp;Y$3,データシート2!$A:$SI,MATCH($R$2&amp;"_"&amp;$C63,データシート2!$A$1:$SI$1,0),0)</f>
        <v>11.68</v>
      </c>
      <c r="Z63" s="938">
        <f>VLOOKUP($D$3&amp;"_"&amp;Z$3,データシート2!$A:$SI,MATCH($R$2&amp;"_"&amp;$C63,データシート2!$A$1:$SI$1,0),0)</f>
        <v>11.696999999999999</v>
      </c>
      <c r="AA63" s="938">
        <f>VLOOKUP($D$3&amp;"_"&amp;AA$3,データシート2!$A:$SI,MATCH($R$2&amp;"_"&amp;$C63,データシート2!$A$1:$SI$1,0),0)</f>
        <v>10.747</v>
      </c>
      <c r="AB63" s="939">
        <f>VLOOKUP($D$3&amp;"_"&amp;AB$3,データシート2!$A:$SI,MATCH($R$2&amp;"_"&amp;$C63,データシート2!$A$1:$SI$1,0),0)</f>
        <v>8.3079999999999998</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7.1040000000000001</v>
      </c>
      <c r="S65" s="948">
        <f>VLOOKUP($D$3&amp;"_"&amp;S$3,データシート2!$A:$SI,MATCH($R$2&amp;"_"&amp;$C65,データシート2!$A$1:$SI$1,0),0)</f>
        <v>8.1240000000000006</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8.4700000000000006</v>
      </c>
      <c r="W65" s="948">
        <f>VLOOKUP($D$3&amp;"_"&amp;W$3,データシート2!$A:$SI,MATCH($R$2&amp;"_"&amp;$C65,データシート2!$A$1:$SI$1,0),0)</f>
        <v>7.8810000000000002</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2</v>
      </c>
      <c r="J68" s="745">
        <f>VLOOKUP($D$3&amp;"_"&amp;J$3,データシート2!$A:$SI,MATCH($G$2&amp;"_"&amp;$B68,データシート2!$A$1:$SI$1,0),0)</f>
        <v>2</v>
      </c>
      <c r="K68" s="746">
        <f>VLOOKUP($D$3&amp;"_"&amp;K$3,データシート2!$A:$SI,MATCH($G$2&amp;"_"&amp;$B68,データシート2!$A$1:$SI$1,0),0)</f>
        <v>2</v>
      </c>
      <c r="L68" s="746">
        <f>VLOOKUP($D$3&amp;"_"&amp;L$3,データシート2!$A:$SI,MATCH($G$2&amp;"_"&amp;$B68,データシート2!$A$1:$SI$1,0),0)</f>
        <v>2</v>
      </c>
      <c r="M68" s="746">
        <f>VLOOKUP($D$3&amp;"_"&amp;M$3,データシート2!$A:$SI,MATCH($G$2&amp;"_"&amp;$B68,データシート2!$A$1:$SI$1,0),0)</f>
        <v>2</v>
      </c>
      <c r="N68" s="746">
        <f>VLOOKUP($D$3&amp;"_"&amp;N$3,データシート2!$A:$SI,MATCH($G$2&amp;"_"&amp;$B68,データシート2!$A$1:$SI$1,0),0)</f>
        <v>2</v>
      </c>
      <c r="O68" s="746">
        <f>VLOOKUP($D$3&amp;"_"&amp;O$3,データシート2!$A:$SI,MATCH($G$2&amp;"_"&amp;$B68,データシート2!$A$1:$SI$1,0),0)</f>
        <v>2</v>
      </c>
      <c r="P68" s="746">
        <f>VLOOKUP($D$3&amp;"_"&amp;P$3,データシート2!$A:$SI,MATCH($G$2&amp;"_"&amp;$B68,データシート2!$A$1:$SI$1,0),0)</f>
        <v>2</v>
      </c>
      <c r="Q68" s="747">
        <f>VLOOKUP($D$3&amp;"_"&amp;Q$3,データシート2!$A:$SI,MATCH($G$2&amp;"_"&amp;$B68,データシート2!$A$1:$SI$1,0),0)</f>
        <v>2</v>
      </c>
      <c r="R68" s="934">
        <f>VLOOKUP($D$3&amp;"_"&amp;R$3,データシート2!$A:$SI,MATCH($R$2&amp;"_"&amp;$B68,データシート2!$A$1:$SI$1,0),0)</f>
        <v>2.2719999999999998</v>
      </c>
      <c r="S68" s="935">
        <f>VLOOKUP($D$3&amp;"_"&amp;S$3,データシート2!$A:$SI,MATCH($R$2&amp;"_"&amp;$B68,データシート2!$A$1:$SI$1,0),0)</f>
        <v>2.7810000000000001</v>
      </c>
      <c r="T68" s="935">
        <f>VLOOKUP($D$3&amp;"_"&amp;T$3,データシート2!$A:$SI,MATCH($R$2&amp;"_"&amp;$B68,データシート2!$A$1:$SI$1,0),0)</f>
        <v>13.077</v>
      </c>
      <c r="U68" s="935">
        <f>VLOOKUP($D$3&amp;"_"&amp;U$3,データシート2!$A:$SI,MATCH($R$2&amp;"_"&amp;$B68,データシート2!$A$1:$SI$1,0),0)</f>
        <v>12.805999999999999</v>
      </c>
      <c r="V68" s="935">
        <f>VLOOKUP($D$3&amp;"_"&amp;V$3,データシート2!$A:$SI,MATCH($R$2&amp;"_"&amp;$B68,データシート2!$A$1:$SI$1,0),0)</f>
        <v>11.648</v>
      </c>
      <c r="W68" s="935">
        <f>VLOOKUP($D$3&amp;"_"&amp;W$3,データシート2!$A:$SI,MATCH($R$2&amp;"_"&amp;$B68,データシート2!$A$1:$SI$1,0),0)</f>
        <v>12.079000000000001</v>
      </c>
      <c r="X68" s="935">
        <f>VLOOKUP($D$3&amp;"_"&amp;X$3,データシート2!$A:$SI,MATCH($R$2&amp;"_"&amp;$B68,データシート2!$A$1:$SI$1,0),0)</f>
        <v>11.914999999999999</v>
      </c>
      <c r="Y68" s="935">
        <f>VLOOKUP($D$3&amp;"_"&amp;Y$3,データシート2!$A:$SI,MATCH($R$2&amp;"_"&amp;$B68,データシート2!$A$1:$SI$1,0),0)</f>
        <v>12.372</v>
      </c>
      <c r="Z68" s="935">
        <f>VLOOKUP($D$3&amp;"_"&amp;Z$3,データシート2!$A:$SI,MATCH($R$2&amp;"_"&amp;$B68,データシート2!$A$1:$SI$1,0),0)</f>
        <v>11.83</v>
      </c>
      <c r="AA68" s="935">
        <f>VLOOKUP($D$3&amp;"_"&amp;AA$3,データシート2!$A:$SI,MATCH($R$2&amp;"_"&amp;$B68,データシート2!$A$1:$SI$1,0),0)</f>
        <v>9.8659999999999997</v>
      </c>
      <c r="AB68" s="936">
        <f>VLOOKUP($D$3&amp;"_"&amp;AB$3,データシート2!$A:$SI,MATCH($R$2&amp;"_"&amp;$B68,データシート2!$A$1:$SI$1,0),0)</f>
        <v>11.223000000000001</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1</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2.2719999999999998</v>
      </c>
      <c r="S74" s="948">
        <f>VLOOKUP($D$3&amp;"_"&amp;S$3,データシート2!$A:$SI,MATCH($R$2&amp;"_"&amp;$C74,データシート2!$A$1:$SI$1,0),0)</f>
        <v>2.7810000000000001</v>
      </c>
      <c r="T74" s="948">
        <f>VLOOKUP($D$3&amp;"_"&amp;T$3,データシート2!$A:$SI,MATCH($R$2&amp;"_"&amp;$C74,データシート2!$A$1:$SI$1,0),0)</f>
        <v>3.3</v>
      </c>
      <c r="U74" s="948">
        <f>VLOOKUP($D$3&amp;"_"&amp;U$3,データシート2!$A:$SI,MATCH($R$2&amp;"_"&amp;$C74,データシート2!$A$1:$SI$1,0),0)</f>
        <v>3.2360000000000002</v>
      </c>
      <c r="V74" s="948">
        <f>VLOOKUP($D$3&amp;"_"&amp;V$3,データシート2!$A:$SI,MATCH($R$2&amp;"_"&amp;$C74,データシート2!$A$1:$SI$1,0),0)</f>
        <v>2.9489999999999998</v>
      </c>
      <c r="W74" s="948">
        <f>VLOOKUP($D$3&amp;"_"&amp;W$3,データシート2!$A:$SI,MATCH($R$2&amp;"_"&amp;$C74,データシート2!$A$1:$SI$1,0),0)</f>
        <v>2.94</v>
      </c>
      <c r="X74" s="948">
        <f>VLOOKUP($D$3&amp;"_"&amp;X$3,データシート2!$A:$SI,MATCH($R$2&amp;"_"&amp;$C74,データシート2!$A$1:$SI$1,0),0)</f>
        <v>3.028</v>
      </c>
      <c r="Y74" s="948">
        <f>VLOOKUP($D$3&amp;"_"&amp;Y$3,データシート2!$A:$SI,MATCH($R$2&amp;"_"&amp;$C74,データシート2!$A$1:$SI$1,0),0)</f>
        <v>2.9510000000000001</v>
      </c>
      <c r="Z74" s="948">
        <f>VLOOKUP($D$3&amp;"_"&amp;Z$3,データシート2!$A:$SI,MATCH($R$2&amp;"_"&amp;$C74,データシート2!$A$1:$SI$1,0),0)</f>
        <v>2.964</v>
      </c>
      <c r="AA74" s="948">
        <f>VLOOKUP($D$3&amp;"_"&amp;AA$3,データシート2!$A:$SI,MATCH($R$2&amp;"_"&amp;$C74,データシート2!$A$1:$SI$1,0),0)</f>
        <v>2.9729999999999999</v>
      </c>
      <c r="AB74" s="949">
        <f>VLOOKUP($D$3&amp;"_"&amp;AB$3,データシート2!$A:$SI,MATCH($R$2&amp;"_"&amp;$C74,データシート2!$A$1:$SI$1,0),0)</f>
        <v>2.3759999999999999</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1</v>
      </c>
      <c r="L75" s="778">
        <f>VLOOKUP($D$3&amp;"_"&amp;L$3,データシート2!$A:$SI,MATCH($G$2&amp;"_"&amp;$C75,データシート2!$A$1:$SI$1,0),0)</f>
        <v>1</v>
      </c>
      <c r="M75" s="778">
        <f>VLOOKUP($D$3&amp;"_"&amp;M$3,データシート2!$A:$SI,MATCH($G$2&amp;"_"&amp;$C75,データシート2!$A$1:$SI$1,0),0)</f>
        <v>1</v>
      </c>
      <c r="N75" s="778">
        <f>VLOOKUP($D$3&amp;"_"&amp;N$3,データシート2!$A:$SI,MATCH($G$2&amp;"_"&amp;$C75,データシート2!$A$1:$SI$1,0),0)</f>
        <v>1</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9.7769999999999992</v>
      </c>
      <c r="U75" s="948">
        <f>VLOOKUP($D$3&amp;"_"&amp;U$3,データシート2!$A:$SI,MATCH($R$2&amp;"_"&amp;$C75,データシート2!$A$1:$SI$1,0),0)</f>
        <v>9.57</v>
      </c>
      <c r="V75" s="948">
        <f>VLOOKUP($D$3&amp;"_"&amp;V$3,データシート2!$A:$SI,MATCH($R$2&amp;"_"&amp;$C75,データシート2!$A$1:$SI$1,0),0)</f>
        <v>8.6989999999999998</v>
      </c>
      <c r="W75" s="948">
        <f>VLOOKUP($D$3&amp;"_"&amp;W$3,データシート2!$A:$SI,MATCH($R$2&amp;"_"&amp;$C75,データシート2!$A$1:$SI$1,0),0)</f>
        <v>9.1389999999999993</v>
      </c>
      <c r="X75" s="948">
        <f>VLOOKUP($D$3&amp;"_"&amp;X$3,データシート2!$A:$SI,MATCH($R$2&amp;"_"&amp;$C75,データシート2!$A$1:$SI$1,0),0)</f>
        <v>8.8870000000000005</v>
      </c>
      <c r="Y75" s="948">
        <f>VLOOKUP($D$3&amp;"_"&amp;Y$3,データシート2!$A:$SI,MATCH($R$2&amp;"_"&amp;$C75,データシート2!$A$1:$SI$1,0),0)</f>
        <v>9.4209999999999994</v>
      </c>
      <c r="Z75" s="948">
        <f>VLOOKUP($D$3&amp;"_"&amp;Z$3,データシート2!$A:$SI,MATCH($R$2&amp;"_"&amp;$C75,データシート2!$A$1:$SI$1,0),0)</f>
        <v>8.8659999999999997</v>
      </c>
      <c r="AA75" s="948">
        <f>VLOOKUP($D$3&amp;"_"&amp;AA$3,データシート2!$A:$SI,MATCH($R$2&amp;"_"&amp;$C75,データシート2!$A$1:$SI$1,0),0)</f>
        <v>6.8929999999999998</v>
      </c>
      <c r="AB75" s="949">
        <f>VLOOKUP($D$3&amp;"_"&amp;AB$3,データシート2!$A:$SI,MATCH($R$2&amp;"_"&amp;$C75,データシート2!$A$1:$SI$1,0),0)</f>
        <v>8.8469999999999995</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12</v>
      </c>
      <c r="H77" s="745">
        <f>VLOOKUP($D$3&amp;"_"&amp;H$3,データシート2!$A:$SI,MATCH($G$2&amp;"_"&amp;$B77,データシート2!$A$1:$SI$1,0),0)</f>
        <v>11</v>
      </c>
      <c r="I77" s="745">
        <f>VLOOKUP($D$3&amp;"_"&amp;I$3,データシート2!$A:$SI,MATCH($G$2&amp;"_"&amp;$B77,データシート2!$A$1:$SI$1,0),0)</f>
        <v>11</v>
      </c>
      <c r="J77" s="745">
        <f>VLOOKUP($D$3&amp;"_"&amp;J$3,データシート2!$A:$SI,MATCH($G$2&amp;"_"&amp;$B77,データシート2!$A$1:$SI$1,0),0)</f>
        <v>11</v>
      </c>
      <c r="K77" s="746">
        <f>VLOOKUP($D$3&amp;"_"&amp;K$3,データシート2!$A:$SI,MATCH($G$2&amp;"_"&amp;$B77,データシート2!$A$1:$SI$1,0),0)</f>
        <v>9</v>
      </c>
      <c r="L77" s="746">
        <f>VLOOKUP($D$3&amp;"_"&amp;L$3,データシート2!$A:$SI,MATCH($G$2&amp;"_"&amp;$B77,データシート2!$A$1:$SI$1,0),0)</f>
        <v>8</v>
      </c>
      <c r="M77" s="746">
        <f>VLOOKUP($D$3&amp;"_"&amp;M$3,データシート2!$A:$SI,MATCH($G$2&amp;"_"&amp;$B77,データシート2!$A$1:$SI$1,0),0)</f>
        <v>9</v>
      </c>
      <c r="N77" s="746">
        <f>VLOOKUP($D$3&amp;"_"&amp;N$3,データシート2!$A:$SI,MATCH($G$2&amp;"_"&amp;$B77,データシート2!$A$1:$SI$1,0),0)</f>
        <v>6</v>
      </c>
      <c r="O77" s="746">
        <f>VLOOKUP($D$3&amp;"_"&amp;O$3,データシート2!$A:$SI,MATCH($G$2&amp;"_"&amp;$B77,データシート2!$A$1:$SI$1,0),0)</f>
        <v>6</v>
      </c>
      <c r="P77" s="746">
        <f>VLOOKUP($D$3&amp;"_"&amp;P$3,データシート2!$A:$SI,MATCH($G$2&amp;"_"&amp;$B77,データシート2!$A$1:$SI$1,0),0)</f>
        <v>6</v>
      </c>
      <c r="Q77" s="747">
        <f>VLOOKUP($D$3&amp;"_"&amp;Q$3,データシート2!$A:$SI,MATCH($G$2&amp;"_"&amp;$B77,データシート2!$A$1:$SI$1,0),0)</f>
        <v>7</v>
      </c>
      <c r="R77" s="934">
        <f>VLOOKUP($D$3&amp;"_"&amp;R$3,データシート2!$A:$SI,MATCH($R$2&amp;"_"&amp;$B77,データシート2!$A$1:$SI$1,0),0)</f>
        <v>35.973999999999997</v>
      </c>
      <c r="S77" s="935">
        <f>VLOOKUP($D$3&amp;"_"&amp;S$3,データシート2!$A:$SI,MATCH($R$2&amp;"_"&amp;$B77,データシート2!$A$1:$SI$1,0),0)</f>
        <v>41.033999999999999</v>
      </c>
      <c r="T77" s="935">
        <f>VLOOKUP($D$3&amp;"_"&amp;T$3,データシート2!$A:$SI,MATCH($R$2&amp;"_"&amp;$B77,データシート2!$A$1:$SI$1,0),0)</f>
        <v>46.154000000000003</v>
      </c>
      <c r="U77" s="935">
        <f>VLOOKUP($D$3&amp;"_"&amp;U$3,データシート2!$A:$SI,MATCH($R$2&amp;"_"&amp;$B77,データシート2!$A$1:$SI$1,0),0)</f>
        <v>45.631999999999998</v>
      </c>
      <c r="V77" s="935">
        <f>VLOOKUP($D$3&amp;"_"&amp;V$3,データシート2!$A:$SI,MATCH($R$2&amp;"_"&amp;$B77,データシート2!$A$1:$SI$1,0),0)</f>
        <v>34.945</v>
      </c>
      <c r="W77" s="935">
        <f>VLOOKUP($D$3&amp;"_"&amp;W$3,データシート2!$A:$SI,MATCH($R$2&amp;"_"&amp;$B77,データシート2!$A$1:$SI$1,0),0)</f>
        <v>28.994</v>
      </c>
      <c r="X77" s="935">
        <f>VLOOKUP($D$3&amp;"_"&amp;X$3,データシート2!$A:$SI,MATCH($R$2&amp;"_"&amp;$B77,データシート2!$A$1:$SI$1,0),0)</f>
        <v>31.303000000000001</v>
      </c>
      <c r="Y77" s="935">
        <f>VLOOKUP($D$3&amp;"_"&amp;Y$3,データシート2!$A:$SI,MATCH($R$2&amp;"_"&amp;$B77,データシート2!$A$1:$SI$1,0),0)</f>
        <v>22.818000000000001</v>
      </c>
      <c r="Z77" s="935">
        <f>VLOOKUP($D$3&amp;"_"&amp;Z$3,データシート2!$A:$SI,MATCH($R$2&amp;"_"&amp;$B77,データシート2!$A$1:$SI$1,0),0)</f>
        <v>26.527999999999999</v>
      </c>
      <c r="AA77" s="935">
        <f>VLOOKUP($D$3&amp;"_"&amp;AA$3,データシート2!$A:$SI,MATCH($R$2&amp;"_"&amp;$B77,データシート2!$A$1:$SI$1,0),0)</f>
        <v>21.728000000000002</v>
      </c>
      <c r="AB77" s="936">
        <f>VLOOKUP($D$3&amp;"_"&amp;AB$3,データシート2!$A:$SI,MATCH($R$2&amp;"_"&amp;$B77,データシート2!$A$1:$SI$1,0),0)</f>
        <v>24.117000000000001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1</v>
      </c>
      <c r="M80" s="778">
        <f>VLOOKUP($D$3&amp;"_"&amp;M$3,データシート2!$A:$SI,MATCH($G$2&amp;"_"&amp;$C80,データシート2!$A$1:$SI$1,0),0)</f>
        <v>2</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3.4590000000000001</v>
      </c>
      <c r="X80" s="948">
        <f>VLOOKUP($D$3&amp;"_"&amp;X$3,データシート2!$A:$SI,MATCH($R$2&amp;"_"&amp;$C80,データシート2!$A$1:$SI$1,0),0)</f>
        <v>6.7649999999999997</v>
      </c>
      <c r="Y80" s="948">
        <f>VLOOKUP($D$3&amp;"_"&amp;Y$3,データシート2!$A:$SI,MATCH($R$2&amp;"_"&amp;$C80,データシート2!$A$1:$SI$1,0),0)</f>
        <v>3.6539999999999999</v>
      </c>
      <c r="Z80" s="948">
        <f>VLOOKUP($D$3&amp;"_"&amp;Z$3,データシート2!$A:$SI,MATCH($R$2&amp;"_"&amp;$C80,データシート2!$A$1:$SI$1,0),0)</f>
        <v>3.5590000000000002</v>
      </c>
      <c r="AA80" s="948">
        <f>VLOOKUP($D$3&amp;"_"&amp;AA$3,データシート2!$A:$SI,MATCH($R$2&amp;"_"&amp;$C80,データシート2!$A$1:$SI$1,0),0)</f>
        <v>3.6859999999999999</v>
      </c>
      <c r="AB80" s="949">
        <f>VLOOKUP($D$3&amp;"_"&amp;AB$3,データシート2!$A:$SI,MATCH($R$2&amp;"_"&amp;$C80,データシート2!$A$1:$SI$1,0),0)</f>
        <v>3.7930000000000001</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10</v>
      </c>
      <c r="H84" s="777">
        <f>VLOOKUP($D$3&amp;"_"&amp;H$3,データシート2!$A:$SI,MATCH($G$2&amp;"_"&amp;$C84,データシート2!$A$1:$SI$1,0),0)</f>
        <v>9</v>
      </c>
      <c r="I84" s="777">
        <f>VLOOKUP($D$3&amp;"_"&amp;I$3,データシート2!$A:$SI,MATCH($G$2&amp;"_"&amp;$C84,データシート2!$A$1:$SI$1,0),0)</f>
        <v>9</v>
      </c>
      <c r="J84" s="777">
        <f>VLOOKUP($D$3&amp;"_"&amp;J$3,データシート2!$A:$SI,MATCH($G$2&amp;"_"&amp;$C84,データシート2!$A$1:$SI$1,0),0)</f>
        <v>9</v>
      </c>
      <c r="K84" s="778">
        <f>VLOOKUP($D$3&amp;"_"&amp;K$3,データシート2!$A:$SI,MATCH($G$2&amp;"_"&amp;$C84,データシート2!$A$1:$SI$1,0),0)</f>
        <v>8</v>
      </c>
      <c r="L84" s="778">
        <f>VLOOKUP($D$3&amp;"_"&amp;L$3,データシート2!$A:$SI,MATCH($G$2&amp;"_"&amp;$C84,データシート2!$A$1:$SI$1,0),0)</f>
        <v>7</v>
      </c>
      <c r="M84" s="778">
        <f>VLOOKUP($D$3&amp;"_"&amp;M$3,データシート2!$A:$SI,MATCH($G$2&amp;"_"&amp;$C84,データシート2!$A$1:$SI$1,0),0)</f>
        <v>7</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4</v>
      </c>
      <c r="Q84" s="779">
        <f>VLOOKUP($D$3&amp;"_"&amp;Q$3,データシート2!$A:$SI,MATCH($G$2&amp;"_"&amp;$C84,データシート2!$A$1:$SI$1,0),0)</f>
        <v>4</v>
      </c>
      <c r="R84" s="947">
        <f>VLOOKUP($D$3&amp;"_"&amp;R$3,データシート2!$A:$SI,MATCH($R$2&amp;"_"&amp;$C84,データシート2!$A$1:$SI$1,0),0)</f>
        <v>32.14</v>
      </c>
      <c r="S84" s="948">
        <f>VLOOKUP($D$3&amp;"_"&amp;S$3,データシート2!$A:$SI,MATCH($R$2&amp;"_"&amp;$C84,データシート2!$A$1:$SI$1,0),0)</f>
        <v>35.722000000000001</v>
      </c>
      <c r="T84" s="948">
        <f>VLOOKUP($D$3&amp;"_"&amp;T$3,データシート2!$A:$SI,MATCH($R$2&amp;"_"&amp;$C84,データシート2!$A$1:$SI$1,0),0)</f>
        <v>39.948</v>
      </c>
      <c r="U84" s="948">
        <f>VLOOKUP($D$3&amp;"_"&amp;U$3,データシート2!$A:$SI,MATCH($R$2&amp;"_"&amp;$C84,データシート2!$A$1:$SI$1,0),0)</f>
        <v>39.256</v>
      </c>
      <c r="V84" s="948">
        <f>VLOOKUP($D$3&amp;"_"&amp;V$3,データシート2!$A:$SI,MATCH($R$2&amp;"_"&amp;$C84,データシート2!$A$1:$SI$1,0),0)</f>
        <v>32.345999999999997</v>
      </c>
      <c r="W84" s="948">
        <f>VLOOKUP($D$3&amp;"_"&amp;W$3,データシート2!$A:$SI,MATCH($R$2&amp;"_"&amp;$C84,データシート2!$A$1:$SI$1,0),0)</f>
        <v>25.535</v>
      </c>
      <c r="X84" s="948">
        <f>VLOOKUP($D$3&amp;"_"&amp;X$3,データシート2!$A:$SI,MATCH($R$2&amp;"_"&amp;$C84,データシート2!$A$1:$SI$1,0),0)</f>
        <v>24.538</v>
      </c>
      <c r="Y84" s="948">
        <f>VLOOKUP($D$3&amp;"_"&amp;Y$3,データシート2!$A:$SI,MATCH($R$2&amp;"_"&amp;$C84,データシート2!$A$1:$SI$1,0),0)</f>
        <v>19.164000000000001</v>
      </c>
      <c r="Z84" s="948">
        <f>VLOOKUP($D$3&amp;"_"&amp;Z$3,データシート2!$A:$SI,MATCH($R$2&amp;"_"&amp;$C84,データシート2!$A$1:$SI$1,0),0)</f>
        <v>16.071000000000002</v>
      </c>
      <c r="AA84" s="948">
        <f>VLOOKUP($D$3&amp;"_"&amp;AA$3,データシート2!$A:$SI,MATCH($R$2&amp;"_"&amp;$C84,データシート2!$A$1:$SI$1,0),0)</f>
        <v>14.882999999999999</v>
      </c>
      <c r="AB84" s="949">
        <f>VLOOKUP($D$3&amp;"_"&amp;AB$3,データシート2!$A:$SI,MATCH($R$2&amp;"_"&amp;$C84,データシート2!$A$1:$SI$1,0),0)</f>
        <v>14.596</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3.1589999999999998</v>
      </c>
      <c r="AB86" s="949">
        <f>VLOOKUP($D$3&amp;"_"&amp;AB$3,データシート2!$A:$SI,MATCH($R$2&amp;"_"&amp;$C86,データシート2!$A$1:$SI$1,0),0)</f>
        <v>2.8940000000000001</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2</v>
      </c>
      <c r="H88" s="777">
        <f>VLOOKUP($D$3&amp;"_"&amp;H$3,データシート2!$A:$SI,MATCH($G$2&amp;"_"&amp;$C88,データシート2!$A$1:$SI$1,0),0)</f>
        <v>2</v>
      </c>
      <c r="I88" s="777">
        <f>VLOOKUP($D$3&amp;"_"&amp;I$3,データシート2!$A:$SI,MATCH($G$2&amp;"_"&amp;$C88,データシート2!$A$1:$SI$1,0),0)</f>
        <v>2</v>
      </c>
      <c r="J88" s="777">
        <f>VLOOKUP($D$3&amp;"_"&amp;J$3,データシート2!$A:$SI,MATCH($G$2&amp;"_"&amp;$C88,データシート2!$A$1:$SI$1,0),0)</f>
        <v>2</v>
      </c>
      <c r="K88" s="778">
        <f>VLOOKUP($D$3&amp;"_"&amp;K$3,データシート2!$A:$SI,MATCH($G$2&amp;"_"&amp;$C88,データシート2!$A$1:$SI$1,0),0)</f>
        <v>1</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1</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3.8340000000000001</v>
      </c>
      <c r="S88" s="948">
        <f>VLOOKUP($D$3&amp;"_"&amp;S$3,データシート2!$A:$SI,MATCH($R$2&amp;"_"&amp;$C88,データシート2!$A$1:$SI$1,0),0)</f>
        <v>5.3120000000000003</v>
      </c>
      <c r="T88" s="948">
        <f>VLOOKUP($D$3&amp;"_"&amp;T$3,データシート2!$A:$SI,MATCH($R$2&amp;"_"&amp;$C88,データシート2!$A$1:$SI$1,0),0)</f>
        <v>6.2060000000000004</v>
      </c>
      <c r="U88" s="948">
        <f>VLOOKUP($D$3&amp;"_"&amp;U$3,データシート2!$A:$SI,MATCH($R$2&amp;"_"&amp;$C88,データシート2!$A$1:$SI$1,0),0)</f>
        <v>6.3760000000000003</v>
      </c>
      <c r="V88" s="948">
        <f>VLOOKUP($D$3&amp;"_"&amp;V$3,データシート2!$A:$SI,MATCH($R$2&amp;"_"&amp;$C88,データシート2!$A$1:$SI$1,0),0)</f>
        <v>2.5990000000000002</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6.8979999999999997</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1</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2.8340000000000001</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5.9610000000000003</v>
      </c>
      <c r="S90" s="935">
        <f>VLOOKUP($D$3&amp;"_"&amp;S$3,データシート2!$A:$SI,MATCH($R$2&amp;"_"&amp;$B90,データシート2!$A$1:$SI$1,0),0)</f>
        <v>6.73</v>
      </c>
      <c r="T90" s="935">
        <f>VLOOKUP($D$3&amp;"_"&amp;T$3,データシート2!$A:$SI,MATCH($R$2&amp;"_"&amp;$B90,データシート2!$A$1:$SI$1,0),0)</f>
        <v>7.2930000000000001</v>
      </c>
      <c r="U90" s="935">
        <f>VLOOKUP($D$3&amp;"_"&amp;U$3,データシート2!$A:$SI,MATCH($R$2&amp;"_"&amp;$B90,データシート2!$A$1:$SI$1,0),0)</f>
        <v>7.0910000000000002</v>
      </c>
      <c r="V90" s="935">
        <f>VLOOKUP($D$3&amp;"_"&amp;V$3,データシート2!$A:$SI,MATCH($R$2&amp;"_"&amp;$B90,データシート2!$A$1:$SI$1,0),0)</f>
        <v>6.1790000000000003</v>
      </c>
      <c r="W90" s="935">
        <f>VLOOKUP($D$3&amp;"_"&amp;W$3,データシート2!$A:$SI,MATCH($R$2&amp;"_"&amp;$B90,データシート2!$A$1:$SI$1,0),0)</f>
        <v>6.2279999999999998</v>
      </c>
      <c r="X90" s="935">
        <f>VLOOKUP($D$3&amp;"_"&amp;X$3,データシート2!$A:$SI,MATCH($R$2&amp;"_"&amp;$B90,データシート2!$A$1:$SI$1,0),0)</f>
        <v>6.4089999999999998</v>
      </c>
      <c r="Y90" s="935">
        <f>VLOOKUP($D$3&amp;"_"&amp;Y$3,データシート2!$A:$SI,MATCH($R$2&amp;"_"&amp;$B90,データシート2!$A$1:$SI$1,0),0)</f>
        <v>5.5620000000000003</v>
      </c>
      <c r="Z90" s="935">
        <f>VLOOKUP($D$3&amp;"_"&amp;Z$3,データシート2!$A:$SI,MATCH($R$2&amp;"_"&amp;$B90,データシート2!$A$1:$SI$1,0),0)</f>
        <v>4.8339999999999996</v>
      </c>
      <c r="AA90" s="935">
        <f>VLOOKUP($D$3&amp;"_"&amp;AA$3,データシート2!$A:$SI,MATCH($R$2&amp;"_"&amp;$B90,データシート2!$A$1:$SI$1,0),0)</f>
        <v>4.6959999999999997</v>
      </c>
      <c r="AB90" s="936">
        <f>VLOOKUP($D$3&amp;"_"&amp;AB$3,データシート2!$A:$SI,MATCH($R$2&amp;"_"&amp;$B90,データシート2!$A$1:$SI$1,0),0)</f>
        <v>4.6479999999999997</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1</v>
      </c>
      <c r="H96" s="762">
        <f>VLOOKUP($D$3&amp;"_"&amp;H$3,データシート2!$A:$SI,MATCH($G$2&amp;"_"&amp;$C96,データシート2!$A$1:$SI$1,0),0)</f>
        <v>1</v>
      </c>
      <c r="I96" s="762">
        <f>VLOOKUP($D$3&amp;"_"&amp;I$3,データシート2!$A:$SI,MATCH($G$2&amp;"_"&amp;$C96,データシート2!$A$1:$SI$1,0),0)</f>
        <v>1</v>
      </c>
      <c r="J96" s="762">
        <f>VLOOKUP($D$3&amp;"_"&amp;J$3,データシート2!$A:$SI,MATCH($G$2&amp;"_"&amp;$C96,データシート2!$A$1:$SI$1,0),0)</f>
        <v>1</v>
      </c>
      <c r="K96" s="763">
        <f>VLOOKUP($D$3&amp;"_"&amp;K$3,データシート2!$A:$SI,MATCH($G$2&amp;"_"&amp;$C96,データシート2!$A$1:$SI$1,0),0)</f>
        <v>1</v>
      </c>
      <c r="L96" s="763">
        <f>VLOOKUP($D$3&amp;"_"&amp;L$3,データシート2!$A:$SI,MATCH($G$2&amp;"_"&amp;$C96,データシート2!$A$1:$SI$1,0),0)</f>
        <v>1</v>
      </c>
      <c r="M96" s="763">
        <f>VLOOKUP($D$3&amp;"_"&amp;M$3,データシート2!$A:$SI,MATCH($G$2&amp;"_"&amp;$C96,データシート2!$A$1:$SI$1,0),0)</f>
        <v>1</v>
      </c>
      <c r="N96" s="763">
        <f>VLOOKUP($D$3&amp;"_"&amp;N$3,データシート2!$A:$SI,MATCH($G$2&amp;"_"&amp;$C96,データシート2!$A$1:$SI$1,0),0)</f>
        <v>1</v>
      </c>
      <c r="O96" s="763">
        <f>VLOOKUP($D$3&amp;"_"&amp;O$3,データシート2!$A:$SI,MATCH($G$2&amp;"_"&amp;$C96,データシート2!$A$1:$SI$1,0),0)</f>
        <v>1</v>
      </c>
      <c r="P96" s="763">
        <f>VLOOKUP($D$3&amp;"_"&amp;P$3,データシート2!$A:$SI,MATCH($G$2&amp;"_"&amp;$C96,データシート2!$A$1:$SI$1,0),0)</f>
        <v>1</v>
      </c>
      <c r="Q96" s="764">
        <f>VLOOKUP($D$3&amp;"_"&amp;Q$3,データシート2!$A:$SI,MATCH($G$2&amp;"_"&amp;$C96,データシート2!$A$1:$SI$1,0),0)</f>
        <v>1</v>
      </c>
      <c r="R96" s="940">
        <f>VLOOKUP($D$3&amp;"_"&amp;R$3,データシート2!$A:$SI,MATCH($R$2&amp;"_"&amp;$C96,データシート2!$A$1:$SI$1,0),0)</f>
        <v>5.9610000000000003</v>
      </c>
      <c r="S96" s="941">
        <f>VLOOKUP($D$3&amp;"_"&amp;S$3,データシート2!$A:$SI,MATCH($R$2&amp;"_"&amp;$C96,データシート2!$A$1:$SI$1,0),0)</f>
        <v>6.73</v>
      </c>
      <c r="T96" s="941">
        <f>VLOOKUP($D$3&amp;"_"&amp;T$3,データシート2!$A:$SI,MATCH($R$2&amp;"_"&amp;$C96,データシート2!$A$1:$SI$1,0),0)</f>
        <v>7.2930000000000001</v>
      </c>
      <c r="U96" s="941">
        <f>VLOOKUP($D$3&amp;"_"&amp;U$3,データシート2!$A:$SI,MATCH($R$2&amp;"_"&amp;$C96,データシート2!$A$1:$SI$1,0),0)</f>
        <v>7.0910000000000002</v>
      </c>
      <c r="V96" s="941">
        <f>VLOOKUP($D$3&amp;"_"&amp;V$3,データシート2!$A:$SI,MATCH($R$2&amp;"_"&amp;$C96,データシート2!$A$1:$SI$1,0),0)</f>
        <v>6.1790000000000003</v>
      </c>
      <c r="W96" s="941">
        <f>VLOOKUP($D$3&amp;"_"&amp;W$3,データシート2!$A:$SI,MATCH($R$2&amp;"_"&amp;$C96,データシート2!$A$1:$SI$1,0),0)</f>
        <v>6.2279999999999998</v>
      </c>
      <c r="X96" s="941">
        <f>VLOOKUP($D$3&amp;"_"&amp;X$3,データシート2!$A:$SI,MATCH($R$2&amp;"_"&amp;$C96,データシート2!$A$1:$SI$1,0),0)</f>
        <v>6.4089999999999998</v>
      </c>
      <c r="Y96" s="941">
        <f>VLOOKUP($D$3&amp;"_"&amp;Y$3,データシート2!$A:$SI,MATCH($R$2&amp;"_"&amp;$C96,データシート2!$A$1:$SI$1,0),0)</f>
        <v>5.5620000000000003</v>
      </c>
      <c r="Z96" s="941">
        <f>VLOOKUP($D$3&amp;"_"&amp;Z$3,データシート2!$A:$SI,MATCH($R$2&amp;"_"&amp;$C96,データシート2!$A$1:$SI$1,0),0)</f>
        <v>4.8339999999999996</v>
      </c>
      <c r="AA96" s="941">
        <f>VLOOKUP($D$3&amp;"_"&amp;AA$3,データシート2!$A:$SI,MATCH($R$2&amp;"_"&amp;$C96,データシート2!$A$1:$SI$1,0),0)</f>
        <v>4.6959999999999997</v>
      </c>
      <c r="AB96" s="942">
        <f>VLOOKUP($D$3&amp;"_"&amp;AB$3,データシート2!$A:$SI,MATCH($R$2&amp;"_"&amp;$C96,データシート2!$A$1:$SI$1,0),0)</f>
        <v>4.6479999999999997</v>
      </c>
    </row>
    <row r="97" spans="2:28" s="22" customFormat="1" ht="20.45" customHeight="1">
      <c r="B97" s="740" t="s">
        <v>609</v>
      </c>
      <c r="C97" s="741" t="s">
        <v>610</v>
      </c>
      <c r="D97" s="742"/>
      <c r="E97" s="743"/>
      <c r="F97" s="742"/>
      <c r="G97" s="744">
        <f>VLOOKUP($D$3&amp;"_"&amp;G$3,データシート2!$A:$SI,MATCH($G$2&amp;"_"&amp;$B97,データシート2!$A$1:$SI$1,0),0)</f>
        <v>6</v>
      </c>
      <c r="H97" s="745">
        <f>VLOOKUP($D$3&amp;"_"&amp;H$3,データシート2!$A:$SI,MATCH($G$2&amp;"_"&amp;$B97,データシート2!$A$1:$SI$1,0),0)</f>
        <v>7</v>
      </c>
      <c r="I97" s="745">
        <f>VLOOKUP($D$3&amp;"_"&amp;I$3,データシート2!$A:$SI,MATCH($G$2&amp;"_"&amp;$B97,データシート2!$A$1:$SI$1,0),0)</f>
        <v>6</v>
      </c>
      <c r="J97" s="745">
        <f>VLOOKUP($D$3&amp;"_"&amp;J$3,データシート2!$A:$SI,MATCH($G$2&amp;"_"&amp;$B97,データシート2!$A$1:$SI$1,0),0)</f>
        <v>7</v>
      </c>
      <c r="K97" s="746">
        <f>VLOOKUP($D$3&amp;"_"&amp;K$3,データシート2!$A:$SI,MATCH($G$2&amp;"_"&amp;$B97,データシート2!$A$1:$SI$1,0),0)</f>
        <v>7</v>
      </c>
      <c r="L97" s="746">
        <f>VLOOKUP($D$3&amp;"_"&amp;L$3,データシート2!$A:$SI,MATCH($G$2&amp;"_"&amp;$B97,データシート2!$A$1:$SI$1,0),0)</f>
        <v>7</v>
      </c>
      <c r="M97" s="746">
        <f>VLOOKUP($D$3&amp;"_"&amp;M$3,データシート2!$A:$SI,MATCH($G$2&amp;"_"&amp;$B97,データシート2!$A$1:$SI$1,0),0)</f>
        <v>7</v>
      </c>
      <c r="N97" s="746">
        <f>VLOOKUP($D$3&amp;"_"&amp;N$3,データシート2!$A:$SI,MATCH($G$2&amp;"_"&amp;$B97,データシート2!$A$1:$SI$1,0),0)</f>
        <v>5</v>
      </c>
      <c r="O97" s="746">
        <f>VLOOKUP($D$3&amp;"_"&amp;O$3,データシート2!$A:$SI,MATCH($G$2&amp;"_"&amp;$B97,データシート2!$A$1:$SI$1,0),0)</f>
        <v>5</v>
      </c>
      <c r="P97" s="746">
        <f>VLOOKUP($D$3&amp;"_"&amp;P$3,データシート2!$A:$SI,MATCH($G$2&amp;"_"&amp;$B97,データシート2!$A$1:$SI$1,0),0)</f>
        <v>3</v>
      </c>
      <c r="Q97" s="747">
        <f>VLOOKUP($D$3&amp;"_"&amp;Q$3,データシート2!$A:$SI,MATCH($G$2&amp;"_"&amp;$B97,データシート2!$A$1:$SI$1,0),0)</f>
        <v>4</v>
      </c>
      <c r="R97" s="934">
        <f>VLOOKUP($D$3&amp;"_"&amp;R$3,データシート2!$A:$SI,MATCH($R$2&amp;"_"&amp;$B97,データシート2!$A$1:$SI$1,0),0)</f>
        <v>22.126999999999999</v>
      </c>
      <c r="S97" s="935">
        <f>VLOOKUP($D$3&amp;"_"&amp;S$3,データシート2!$A:$SI,MATCH($R$2&amp;"_"&amp;$B97,データシート2!$A$1:$SI$1,0),0)</f>
        <v>34.654000000000003</v>
      </c>
      <c r="T97" s="935">
        <f>VLOOKUP($D$3&amp;"_"&amp;T$3,データシート2!$A:$SI,MATCH($R$2&amp;"_"&amp;$B97,データシート2!$A$1:$SI$1,0),0)</f>
        <v>34.79</v>
      </c>
      <c r="U97" s="935">
        <f>VLOOKUP($D$3&amp;"_"&amp;U$3,データシート2!$A:$SI,MATCH($R$2&amp;"_"&amp;$B97,データシート2!$A$1:$SI$1,0),0)</f>
        <v>37.866999999999997</v>
      </c>
      <c r="V97" s="935">
        <f>VLOOKUP($D$3&amp;"_"&amp;V$3,データシート2!$A:$SI,MATCH($R$2&amp;"_"&amp;$B97,データシート2!$A$1:$SI$1,0),0)</f>
        <v>33.99</v>
      </c>
      <c r="W97" s="935">
        <f>VLOOKUP($D$3&amp;"_"&amp;W$3,データシート2!$A:$SI,MATCH($R$2&amp;"_"&amp;$B97,データシート2!$A$1:$SI$1,0),0)</f>
        <v>32.18</v>
      </c>
      <c r="X97" s="935">
        <f>VLOOKUP($D$3&amp;"_"&amp;X$3,データシート2!$A:$SI,MATCH($R$2&amp;"_"&amp;$B97,データシート2!$A$1:$SI$1,0),0)</f>
        <v>25.798999999999999</v>
      </c>
      <c r="Y97" s="935">
        <f>VLOOKUP($D$3&amp;"_"&amp;Y$3,データシート2!$A:$SI,MATCH($R$2&amp;"_"&amp;$B97,データシート2!$A$1:$SI$1,0),0)</f>
        <v>17.798999999999999</v>
      </c>
      <c r="Z97" s="935">
        <f>VLOOKUP($D$3&amp;"_"&amp;Z$3,データシート2!$A:$SI,MATCH($R$2&amp;"_"&amp;$B97,データシート2!$A$1:$SI$1,0),0)</f>
        <v>17.215</v>
      </c>
      <c r="AA97" s="935">
        <f>VLOOKUP($D$3&amp;"_"&amp;AA$3,データシート2!$A:$SI,MATCH($R$2&amp;"_"&amp;$B97,データシート2!$A$1:$SI$1,0),0)</f>
        <v>8.7669999999999995</v>
      </c>
      <c r="AB97" s="936">
        <f>VLOOKUP($D$3&amp;"_"&amp;AB$3,データシート2!$A:$SI,MATCH($R$2&amp;"_"&amp;$B97,データシート2!$A$1:$SI$1,0),0)</f>
        <v>12.446999999999999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6</v>
      </c>
      <c r="H99" s="777">
        <f>VLOOKUP($D$3&amp;"_"&amp;H$3,データシート2!$A:$SI,MATCH($G$2&amp;"_"&amp;$C99,データシート2!$A$1:$SI$1,0),0)</f>
        <v>7</v>
      </c>
      <c r="I99" s="777">
        <f>VLOOKUP($D$3&amp;"_"&amp;I$3,データシート2!$A:$SI,MATCH($G$2&amp;"_"&amp;$C99,データシート2!$A$1:$SI$1,0),0)</f>
        <v>6</v>
      </c>
      <c r="J99" s="777">
        <f>VLOOKUP($D$3&amp;"_"&amp;J$3,データシート2!$A:$SI,MATCH($G$2&amp;"_"&amp;$C99,データシート2!$A$1:$SI$1,0),0)</f>
        <v>7</v>
      </c>
      <c r="K99" s="778">
        <f>VLOOKUP($D$3&amp;"_"&amp;K$3,データシート2!$A:$SI,MATCH($G$2&amp;"_"&amp;$C99,データシート2!$A$1:$SI$1,0),0)</f>
        <v>7</v>
      </c>
      <c r="L99" s="778">
        <f>VLOOKUP($D$3&amp;"_"&amp;L$3,データシート2!$A:$SI,MATCH($G$2&amp;"_"&amp;$C99,データシート2!$A$1:$SI$1,0),0)</f>
        <v>7</v>
      </c>
      <c r="M99" s="778">
        <f>VLOOKUP($D$3&amp;"_"&amp;M$3,データシート2!$A:$SI,MATCH($G$2&amp;"_"&amp;$C99,データシート2!$A$1:$SI$1,0),0)</f>
        <v>7</v>
      </c>
      <c r="N99" s="778">
        <f>VLOOKUP($D$3&amp;"_"&amp;N$3,データシート2!$A:$SI,MATCH($G$2&amp;"_"&amp;$C99,データシート2!$A$1:$SI$1,0),0)</f>
        <v>5</v>
      </c>
      <c r="O99" s="778">
        <f>VLOOKUP($D$3&amp;"_"&amp;O$3,データシート2!$A:$SI,MATCH($G$2&amp;"_"&amp;$C99,データシート2!$A$1:$SI$1,0),0)</f>
        <v>5</v>
      </c>
      <c r="P99" s="778">
        <f>VLOOKUP($D$3&amp;"_"&amp;P$3,データシート2!$A:$SI,MATCH($G$2&amp;"_"&amp;$C99,データシート2!$A$1:$SI$1,0),0)</f>
        <v>3</v>
      </c>
      <c r="Q99" s="779">
        <f>VLOOKUP($D$3&amp;"_"&amp;Q$3,データシート2!$A:$SI,MATCH($G$2&amp;"_"&amp;$C99,データシート2!$A$1:$SI$1,0),0)</f>
        <v>4</v>
      </c>
      <c r="R99" s="947">
        <f>VLOOKUP($D$3&amp;"_"&amp;R$3,データシート2!$A:$SI,MATCH($R$2&amp;"_"&amp;$C99,データシート2!$A$1:$SI$1,0),0)</f>
        <v>22.126999999999999</v>
      </c>
      <c r="S99" s="948">
        <f>VLOOKUP($D$3&amp;"_"&amp;S$3,データシート2!$A:$SI,MATCH($R$2&amp;"_"&amp;$C99,データシート2!$A$1:$SI$1,0),0)</f>
        <v>34.654000000000003</v>
      </c>
      <c r="T99" s="948">
        <f>VLOOKUP($D$3&amp;"_"&amp;T$3,データシート2!$A:$SI,MATCH($R$2&amp;"_"&amp;$C99,データシート2!$A$1:$SI$1,0),0)</f>
        <v>34.79</v>
      </c>
      <c r="U99" s="948">
        <f>VLOOKUP($D$3&amp;"_"&amp;U$3,データシート2!$A:$SI,MATCH($R$2&amp;"_"&amp;$C99,データシート2!$A$1:$SI$1,0),0)</f>
        <v>37.866999999999997</v>
      </c>
      <c r="V99" s="948">
        <f>VLOOKUP($D$3&amp;"_"&amp;V$3,データシート2!$A:$SI,MATCH($R$2&amp;"_"&amp;$C99,データシート2!$A$1:$SI$1,0),0)</f>
        <v>33.99</v>
      </c>
      <c r="W99" s="948">
        <f>VLOOKUP($D$3&amp;"_"&amp;W$3,データシート2!$A:$SI,MATCH($R$2&amp;"_"&amp;$C99,データシート2!$A$1:$SI$1,0),0)</f>
        <v>32.18</v>
      </c>
      <c r="X99" s="948">
        <f>VLOOKUP($D$3&amp;"_"&amp;X$3,データシート2!$A:$SI,MATCH($R$2&amp;"_"&amp;$C99,データシート2!$A$1:$SI$1,0),0)</f>
        <v>25.798999999999999</v>
      </c>
      <c r="Y99" s="948">
        <f>VLOOKUP($D$3&amp;"_"&amp;Y$3,データシート2!$A:$SI,MATCH($R$2&amp;"_"&amp;$C99,データシート2!$A$1:$SI$1,0),0)</f>
        <v>17.798999999999999</v>
      </c>
      <c r="Z99" s="948">
        <f>VLOOKUP($D$3&amp;"_"&amp;Z$3,データシート2!$A:$SI,MATCH($R$2&amp;"_"&amp;$C99,データシート2!$A$1:$SI$1,0),0)</f>
        <v>17.215</v>
      </c>
      <c r="AA99" s="948">
        <f>VLOOKUP($D$3&amp;"_"&amp;AA$3,データシート2!$A:$SI,MATCH($R$2&amp;"_"&amp;$C99,データシート2!$A$1:$SI$1,0),0)</f>
        <v>8.7669999999999995</v>
      </c>
      <c r="AB99" s="949">
        <f>VLOOKUP($D$3&amp;"_"&amp;AB$3,データシート2!$A:$SI,MATCH($R$2&amp;"_"&amp;$C99,データシート2!$A$1:$SI$1,0),0)</f>
        <v>12.446999999999999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32</v>
      </c>
      <c r="H101" s="745">
        <f>VLOOKUP($D$3&amp;"_"&amp;H$3,データシート2!$A:$SI,MATCH($G$2&amp;"_"&amp;$B101,データシート2!$A$1:$SI$1,0),0)</f>
        <v>32</v>
      </c>
      <c r="I101" s="745">
        <f>VLOOKUP($D$3&amp;"_"&amp;I$3,データシート2!$A:$SI,MATCH($G$2&amp;"_"&amp;$B101,データシート2!$A$1:$SI$1,0),0)</f>
        <v>35</v>
      </c>
      <c r="J101" s="745">
        <f>VLOOKUP($D$3&amp;"_"&amp;J$3,データシート2!$A:$SI,MATCH($G$2&amp;"_"&amp;$B101,データシート2!$A$1:$SI$1,0),0)</f>
        <v>37</v>
      </c>
      <c r="K101" s="746">
        <f>VLOOKUP($D$3&amp;"_"&amp;K$3,データシート2!$A:$SI,MATCH($G$2&amp;"_"&amp;$B101,データシート2!$A$1:$SI$1,0),0)</f>
        <v>30</v>
      </c>
      <c r="L101" s="746">
        <f>VLOOKUP($D$3&amp;"_"&amp;L$3,データシート2!$A:$SI,MATCH($G$2&amp;"_"&amp;$B101,データシート2!$A$1:$SI$1,0),0)</f>
        <v>35</v>
      </c>
      <c r="M101" s="746">
        <f>VLOOKUP($D$3&amp;"_"&amp;M$3,データシート2!$A:$SI,MATCH($G$2&amp;"_"&amp;$B101,データシート2!$A$1:$SI$1,0),0)</f>
        <v>37</v>
      </c>
      <c r="N101" s="746">
        <f>VLOOKUP($D$3&amp;"_"&amp;N$3,データシート2!$A:$SI,MATCH($G$2&amp;"_"&amp;$B101,データシート2!$A$1:$SI$1,0),0)</f>
        <v>36</v>
      </c>
      <c r="O101" s="746">
        <f>VLOOKUP($D$3&amp;"_"&amp;O$3,データシート2!$A:$SI,MATCH($G$2&amp;"_"&amp;$B101,データシート2!$A$1:$SI$1,0),0)</f>
        <v>36</v>
      </c>
      <c r="P101" s="746">
        <f>VLOOKUP($D$3&amp;"_"&amp;P$3,データシート2!$A:$SI,MATCH($G$2&amp;"_"&amp;$B101,データシート2!$A$1:$SI$1,0),0)</f>
        <v>35</v>
      </c>
      <c r="Q101" s="747">
        <f>VLOOKUP($D$3&amp;"_"&amp;Q$3,データシート2!$A:$SI,MATCH($G$2&amp;"_"&amp;$B101,データシート2!$A$1:$SI$1,0),0)</f>
        <v>33</v>
      </c>
      <c r="R101" s="934">
        <f>VLOOKUP($D$3&amp;"_"&amp;R$3,データシート2!$A:$SI,MATCH($R$2&amp;"_"&amp;$B101,データシート2!$A$1:$SI$1,0),0)</f>
        <v>427.80500000000001</v>
      </c>
      <c r="S101" s="935">
        <f>VLOOKUP($D$3&amp;"_"&amp;S$3,データシート2!$A:$SI,MATCH($R$2&amp;"_"&amp;$B101,データシート2!$A$1:$SI$1,0),0)</f>
        <v>694.99599999999998</v>
      </c>
      <c r="T101" s="935">
        <f>VLOOKUP($D$3&amp;"_"&amp;T$3,データシート2!$A:$SI,MATCH($R$2&amp;"_"&amp;$B101,データシート2!$A$1:$SI$1,0),0)</f>
        <v>724.41800000000001</v>
      </c>
      <c r="U101" s="935">
        <f>VLOOKUP($D$3&amp;"_"&amp;U$3,データシート2!$A:$SI,MATCH($R$2&amp;"_"&amp;$B101,データシート2!$A$1:$SI$1,0),0)</f>
        <v>837.39800000000002</v>
      </c>
      <c r="V101" s="935">
        <f>VLOOKUP($D$3&amp;"_"&amp;V$3,データシート2!$A:$SI,MATCH($R$2&amp;"_"&amp;$B101,データシート2!$A$1:$SI$1,0),0)</f>
        <v>726.26800000000003</v>
      </c>
      <c r="W101" s="935">
        <f>VLOOKUP($D$3&amp;"_"&amp;W$3,データシート2!$A:$SI,MATCH($R$2&amp;"_"&amp;$B101,データシート2!$A$1:$SI$1,0),0)</f>
        <v>779.40800000000002</v>
      </c>
      <c r="X101" s="935">
        <f>VLOOKUP($D$3&amp;"_"&amp;X$3,データシート2!$A:$SI,MATCH($R$2&amp;"_"&amp;$B101,データシート2!$A$1:$SI$1,0),0)</f>
        <v>754.55499999999995</v>
      </c>
      <c r="Y101" s="935">
        <f>VLOOKUP($D$3&amp;"_"&amp;Y$3,データシート2!$A:$SI,MATCH($R$2&amp;"_"&amp;$B101,データシート2!$A$1:$SI$1,0),0)</f>
        <v>758.68399999999997</v>
      </c>
      <c r="Z101" s="935">
        <f>VLOOKUP($D$3&amp;"_"&amp;Z$3,データシート2!$A:$SI,MATCH($R$2&amp;"_"&amp;$B101,データシート2!$A$1:$SI$1,0),0)</f>
        <v>753.82299999999998</v>
      </c>
      <c r="AA101" s="935">
        <f>VLOOKUP($D$3&amp;"_"&amp;AA$3,データシート2!$A:$SI,MATCH($R$2&amp;"_"&amp;$B101,データシート2!$A$1:$SI$1,0),0)</f>
        <v>716.76900000000001</v>
      </c>
      <c r="AB101" s="936">
        <f>VLOOKUP($D$3&amp;"_"&amp;AB$3,データシート2!$A:$SI,MATCH($R$2&amp;"_"&amp;$B101,データシート2!$A$1:$SI$1,0),0)</f>
        <v>685.46600000000001</v>
      </c>
    </row>
    <row r="102" spans="2:28" s="756" customFormat="1" ht="16.5" customHeight="1">
      <c r="B102" s="748"/>
      <c r="C102" s="749">
        <v>71</v>
      </c>
      <c r="D102" s="750" t="s">
        <v>616</v>
      </c>
      <c r="E102" s="749"/>
      <c r="F102" s="751"/>
      <c r="G102" s="765">
        <f>VLOOKUP($D$3&amp;"_"&amp;G$3,データシート2!$A:$SI,MATCH($G$2&amp;"_"&amp;$C102,データシート2!$A$1:$SI$1,0),0)</f>
        <v>31</v>
      </c>
      <c r="H102" s="753">
        <f>VLOOKUP($D$3&amp;"_"&amp;H$3,データシート2!$A:$SI,MATCH($G$2&amp;"_"&amp;$C102,データシート2!$A$1:$SI$1,0),0)</f>
        <v>31</v>
      </c>
      <c r="I102" s="753">
        <f>VLOOKUP($D$3&amp;"_"&amp;I$3,データシート2!$A:$SI,MATCH($G$2&amp;"_"&amp;$C102,データシート2!$A$1:$SI$1,0),0)</f>
        <v>34</v>
      </c>
      <c r="J102" s="753">
        <f>VLOOKUP($D$3&amp;"_"&amp;J$3,データシート2!$A:$SI,MATCH($G$2&amp;"_"&amp;$C102,データシート2!$A$1:$SI$1,0),0)</f>
        <v>35</v>
      </c>
      <c r="K102" s="754">
        <f>VLOOKUP($D$3&amp;"_"&amp;K$3,データシート2!$A:$SI,MATCH($G$2&amp;"_"&amp;$C102,データシート2!$A$1:$SI$1,0),0)</f>
        <v>29</v>
      </c>
      <c r="L102" s="754">
        <f>VLOOKUP($D$3&amp;"_"&amp;L$3,データシート2!$A:$SI,MATCH($G$2&amp;"_"&amp;$C102,データシート2!$A$1:$SI$1,0),0)</f>
        <v>34</v>
      </c>
      <c r="M102" s="754">
        <f>VLOOKUP($D$3&amp;"_"&amp;M$3,データシート2!$A:$SI,MATCH($G$2&amp;"_"&amp;$C102,データシート2!$A$1:$SI$1,0),0)</f>
        <v>35</v>
      </c>
      <c r="N102" s="754">
        <f>VLOOKUP($D$3&amp;"_"&amp;N$3,データシート2!$A:$SI,MATCH($G$2&amp;"_"&amp;$C102,データシート2!$A$1:$SI$1,0),0)</f>
        <v>35</v>
      </c>
      <c r="O102" s="754">
        <f>VLOOKUP($D$3&amp;"_"&amp;O$3,データシート2!$A:$SI,MATCH($G$2&amp;"_"&amp;$C102,データシート2!$A$1:$SI$1,0),0)</f>
        <v>35</v>
      </c>
      <c r="P102" s="754">
        <f>VLOOKUP($D$3&amp;"_"&amp;P$3,データシート2!$A:$SI,MATCH($G$2&amp;"_"&amp;$C102,データシート2!$A$1:$SI$1,0),0)</f>
        <v>33</v>
      </c>
      <c r="Q102" s="755">
        <f>VLOOKUP($D$3&amp;"_"&amp;Q$3,データシート2!$A:$SI,MATCH($G$2&amp;"_"&amp;$C102,データシート2!$A$1:$SI$1,0),0)</f>
        <v>31</v>
      </c>
      <c r="R102" s="943">
        <f>VLOOKUP($D$3&amp;"_"&amp;R$3,データシート2!$A:$SI,MATCH($R$2&amp;"_"&amp;$C102,データシート2!$A$1:$SI$1,0),0)</f>
        <v>422.40600000000001</v>
      </c>
      <c r="S102" s="938">
        <f>VLOOKUP($D$3&amp;"_"&amp;S$3,データシート2!$A:$SI,MATCH($R$2&amp;"_"&amp;$C102,データシート2!$A$1:$SI$1,0),0)</f>
        <v>689.149</v>
      </c>
      <c r="T102" s="938">
        <f>VLOOKUP($D$3&amp;"_"&amp;T$3,データシート2!$A:$SI,MATCH($R$2&amp;"_"&amp;$C102,データシート2!$A$1:$SI$1,0),0)</f>
        <v>718.49</v>
      </c>
      <c r="U102" s="938">
        <f>VLOOKUP($D$3&amp;"_"&amp;U$3,データシート2!$A:$SI,MATCH($R$2&amp;"_"&amp;$C102,データシート2!$A$1:$SI$1,0),0)</f>
        <v>829.70600000000002</v>
      </c>
      <c r="V102" s="938">
        <f>VLOOKUP($D$3&amp;"_"&amp;V$3,データシート2!$A:$SI,MATCH($R$2&amp;"_"&amp;$C102,データシート2!$A$1:$SI$1,0),0)</f>
        <v>720.88699999999994</v>
      </c>
      <c r="W102" s="938">
        <f>VLOOKUP($D$3&amp;"_"&amp;W$3,データシート2!$A:$SI,MATCH($R$2&amp;"_"&amp;$C102,データシート2!$A$1:$SI$1,0),0)</f>
        <v>773.471</v>
      </c>
      <c r="X102" s="938">
        <f>VLOOKUP($D$3&amp;"_"&amp;X$3,データシート2!$A:$SI,MATCH($R$2&amp;"_"&amp;$C102,データシート2!$A$1:$SI$1,0),0)</f>
        <v>745.61099999999999</v>
      </c>
      <c r="Y102" s="938">
        <f>VLOOKUP($D$3&amp;"_"&amp;Y$3,データシート2!$A:$SI,MATCH($R$2&amp;"_"&amp;$C102,データシート2!$A$1:$SI$1,0),0)</f>
        <v>755.96</v>
      </c>
      <c r="Z102" s="938">
        <f>VLOOKUP($D$3&amp;"_"&amp;Z$3,データシート2!$A:$SI,MATCH($R$2&amp;"_"&amp;$C102,データシート2!$A$1:$SI$1,0),0)</f>
        <v>751.39</v>
      </c>
      <c r="AA102" s="938">
        <f>VLOOKUP($D$3&amp;"_"&amp;AA$3,データシート2!$A:$SI,MATCH($R$2&amp;"_"&amp;$C102,データシート2!$A$1:$SI$1,0),0)</f>
        <v>704.07</v>
      </c>
      <c r="AB102" s="939">
        <f>VLOOKUP($D$3&amp;"_"&amp;AB$3,データシート2!$A:$SI,MATCH($R$2&amp;"_"&amp;$C102,データシート2!$A$1:$SI$1,0),0)</f>
        <v>672.74900000000002</v>
      </c>
    </row>
    <row r="103" spans="2:28" s="756" customFormat="1" ht="16.5" customHeight="1">
      <c r="B103" s="748"/>
      <c r="C103" s="773">
        <v>72</v>
      </c>
      <c r="D103" s="774" t="s">
        <v>617</v>
      </c>
      <c r="E103" s="773"/>
      <c r="F103" s="775"/>
      <c r="G103" s="776">
        <f>VLOOKUP($D$3&amp;"_"&amp;G$3,データシート2!$A:$SI,MATCH($G$2&amp;"_"&amp;$C103,データシート2!$A$1:$SI$1,0),0)</f>
        <v>1</v>
      </c>
      <c r="H103" s="777">
        <f>VLOOKUP($D$3&amp;"_"&amp;H$3,データシート2!$A:$SI,MATCH($G$2&amp;"_"&amp;$C103,データシート2!$A$1:$SI$1,0),0)</f>
        <v>1</v>
      </c>
      <c r="I103" s="777">
        <f>VLOOKUP($D$3&amp;"_"&amp;I$3,データシート2!$A:$SI,MATCH($G$2&amp;"_"&amp;$C103,データシート2!$A$1:$SI$1,0),0)</f>
        <v>1</v>
      </c>
      <c r="J103" s="777">
        <f>VLOOKUP($D$3&amp;"_"&amp;J$3,データシート2!$A:$SI,MATCH($G$2&amp;"_"&amp;$C103,データシート2!$A$1:$SI$1,0),0)</f>
        <v>1</v>
      </c>
      <c r="K103" s="778">
        <f>VLOOKUP($D$3&amp;"_"&amp;K$3,データシート2!$A:$SI,MATCH($G$2&amp;"_"&amp;$C103,データシート2!$A$1:$SI$1,0),0)</f>
        <v>1</v>
      </c>
      <c r="L103" s="778">
        <f>VLOOKUP($D$3&amp;"_"&amp;L$3,データシート2!$A:$SI,MATCH($G$2&amp;"_"&amp;$C103,データシート2!$A$1:$SI$1,0),0)</f>
        <v>1</v>
      </c>
      <c r="M103" s="778">
        <f>VLOOKUP($D$3&amp;"_"&amp;M$3,データシート2!$A:$SI,MATCH($G$2&amp;"_"&amp;$C103,データシート2!$A$1:$SI$1,0),0)</f>
        <v>1</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5.399</v>
      </c>
      <c r="S103" s="948">
        <f>VLOOKUP($D$3&amp;"_"&amp;S$3,データシート2!$A:$SI,MATCH($R$2&amp;"_"&amp;$C103,データシート2!$A$1:$SI$1,0),0)</f>
        <v>5.8470000000000004</v>
      </c>
      <c r="T103" s="948">
        <f>VLOOKUP($D$3&amp;"_"&amp;T$3,データシート2!$A:$SI,MATCH($R$2&amp;"_"&amp;$C103,データシート2!$A$1:$SI$1,0),0)</f>
        <v>5.9279999999999999</v>
      </c>
      <c r="U103" s="948">
        <f>VLOOKUP($D$3&amp;"_"&amp;U$3,データシート2!$A:$SI,MATCH($R$2&amp;"_"&amp;$C103,データシート2!$A$1:$SI$1,0),0)</f>
        <v>4.907</v>
      </c>
      <c r="V103" s="948">
        <f>VLOOKUP($D$3&amp;"_"&amp;V$3,データシート2!$A:$SI,MATCH($R$2&amp;"_"&amp;$C103,データシート2!$A$1:$SI$1,0),0)</f>
        <v>5.3810000000000002</v>
      </c>
      <c r="W103" s="948">
        <f>VLOOKUP($D$3&amp;"_"&amp;W$3,データシート2!$A:$SI,MATCH($R$2&amp;"_"&amp;$C103,データシート2!$A$1:$SI$1,0),0)</f>
        <v>5.9370000000000003</v>
      </c>
      <c r="X103" s="948">
        <f>VLOOKUP($D$3&amp;"_"&amp;X$3,データシート2!$A:$SI,MATCH($R$2&amp;"_"&amp;$C103,データシート2!$A$1:$SI$1,0),0)</f>
        <v>6.0140000000000002</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1</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2</v>
      </c>
      <c r="Q105" s="764">
        <f>VLOOKUP($D$3&amp;"_"&amp;Q$3,データシート2!$A:$SI,MATCH($G$2&amp;"_"&amp;$C105,データシート2!$A$1:$SI$1,0),0)</f>
        <v>2</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2.7850000000000001</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2.93</v>
      </c>
      <c r="Y105" s="941">
        <f>VLOOKUP($D$3&amp;"_"&amp;Y$3,データシート2!$A:$SI,MATCH($R$2&amp;"_"&amp;$C105,データシート2!$A$1:$SI$1,0),0)</f>
        <v>2.7240000000000002</v>
      </c>
      <c r="Z105" s="941">
        <f>VLOOKUP($D$3&amp;"_"&amp;Z$3,データシート2!$A:$SI,MATCH($R$2&amp;"_"&amp;$C105,データシート2!$A$1:$SI$1,0),0)</f>
        <v>2.4329999999999998</v>
      </c>
      <c r="AA105" s="941">
        <f>VLOOKUP($D$3&amp;"_"&amp;AA$3,データシート2!$A:$SI,MATCH($R$2&amp;"_"&amp;$C105,データシート2!$A$1:$SI$1,0),0)</f>
        <v>12.699</v>
      </c>
      <c r="AB105" s="942">
        <f>VLOOKUP($D$3&amp;"_"&amp;AB$3,データシート2!$A:$SI,MATCH($R$2&amp;"_"&amp;$C105,データシート2!$A$1:$SI$1,0),0)</f>
        <v>12.717000000000001</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1</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2.98</v>
      </c>
      <c r="S106" s="935">
        <f>VLOOKUP($D$3&amp;"_"&amp;S$3,データシート2!$A:$SI,MATCH($R$2&amp;"_"&amp;$B106,データシート2!$A$1:$SI$1,0),0)</f>
        <v>3.34</v>
      </c>
      <c r="T106" s="935">
        <f>VLOOKUP($D$3&amp;"_"&amp;T$3,データシート2!$A:$SI,MATCH($R$2&amp;"_"&amp;$B106,データシート2!$A$1:$SI$1,0),0)</f>
        <v>3.6019999999999999</v>
      </c>
      <c r="U106" s="935">
        <f>VLOOKUP($D$3&amp;"_"&amp;U$3,データシート2!$A:$SI,MATCH($R$2&amp;"_"&amp;$B106,データシート2!$A$1:$SI$1,0),0)</f>
        <v>3.6190000000000002</v>
      </c>
      <c r="V106" s="935">
        <f>VLOOKUP($D$3&amp;"_"&amp;V$3,データシート2!$A:$SI,MATCH($R$2&amp;"_"&amp;$B106,データシート2!$A$1:$SI$1,0),0)</f>
        <v>3.5</v>
      </c>
      <c r="W106" s="935">
        <f>VLOOKUP($D$3&amp;"_"&amp;W$3,データシート2!$A:$SI,MATCH($R$2&amp;"_"&amp;$B106,データシート2!$A$1:$SI$1,0),0)</f>
        <v>3.55</v>
      </c>
      <c r="X106" s="935">
        <f>VLOOKUP($D$3&amp;"_"&amp;X$3,データシート2!$A:$SI,MATCH($R$2&amp;"_"&amp;$B106,データシート2!$A$1:$SI$1,0),0)</f>
        <v>3.5840000000000001</v>
      </c>
      <c r="Y106" s="935">
        <f>VLOOKUP($D$3&amp;"_"&amp;Y$3,データシート2!$A:$SI,MATCH($R$2&amp;"_"&amp;$B106,データシート2!$A$1:$SI$1,0),0)</f>
        <v>3.55</v>
      </c>
      <c r="Z106" s="935">
        <f>VLOOKUP($D$3&amp;"_"&amp;Z$3,データシート2!$A:$SI,MATCH($R$2&amp;"_"&amp;$B106,データシート2!$A$1:$SI$1,0),0)</f>
        <v>3.5459999999999998</v>
      </c>
      <c r="AA106" s="935">
        <f>VLOOKUP($D$3&amp;"_"&amp;AA$3,データシート2!$A:$SI,MATCH($R$2&amp;"_"&amp;$B106,データシート2!$A$1:$SI$1,0),0)</f>
        <v>2.964</v>
      </c>
      <c r="AB106" s="936">
        <f>VLOOKUP($D$3&amp;"_"&amp;AB$3,データシート2!$A:$SI,MATCH($R$2&amp;"_"&amp;$B106,データシート2!$A$1:$SI$1,0),0)</f>
        <v>3.1360000000000001</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1</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2.98</v>
      </c>
      <c r="S107" s="948">
        <f>VLOOKUP($D$3&amp;"_"&amp;S$3,データシート2!$A:$SI,MATCH($R$2&amp;"_"&amp;$C107,データシート2!$A$1:$SI$1,0),0)</f>
        <v>3.34</v>
      </c>
      <c r="T107" s="948">
        <f>VLOOKUP($D$3&amp;"_"&amp;T$3,データシート2!$A:$SI,MATCH($R$2&amp;"_"&amp;$C107,データシート2!$A$1:$SI$1,0),0)</f>
        <v>3.6019999999999999</v>
      </c>
      <c r="U107" s="948">
        <f>VLOOKUP($D$3&amp;"_"&amp;U$3,データシート2!$A:$SI,MATCH($R$2&amp;"_"&amp;$C107,データシート2!$A$1:$SI$1,0),0)</f>
        <v>3.6190000000000002</v>
      </c>
      <c r="V107" s="948">
        <f>VLOOKUP($D$3&amp;"_"&amp;V$3,データシート2!$A:$SI,MATCH($R$2&amp;"_"&amp;$C107,データシート2!$A$1:$SI$1,0),0)</f>
        <v>3.5</v>
      </c>
      <c r="W107" s="948">
        <f>VLOOKUP($D$3&amp;"_"&amp;W$3,データシート2!$A:$SI,MATCH($R$2&amp;"_"&amp;$C107,データシート2!$A$1:$SI$1,0),0)</f>
        <v>3.55</v>
      </c>
      <c r="X107" s="948">
        <f>VLOOKUP($D$3&amp;"_"&amp;X$3,データシート2!$A:$SI,MATCH($R$2&amp;"_"&amp;$C107,データシート2!$A$1:$SI$1,0),0)</f>
        <v>3.5840000000000001</v>
      </c>
      <c r="Y107" s="948">
        <f>VLOOKUP($D$3&amp;"_"&amp;Y$3,データシート2!$A:$SI,MATCH($R$2&amp;"_"&amp;$C107,データシート2!$A$1:$SI$1,0),0)</f>
        <v>3.55</v>
      </c>
      <c r="Z107" s="948">
        <f>VLOOKUP($D$3&amp;"_"&amp;Z$3,データシート2!$A:$SI,MATCH($R$2&amp;"_"&amp;$C107,データシート2!$A$1:$SI$1,0),0)</f>
        <v>3.5459999999999998</v>
      </c>
      <c r="AA107" s="948">
        <f>VLOOKUP($D$3&amp;"_"&amp;AA$3,データシート2!$A:$SI,MATCH($R$2&amp;"_"&amp;$C107,データシート2!$A$1:$SI$1,0),0)</f>
        <v>2.964</v>
      </c>
      <c r="AB107" s="949">
        <f>VLOOKUP($D$3&amp;"_"&amp;AB$3,データシート2!$A:$SI,MATCH($R$2&amp;"_"&amp;$C107,データシート2!$A$1:$SI$1,0),0)</f>
        <v>3.1360000000000001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4</v>
      </c>
      <c r="H110" s="745">
        <f>VLOOKUP($D$3&amp;"_"&amp;H$3,データシート2!$A:$SI,MATCH($G$2&amp;"_"&amp;$B110,データシート2!$A$1:$SI$1,0),0)</f>
        <v>5</v>
      </c>
      <c r="I110" s="745">
        <f>VLOOKUP($D$3&amp;"_"&amp;I$3,データシート2!$A:$SI,MATCH($G$2&amp;"_"&amp;$B110,データシート2!$A$1:$SI$1,0),0)</f>
        <v>6</v>
      </c>
      <c r="J110" s="745">
        <f>VLOOKUP($D$3&amp;"_"&amp;J$3,データシート2!$A:$SI,MATCH($G$2&amp;"_"&amp;$B110,データシート2!$A$1:$SI$1,0),0)</f>
        <v>6</v>
      </c>
      <c r="K110" s="746">
        <f>VLOOKUP($D$3&amp;"_"&amp;K$3,データシート2!$A:$SI,MATCH($G$2&amp;"_"&amp;$B110,データシート2!$A$1:$SI$1,0),0)</f>
        <v>6</v>
      </c>
      <c r="L110" s="746">
        <f>VLOOKUP($D$3&amp;"_"&amp;L$3,データシート2!$A:$SI,MATCH($G$2&amp;"_"&amp;$B110,データシート2!$A$1:$SI$1,0),0)</f>
        <v>6</v>
      </c>
      <c r="M110" s="746">
        <f>VLOOKUP($D$3&amp;"_"&amp;M$3,データシート2!$A:$SI,MATCH($G$2&amp;"_"&amp;$B110,データシート2!$A$1:$SI$1,0),0)</f>
        <v>6</v>
      </c>
      <c r="N110" s="746">
        <f>VLOOKUP($D$3&amp;"_"&amp;N$3,データシート2!$A:$SI,MATCH($G$2&amp;"_"&amp;$B110,データシート2!$A$1:$SI$1,0),0)</f>
        <v>6</v>
      </c>
      <c r="O110" s="746">
        <f>VLOOKUP($D$3&amp;"_"&amp;O$3,データシート2!$A:$SI,MATCH($G$2&amp;"_"&amp;$B110,データシート2!$A$1:$SI$1,0),0)</f>
        <v>6</v>
      </c>
      <c r="P110" s="746">
        <f>VLOOKUP($D$3&amp;"_"&amp;P$3,データシート2!$A:$SI,MATCH($G$2&amp;"_"&amp;$B110,データシート2!$A$1:$SI$1,0),0)</f>
        <v>5</v>
      </c>
      <c r="Q110" s="747">
        <f>VLOOKUP($D$3&amp;"_"&amp;Q$3,データシート2!$A:$SI,MATCH($G$2&amp;"_"&amp;$B110,データシート2!$A$1:$SI$1,0),0)</f>
        <v>5</v>
      </c>
      <c r="R110" s="934">
        <f>VLOOKUP($D$3&amp;"_"&amp;R$3,データシート2!$A:$SI,MATCH($R$2&amp;"_"&amp;$B110,データシート2!$A$1:$SI$1,0),0)</f>
        <v>13.585000000000001</v>
      </c>
      <c r="S110" s="935">
        <f>VLOOKUP($D$3&amp;"_"&amp;S$3,データシート2!$A:$SI,MATCH($R$2&amp;"_"&amp;$B110,データシート2!$A$1:$SI$1,0),0)</f>
        <v>19.091999999999999</v>
      </c>
      <c r="T110" s="935">
        <f>VLOOKUP($D$3&amp;"_"&amp;T$3,データシート2!$A:$SI,MATCH($R$2&amp;"_"&amp;$B110,データシート2!$A$1:$SI$1,0),0)</f>
        <v>25.913</v>
      </c>
      <c r="U110" s="935">
        <f>VLOOKUP($D$3&amp;"_"&amp;U$3,データシート2!$A:$SI,MATCH($R$2&amp;"_"&amp;$B110,データシート2!$A$1:$SI$1,0),0)</f>
        <v>27.012</v>
      </c>
      <c r="V110" s="935">
        <f>VLOOKUP($D$3&amp;"_"&amp;V$3,データシート2!$A:$SI,MATCH($R$2&amp;"_"&amp;$B110,データシート2!$A$1:$SI$1,0),0)</f>
        <v>26.873999999999999</v>
      </c>
      <c r="W110" s="935">
        <f>VLOOKUP($D$3&amp;"_"&amp;W$3,データシート2!$A:$SI,MATCH($R$2&amp;"_"&amp;$B110,データシート2!$A$1:$SI$1,0),0)</f>
        <v>28.67</v>
      </c>
      <c r="X110" s="935">
        <f>VLOOKUP($D$3&amp;"_"&amp;X$3,データシート2!$A:$SI,MATCH($R$2&amp;"_"&amp;$B110,データシート2!$A$1:$SI$1,0),0)</f>
        <v>28.045000000000002</v>
      </c>
      <c r="Y110" s="935">
        <f>VLOOKUP($D$3&amp;"_"&amp;Y$3,データシート2!$A:$SI,MATCH($R$2&amp;"_"&amp;$B110,データシート2!$A$1:$SI$1,0),0)</f>
        <v>27.178000000000001</v>
      </c>
      <c r="Z110" s="935">
        <f>VLOOKUP($D$3&amp;"_"&amp;Z$3,データシート2!$A:$SI,MATCH($R$2&amp;"_"&amp;$B110,データシート2!$A$1:$SI$1,0),0)</f>
        <v>26.488</v>
      </c>
      <c r="AA110" s="935">
        <f>VLOOKUP($D$3&amp;"_"&amp;AA$3,データシート2!$A:$SI,MATCH($R$2&amp;"_"&amp;$B110,データシート2!$A$1:$SI$1,0),0)</f>
        <v>18.77</v>
      </c>
      <c r="AB110" s="936">
        <f>VLOOKUP($D$3&amp;"_"&amp;AB$3,データシート2!$A:$SI,MATCH($R$2&amp;"_"&amp;$B110,データシート2!$A$1:$SI$1,0),0)</f>
        <v>19.847000000000001</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3</v>
      </c>
      <c r="I111" s="753">
        <f>VLOOKUP($D$3&amp;"_"&amp;I$3,データシート2!$A:$SI,MATCH($G$2&amp;"_"&amp;$C111,データシート2!$A$1:$SI$1,0),0)</f>
        <v>4</v>
      </c>
      <c r="J111" s="753">
        <f>VLOOKUP($D$3&amp;"_"&amp;J$3,データシート2!$A:$SI,MATCH($G$2&amp;"_"&amp;$C111,データシート2!$A$1:$SI$1,0),0)</f>
        <v>4</v>
      </c>
      <c r="K111" s="754">
        <f>VLOOKUP($D$3&amp;"_"&amp;K$3,データシート2!$A:$SI,MATCH($G$2&amp;"_"&amp;$C111,データシート2!$A$1:$SI$1,0),0)</f>
        <v>4</v>
      </c>
      <c r="L111" s="754">
        <f>VLOOKUP($D$3&amp;"_"&amp;L$3,データシート2!$A:$SI,MATCH($G$2&amp;"_"&amp;$C111,データシート2!$A$1:$SI$1,0),0)</f>
        <v>4</v>
      </c>
      <c r="M111" s="754">
        <f>VLOOKUP($D$3&amp;"_"&amp;M$3,データシート2!$A:$SI,MATCH($G$2&amp;"_"&amp;$C111,データシート2!$A$1:$SI$1,0),0)</f>
        <v>4</v>
      </c>
      <c r="N111" s="754">
        <f>VLOOKUP($D$3&amp;"_"&amp;N$3,データシート2!$A:$SI,MATCH($G$2&amp;"_"&amp;$C111,データシート2!$A$1:$SI$1,0),0)</f>
        <v>4</v>
      </c>
      <c r="O111" s="754">
        <f>VLOOKUP($D$3&amp;"_"&amp;O$3,データシート2!$A:$SI,MATCH($G$2&amp;"_"&amp;$C111,データシート2!$A$1:$SI$1,0),0)</f>
        <v>4</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9.1479999999999997</v>
      </c>
      <c r="S111" s="938">
        <f>VLOOKUP($D$3&amp;"_"&amp;S$3,データシート2!$A:$SI,MATCH($R$2&amp;"_"&amp;$C111,データシート2!$A$1:$SI$1,0),0)</f>
        <v>13.563000000000001</v>
      </c>
      <c r="T111" s="938">
        <f>VLOOKUP($D$3&amp;"_"&amp;T$3,データシート2!$A:$SI,MATCH($R$2&amp;"_"&amp;$C111,データシート2!$A$1:$SI$1,0),0)</f>
        <v>18.766999999999999</v>
      </c>
      <c r="U111" s="938">
        <f>VLOOKUP($D$3&amp;"_"&amp;U$3,データシート2!$A:$SI,MATCH($R$2&amp;"_"&amp;$C111,データシート2!$A$1:$SI$1,0),0)</f>
        <v>19.198</v>
      </c>
      <c r="V111" s="938">
        <f>VLOOKUP($D$3&amp;"_"&amp;V$3,データシート2!$A:$SI,MATCH($R$2&amp;"_"&amp;$C111,データシート2!$A$1:$SI$1,0),0)</f>
        <v>19.288</v>
      </c>
      <c r="W111" s="938">
        <f>VLOOKUP($D$3&amp;"_"&amp;W$3,データシート2!$A:$SI,MATCH($R$2&amp;"_"&amp;$C111,データシート2!$A$1:$SI$1,0),0)</f>
        <v>20.835000000000001</v>
      </c>
      <c r="X111" s="938">
        <f>VLOOKUP($D$3&amp;"_"&amp;X$3,データシート2!$A:$SI,MATCH($R$2&amp;"_"&amp;$C111,データシート2!$A$1:$SI$1,0),0)</f>
        <v>20.260999999999999</v>
      </c>
      <c r="Y111" s="938">
        <f>VLOOKUP($D$3&amp;"_"&amp;Y$3,データシート2!$A:$SI,MATCH($R$2&amp;"_"&amp;$C111,データシート2!$A$1:$SI$1,0),0)</f>
        <v>19.361999999999998</v>
      </c>
      <c r="Z111" s="938">
        <f>VLOOKUP($D$3&amp;"_"&amp;Z$3,データシート2!$A:$SI,MATCH($R$2&amp;"_"&amp;$C111,データシート2!$A$1:$SI$1,0),0)</f>
        <v>19.140999999999998</v>
      </c>
      <c r="AA111" s="938">
        <f>VLOOKUP($D$3&amp;"_"&amp;AA$3,データシート2!$A:$SI,MATCH($R$2&amp;"_"&amp;$C111,データシート2!$A$1:$SI$1,0),0)</f>
        <v>11.862</v>
      </c>
      <c r="AB111" s="939">
        <f>VLOOKUP($D$3&amp;"_"&amp;AB$3,データシート2!$A:$SI,MATCH($R$2&amp;"_"&amp;$C111,データシート2!$A$1:$SI$1,0),0)</f>
        <v>11.944000000000001</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2</v>
      </c>
      <c r="H113" s="762">
        <f>VLOOKUP($D$3&amp;"_"&amp;H$3,データシート2!$A:$SI,MATCH($G$2&amp;"_"&amp;$C113,データシート2!$A$1:$SI$1,0),0)</f>
        <v>2</v>
      </c>
      <c r="I113" s="762">
        <f>VLOOKUP($D$3&amp;"_"&amp;I$3,データシート2!$A:$SI,MATCH($G$2&amp;"_"&amp;$C113,データシート2!$A$1:$SI$1,0),0)</f>
        <v>2</v>
      </c>
      <c r="J113" s="762">
        <f>VLOOKUP($D$3&amp;"_"&amp;J$3,データシート2!$A:$SI,MATCH($G$2&amp;"_"&amp;$C113,データシート2!$A$1:$SI$1,0),0)</f>
        <v>2</v>
      </c>
      <c r="K113" s="763">
        <f>VLOOKUP($D$3&amp;"_"&amp;K$3,データシート2!$A:$SI,MATCH($G$2&amp;"_"&amp;$C113,データシート2!$A$1:$SI$1,0),0)</f>
        <v>2</v>
      </c>
      <c r="L113" s="763">
        <f>VLOOKUP($D$3&amp;"_"&amp;L$3,データシート2!$A:$SI,MATCH($G$2&amp;"_"&amp;$C113,データシート2!$A$1:$SI$1,0),0)</f>
        <v>2</v>
      </c>
      <c r="M113" s="763">
        <f>VLOOKUP($D$3&amp;"_"&amp;M$3,データシート2!$A:$SI,MATCH($G$2&amp;"_"&amp;$C113,データシート2!$A$1:$SI$1,0),0)</f>
        <v>2</v>
      </c>
      <c r="N113" s="763">
        <f>VLOOKUP($D$3&amp;"_"&amp;N$3,データシート2!$A:$SI,MATCH($G$2&amp;"_"&amp;$C113,データシート2!$A$1:$SI$1,0),0)</f>
        <v>2</v>
      </c>
      <c r="O113" s="763">
        <f>VLOOKUP($D$3&amp;"_"&amp;O$3,データシート2!$A:$SI,MATCH($G$2&amp;"_"&amp;$C113,データシート2!$A$1:$SI$1,0),0)</f>
        <v>2</v>
      </c>
      <c r="P113" s="763">
        <f>VLOOKUP($D$3&amp;"_"&amp;P$3,データシート2!$A:$SI,MATCH($G$2&amp;"_"&amp;$C113,データシート2!$A$1:$SI$1,0),0)</f>
        <v>2</v>
      </c>
      <c r="Q113" s="764">
        <f>VLOOKUP($D$3&amp;"_"&amp;Q$3,データシート2!$A:$SI,MATCH($G$2&amp;"_"&amp;$C113,データシート2!$A$1:$SI$1,0),0)</f>
        <v>2</v>
      </c>
      <c r="R113" s="940">
        <f>VLOOKUP($D$3&amp;"_"&amp;R$3,データシート2!$A:$SI,MATCH($R$2&amp;"_"&amp;$C113,データシート2!$A$1:$SI$1,0),0)</f>
        <v>4.4370000000000003</v>
      </c>
      <c r="S113" s="941">
        <f>VLOOKUP($D$3&amp;"_"&amp;S$3,データシート2!$A:$SI,MATCH($R$2&amp;"_"&amp;$C113,データシート2!$A$1:$SI$1,0),0)</f>
        <v>5.5289999999999999</v>
      </c>
      <c r="T113" s="941">
        <f>VLOOKUP($D$3&amp;"_"&amp;T$3,データシート2!$A:$SI,MATCH($R$2&amp;"_"&amp;$C113,データシート2!$A$1:$SI$1,0),0)</f>
        <v>7.1459999999999999</v>
      </c>
      <c r="U113" s="941">
        <f>VLOOKUP($D$3&amp;"_"&amp;U$3,データシート2!$A:$SI,MATCH($R$2&amp;"_"&amp;$C113,データシート2!$A$1:$SI$1,0),0)</f>
        <v>7.8140000000000001</v>
      </c>
      <c r="V113" s="941">
        <f>VLOOKUP($D$3&amp;"_"&amp;V$3,データシート2!$A:$SI,MATCH($R$2&amp;"_"&amp;$C113,データシート2!$A$1:$SI$1,0),0)</f>
        <v>7.5860000000000003</v>
      </c>
      <c r="W113" s="941">
        <f>VLOOKUP($D$3&amp;"_"&amp;W$3,データシート2!$A:$SI,MATCH($R$2&amp;"_"&amp;$C113,データシート2!$A$1:$SI$1,0),0)</f>
        <v>7.835</v>
      </c>
      <c r="X113" s="941">
        <f>VLOOKUP($D$3&amp;"_"&amp;X$3,データシート2!$A:$SI,MATCH($R$2&amp;"_"&amp;$C113,データシート2!$A$1:$SI$1,0),0)</f>
        <v>7.7839999999999998</v>
      </c>
      <c r="Y113" s="941">
        <f>VLOOKUP($D$3&amp;"_"&amp;Y$3,データシート2!$A:$SI,MATCH($R$2&amp;"_"&amp;$C113,データシート2!$A$1:$SI$1,0),0)</f>
        <v>7.8159999999999998</v>
      </c>
      <c r="Z113" s="941">
        <f>VLOOKUP($D$3&amp;"_"&amp;Z$3,データシート2!$A:$SI,MATCH($R$2&amp;"_"&amp;$C113,データシート2!$A$1:$SI$1,0),0)</f>
        <v>7.3470000000000004</v>
      </c>
      <c r="AA113" s="941">
        <f>VLOOKUP($D$3&amp;"_"&amp;AA$3,データシート2!$A:$SI,MATCH($R$2&amp;"_"&amp;$C113,データシート2!$A$1:$SI$1,0),0)</f>
        <v>6.9080000000000004</v>
      </c>
      <c r="AB113" s="942">
        <f>VLOOKUP($D$3&amp;"_"&amp;AB$3,データシート2!$A:$SI,MATCH($R$2&amp;"_"&amp;$C113,データシート2!$A$1:$SI$1,0),0)</f>
        <v>7.9029999999999996</v>
      </c>
    </row>
    <row r="114" spans="2:28" s="22" customFormat="1" ht="20.45" customHeight="1">
      <c r="B114" s="740" t="s">
        <v>630</v>
      </c>
      <c r="C114" s="741" t="s">
        <v>631</v>
      </c>
      <c r="D114" s="742"/>
      <c r="E114" s="743"/>
      <c r="F114" s="742"/>
      <c r="G114" s="744">
        <f>VLOOKUP($D$3&amp;"_"&amp;G$3,データシート2!$A:$SI,MATCH($G$2&amp;"_"&amp;$B114,データシート2!$A$1:$SI$1,0),0)</f>
        <v>5</v>
      </c>
      <c r="H114" s="745">
        <f>VLOOKUP($D$3&amp;"_"&amp;H$3,データシート2!$A:$SI,MATCH($G$2&amp;"_"&amp;$B114,データシート2!$A$1:$SI$1,0),0)</f>
        <v>5</v>
      </c>
      <c r="I114" s="745">
        <f>VLOOKUP($D$3&amp;"_"&amp;I$3,データシート2!$A:$SI,MATCH($G$2&amp;"_"&amp;$B114,データシート2!$A$1:$SI$1,0),0)</f>
        <v>6</v>
      </c>
      <c r="J114" s="745">
        <f>VLOOKUP($D$3&amp;"_"&amp;J$3,データシート2!$A:$SI,MATCH($G$2&amp;"_"&amp;$B114,データシート2!$A$1:$SI$1,0),0)</f>
        <v>6</v>
      </c>
      <c r="K114" s="746">
        <f>VLOOKUP($D$3&amp;"_"&amp;K$3,データシート2!$A:$SI,MATCH($G$2&amp;"_"&amp;$B114,データシート2!$A$1:$SI$1,0),0)</f>
        <v>6</v>
      </c>
      <c r="L114" s="746">
        <f>VLOOKUP($D$3&amp;"_"&amp;L$3,データシート2!$A:$SI,MATCH($G$2&amp;"_"&amp;$B114,データシート2!$A$1:$SI$1,0),0)</f>
        <v>7</v>
      </c>
      <c r="M114" s="746">
        <f>VLOOKUP($D$3&amp;"_"&amp;M$3,データシート2!$A:$SI,MATCH($G$2&amp;"_"&amp;$B114,データシート2!$A$1:$SI$1,0),0)</f>
        <v>7</v>
      </c>
      <c r="N114" s="746">
        <f>VLOOKUP($D$3&amp;"_"&amp;N$3,データシート2!$A:$SI,MATCH($G$2&amp;"_"&amp;$B114,データシート2!$A$1:$SI$1,0),0)</f>
        <v>7</v>
      </c>
      <c r="O114" s="746">
        <f>VLOOKUP($D$3&amp;"_"&amp;O$3,データシート2!$A:$SI,MATCH($G$2&amp;"_"&amp;$B114,データシート2!$A$1:$SI$1,0),0)</f>
        <v>7</v>
      </c>
      <c r="P114" s="746">
        <f>VLOOKUP($D$3&amp;"_"&amp;P$3,データシート2!$A:$SI,MATCH($G$2&amp;"_"&amp;$B114,データシート2!$A$1:$SI$1,0),0)</f>
        <v>7</v>
      </c>
      <c r="Q114" s="747">
        <f>VLOOKUP($D$3&amp;"_"&amp;Q$3,データシート2!$A:$SI,MATCH($G$2&amp;"_"&amp;$B114,データシート2!$A$1:$SI$1,0),0)</f>
        <v>7</v>
      </c>
      <c r="R114" s="934">
        <f>VLOOKUP($D$3&amp;"_"&amp;R$3,データシート2!$A:$SI,MATCH($R$2&amp;"_"&amp;$B114,データシート2!$A$1:$SI$1,0),0)</f>
        <v>71.227999999999994</v>
      </c>
      <c r="S114" s="935">
        <f>VLOOKUP($D$3&amp;"_"&amp;S$3,データシート2!$A:$SI,MATCH($R$2&amp;"_"&amp;$B114,データシート2!$A$1:$SI$1,0),0)</f>
        <v>86.435000000000002</v>
      </c>
      <c r="T114" s="935">
        <f>VLOOKUP($D$3&amp;"_"&amp;T$3,データシート2!$A:$SI,MATCH($R$2&amp;"_"&amp;$B114,データシート2!$A$1:$SI$1,0),0)</f>
        <v>100.59699999999999</v>
      </c>
      <c r="U114" s="935">
        <f>VLOOKUP($D$3&amp;"_"&amp;U$3,データシート2!$A:$SI,MATCH($R$2&amp;"_"&amp;$B114,データシート2!$A$1:$SI$1,0),0)</f>
        <v>98.244</v>
      </c>
      <c r="V114" s="935">
        <f>VLOOKUP($D$3&amp;"_"&amp;V$3,データシート2!$A:$SI,MATCH($R$2&amp;"_"&amp;$B114,データシート2!$A$1:$SI$1,0),0)</f>
        <v>93.465000000000003</v>
      </c>
      <c r="W114" s="935">
        <f>VLOOKUP($D$3&amp;"_"&amp;W$3,データシート2!$A:$SI,MATCH($R$2&amp;"_"&amp;$B114,データシート2!$A$1:$SI$1,0),0)</f>
        <v>97.510999999999996</v>
      </c>
      <c r="X114" s="935">
        <f>VLOOKUP($D$3&amp;"_"&amp;X$3,データシート2!$A:$SI,MATCH($R$2&amp;"_"&amp;$B114,データシート2!$A$1:$SI$1,0),0)</f>
        <v>94.555999999999997</v>
      </c>
      <c r="Y114" s="935">
        <f>VLOOKUP($D$3&amp;"_"&amp;Y$3,データシート2!$A:$SI,MATCH($R$2&amp;"_"&amp;$B114,データシート2!$A$1:$SI$1,0),0)</f>
        <v>91.197999999999993</v>
      </c>
      <c r="Z114" s="935">
        <f>VLOOKUP($D$3&amp;"_"&amp;Z$3,データシート2!$A:$SI,MATCH($R$2&amp;"_"&amp;$B114,データシート2!$A$1:$SI$1,0),0)</f>
        <v>87.894999999999996</v>
      </c>
      <c r="AA114" s="935">
        <f>VLOOKUP($D$3&amp;"_"&amp;AA$3,データシート2!$A:$SI,MATCH($R$2&amp;"_"&amp;$B114,データシート2!$A$1:$SI$1,0),0)</f>
        <v>77.984999999999999</v>
      </c>
      <c r="AB114" s="936">
        <f>VLOOKUP($D$3&amp;"_"&amp;AB$3,データシート2!$A:$SI,MATCH($R$2&amp;"_"&amp;$B114,データシート2!$A$1:$SI$1,0),0)</f>
        <v>83.905000000000001</v>
      </c>
    </row>
    <row r="115" spans="2:28" s="756" customFormat="1" ht="16.5" customHeight="1">
      <c r="B115" s="748"/>
      <c r="C115" s="749">
        <v>81</v>
      </c>
      <c r="D115" s="750" t="s">
        <v>632</v>
      </c>
      <c r="E115" s="749"/>
      <c r="F115" s="751"/>
      <c r="G115" s="765">
        <f>VLOOKUP($D$3&amp;"_"&amp;G$3,データシート2!$A:$SI,MATCH($G$2&amp;"_"&amp;$C115,データシート2!$A$1:$SI$1,0),0)</f>
        <v>4</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4</v>
      </c>
      <c r="K115" s="754">
        <f>VLOOKUP($D$3&amp;"_"&amp;K$3,データシート2!$A:$SI,MATCH($G$2&amp;"_"&amp;$C115,データシート2!$A$1:$SI$1,0),0)</f>
        <v>4</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5</v>
      </c>
      <c r="O115" s="754">
        <f>VLOOKUP($D$3&amp;"_"&amp;O$3,データシート2!$A:$SI,MATCH($G$2&amp;"_"&amp;$C115,データシート2!$A$1:$SI$1,0),0)</f>
        <v>5</v>
      </c>
      <c r="P115" s="754">
        <f>VLOOKUP($D$3&amp;"_"&amp;P$3,データシート2!$A:$SI,MATCH($G$2&amp;"_"&amp;$C115,データシート2!$A$1:$SI$1,0),0)</f>
        <v>5</v>
      </c>
      <c r="Q115" s="755">
        <f>VLOOKUP($D$3&amp;"_"&amp;Q$3,データシート2!$A:$SI,MATCH($G$2&amp;"_"&amp;$C115,データシート2!$A$1:$SI$1,0),0)</f>
        <v>5</v>
      </c>
      <c r="R115" s="943">
        <f>VLOOKUP($D$3&amp;"_"&amp;R$3,データシート2!$A:$SI,MATCH($R$2&amp;"_"&amp;$C115,データシート2!$A$1:$SI$1,0),0)</f>
        <v>66.186999999999998</v>
      </c>
      <c r="S115" s="938">
        <f>VLOOKUP($D$3&amp;"_"&amp;S$3,データシート2!$A:$SI,MATCH($R$2&amp;"_"&amp;$C115,データシート2!$A$1:$SI$1,0),0)</f>
        <v>80.715999999999994</v>
      </c>
      <c r="T115" s="938">
        <f>VLOOKUP($D$3&amp;"_"&amp;T$3,データシート2!$A:$SI,MATCH($R$2&amp;"_"&amp;$C115,データシート2!$A$1:$SI$1,0),0)</f>
        <v>91.001999999999995</v>
      </c>
      <c r="U115" s="938">
        <f>VLOOKUP($D$3&amp;"_"&amp;U$3,データシート2!$A:$SI,MATCH($R$2&amp;"_"&amp;$C115,データシート2!$A$1:$SI$1,0),0)</f>
        <v>89</v>
      </c>
      <c r="V115" s="938">
        <f>VLOOKUP($D$3&amp;"_"&amp;V$3,データシート2!$A:$SI,MATCH($R$2&amp;"_"&amp;$C115,データシート2!$A$1:$SI$1,0),0)</f>
        <v>84.507999999999996</v>
      </c>
      <c r="W115" s="938">
        <f>VLOOKUP($D$3&amp;"_"&amp;W$3,データシート2!$A:$SI,MATCH($R$2&amp;"_"&amp;$C115,データシート2!$A$1:$SI$1,0),0)</f>
        <v>88.602999999999994</v>
      </c>
      <c r="X115" s="938">
        <f>VLOOKUP($D$3&amp;"_"&amp;X$3,データシート2!$A:$SI,MATCH($R$2&amp;"_"&amp;$C115,データシート2!$A$1:$SI$1,0),0)</f>
        <v>85.876999999999995</v>
      </c>
      <c r="Y115" s="938">
        <f>VLOOKUP($D$3&amp;"_"&amp;Y$3,データシート2!$A:$SI,MATCH($R$2&amp;"_"&amp;$C115,データシート2!$A$1:$SI$1,0),0)</f>
        <v>82.94</v>
      </c>
      <c r="Z115" s="938">
        <f>VLOOKUP($D$3&amp;"_"&amp;Z$3,データシート2!$A:$SI,MATCH($R$2&amp;"_"&amp;$C115,データシート2!$A$1:$SI$1,0),0)</f>
        <v>79.876999999999995</v>
      </c>
      <c r="AA115" s="938">
        <f>VLOOKUP($D$3&amp;"_"&amp;AA$3,データシート2!$A:$SI,MATCH($R$2&amp;"_"&amp;$C115,データシート2!$A$1:$SI$1,0),0)</f>
        <v>72.849000000000004</v>
      </c>
      <c r="AB115" s="939">
        <f>VLOOKUP($D$3&amp;"_"&amp;AB$3,データシート2!$A:$SI,MATCH($R$2&amp;"_"&amp;$C115,データシート2!$A$1:$SI$1,0),0)</f>
        <v>79.456999999999994</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2</v>
      </c>
      <c r="J116" s="762">
        <f>VLOOKUP($D$3&amp;"_"&amp;J$3,データシート2!$A:$SI,MATCH($G$2&amp;"_"&amp;$C116,データシート2!$A$1:$SI$1,0),0)</f>
        <v>2</v>
      </c>
      <c r="K116" s="763">
        <f>VLOOKUP($D$3&amp;"_"&amp;K$3,データシート2!$A:$SI,MATCH($G$2&amp;"_"&amp;$C116,データシート2!$A$1:$SI$1,0),0)</f>
        <v>2</v>
      </c>
      <c r="L116" s="763">
        <f>VLOOKUP($D$3&amp;"_"&amp;L$3,データシート2!$A:$SI,MATCH($G$2&amp;"_"&amp;$C116,データシート2!$A$1:$SI$1,0),0)</f>
        <v>2</v>
      </c>
      <c r="M116" s="763">
        <f>VLOOKUP($D$3&amp;"_"&amp;M$3,データシート2!$A:$SI,MATCH($G$2&amp;"_"&amp;$C116,データシート2!$A$1:$SI$1,0),0)</f>
        <v>2</v>
      </c>
      <c r="N116" s="763">
        <f>VLOOKUP($D$3&amp;"_"&amp;N$3,データシート2!$A:$SI,MATCH($G$2&amp;"_"&amp;$C116,データシート2!$A$1:$SI$1,0),0)</f>
        <v>2</v>
      </c>
      <c r="O116" s="763">
        <f>VLOOKUP($D$3&amp;"_"&amp;O$3,データシート2!$A:$SI,MATCH($G$2&amp;"_"&amp;$C116,データシート2!$A$1:$SI$1,0),0)</f>
        <v>2</v>
      </c>
      <c r="P116" s="763">
        <f>VLOOKUP($D$3&amp;"_"&amp;P$3,データシート2!$A:$SI,MATCH($G$2&amp;"_"&amp;$C116,データシート2!$A$1:$SI$1,0),0)</f>
        <v>2</v>
      </c>
      <c r="Q116" s="764">
        <f>VLOOKUP($D$3&amp;"_"&amp;Q$3,データシート2!$A:$SI,MATCH($G$2&amp;"_"&amp;$C116,データシート2!$A$1:$SI$1,0),0)</f>
        <v>2</v>
      </c>
      <c r="R116" s="940">
        <f>VLOOKUP($D$3&amp;"_"&amp;R$3,データシート2!$A:$SI,MATCH($R$2&amp;"_"&amp;$C116,データシート2!$A$1:$SI$1,0),0)</f>
        <v>5.0410000000000004</v>
      </c>
      <c r="S116" s="941">
        <f>VLOOKUP($D$3&amp;"_"&amp;S$3,データシート2!$A:$SI,MATCH($R$2&amp;"_"&amp;$C116,データシート2!$A$1:$SI$1,0),0)</f>
        <v>5.7190000000000003</v>
      </c>
      <c r="T116" s="941">
        <f>VLOOKUP($D$3&amp;"_"&amp;T$3,データシート2!$A:$SI,MATCH($R$2&amp;"_"&amp;$C116,データシート2!$A$1:$SI$1,0),0)</f>
        <v>9.5950000000000006</v>
      </c>
      <c r="U116" s="941">
        <f>VLOOKUP($D$3&amp;"_"&amp;U$3,データシート2!$A:$SI,MATCH($R$2&amp;"_"&amp;$C116,データシート2!$A$1:$SI$1,0),0)</f>
        <v>9.2439999999999998</v>
      </c>
      <c r="V116" s="941">
        <f>VLOOKUP($D$3&amp;"_"&amp;V$3,データシート2!$A:$SI,MATCH($R$2&amp;"_"&amp;$C116,データシート2!$A$1:$SI$1,0),0)</f>
        <v>8.9570000000000007</v>
      </c>
      <c r="W116" s="941">
        <f>VLOOKUP($D$3&amp;"_"&amp;W$3,データシート2!$A:$SI,MATCH($R$2&amp;"_"&amp;$C116,データシート2!$A$1:$SI$1,0),0)</f>
        <v>8.9079999999999995</v>
      </c>
      <c r="X116" s="941">
        <f>VLOOKUP($D$3&amp;"_"&amp;X$3,データシート2!$A:$SI,MATCH($R$2&amp;"_"&amp;$C116,データシート2!$A$1:$SI$1,0),0)</f>
        <v>8.6790000000000003</v>
      </c>
      <c r="Y116" s="941">
        <f>VLOOKUP($D$3&amp;"_"&amp;Y$3,データシート2!$A:$SI,MATCH($R$2&amp;"_"&amp;$C116,データシート2!$A$1:$SI$1,0),0)</f>
        <v>8.2579999999999991</v>
      </c>
      <c r="Z116" s="941">
        <f>VLOOKUP($D$3&amp;"_"&amp;Z$3,データシート2!$A:$SI,MATCH($R$2&amp;"_"&amp;$C116,データシート2!$A$1:$SI$1,0),0)</f>
        <v>8.0180000000000007</v>
      </c>
      <c r="AA116" s="941">
        <f>VLOOKUP($D$3&amp;"_"&amp;AA$3,データシート2!$A:$SI,MATCH($R$2&amp;"_"&amp;$C116,データシート2!$A$1:$SI$1,0),0)</f>
        <v>5.1360000000000001</v>
      </c>
      <c r="AB116" s="942">
        <f>VLOOKUP($D$3&amp;"_"&amp;AB$3,データシート2!$A:$SI,MATCH($R$2&amp;"_"&amp;$C116,データシート2!$A$1:$SI$1,0),0)</f>
        <v>4.4480000000000004</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13</v>
      </c>
      <c r="I117" s="745">
        <f>VLOOKUP($D$3&amp;"_"&amp;I$3,データシート2!$A:$SI,MATCH($G$2&amp;"_"&amp;$B117,データシート2!$A$1:$SI$1,0),0)</f>
        <v>13</v>
      </c>
      <c r="J117" s="745">
        <f>VLOOKUP($D$3&amp;"_"&amp;J$3,データシート2!$A:$SI,MATCH($G$2&amp;"_"&amp;$B117,データシート2!$A$1:$SI$1,0),0)</f>
        <v>14</v>
      </c>
      <c r="K117" s="746">
        <f>VLOOKUP($D$3&amp;"_"&amp;K$3,データシート2!$A:$SI,MATCH($G$2&amp;"_"&amp;$B117,データシート2!$A$1:$SI$1,0),0)</f>
        <v>14</v>
      </c>
      <c r="L117" s="746">
        <f>VLOOKUP($D$3&amp;"_"&amp;L$3,データシート2!$A:$SI,MATCH($G$2&amp;"_"&amp;$B117,データシート2!$A$1:$SI$1,0),0)</f>
        <v>12</v>
      </c>
      <c r="M117" s="746">
        <f>VLOOKUP($D$3&amp;"_"&amp;M$3,データシート2!$A:$SI,MATCH($G$2&amp;"_"&amp;$B117,データシート2!$A$1:$SI$1,0),0)</f>
        <v>14</v>
      </c>
      <c r="N117" s="746">
        <f>VLOOKUP($D$3&amp;"_"&amp;N$3,データシート2!$A:$SI,MATCH($G$2&amp;"_"&amp;$B117,データシート2!$A$1:$SI$1,0),0)</f>
        <v>14</v>
      </c>
      <c r="O117" s="746">
        <f>VLOOKUP($D$3&amp;"_"&amp;O$3,データシート2!$A:$SI,MATCH($G$2&amp;"_"&amp;$B117,データシート2!$A$1:$SI$1,0),0)</f>
        <v>14</v>
      </c>
      <c r="P117" s="746">
        <f>VLOOKUP($D$3&amp;"_"&amp;P$3,データシート2!$A:$SI,MATCH($G$2&amp;"_"&amp;$B117,データシート2!$A$1:$SI$1,0),0)</f>
        <v>13</v>
      </c>
      <c r="Q117" s="747">
        <f>VLOOKUP($D$3&amp;"_"&amp;Q$3,データシート2!$A:$SI,MATCH($G$2&amp;"_"&amp;$B117,データシート2!$A$1:$SI$1,0),0)</f>
        <v>13</v>
      </c>
      <c r="R117" s="934">
        <f>VLOOKUP($D$3&amp;"_"&amp;R$3,データシート2!$A:$SI,MATCH($R$2&amp;"_"&amp;$B117,データシート2!$A$1:$SI$1,0),0)</f>
        <v>52.856000000000002</v>
      </c>
      <c r="S117" s="935">
        <f>VLOOKUP($D$3&amp;"_"&amp;S$3,データシート2!$A:$SI,MATCH($R$2&amp;"_"&amp;$B117,データシート2!$A$1:$SI$1,0),0)</f>
        <v>60.418999999999997</v>
      </c>
      <c r="T117" s="935">
        <f>VLOOKUP($D$3&amp;"_"&amp;T$3,データシート2!$A:$SI,MATCH($R$2&amp;"_"&amp;$B117,データシート2!$A$1:$SI$1,0),0)</f>
        <v>68.688999999999993</v>
      </c>
      <c r="U117" s="935">
        <f>VLOOKUP($D$3&amp;"_"&amp;U$3,データシート2!$A:$SI,MATCH($R$2&amp;"_"&amp;$B117,データシート2!$A$1:$SI$1,0),0)</f>
        <v>70.069000000000003</v>
      </c>
      <c r="V117" s="935">
        <f>VLOOKUP($D$3&amp;"_"&amp;V$3,データシート2!$A:$SI,MATCH($R$2&amp;"_"&amp;$B117,データシート2!$A$1:$SI$1,0),0)</f>
        <v>69.382999999999996</v>
      </c>
      <c r="W117" s="935">
        <f>VLOOKUP($D$3&amp;"_"&amp;W$3,データシート2!$A:$SI,MATCH($R$2&amp;"_"&amp;$B117,データシート2!$A$1:$SI$1,0),0)</f>
        <v>62.7</v>
      </c>
      <c r="X117" s="935">
        <f>VLOOKUP($D$3&amp;"_"&amp;X$3,データシート2!$A:$SI,MATCH($R$2&amp;"_"&amp;$B117,データシート2!$A$1:$SI$1,0),0)</f>
        <v>72.888999999999996</v>
      </c>
      <c r="Y117" s="935">
        <f>VLOOKUP($D$3&amp;"_"&amp;Y$3,データシート2!$A:$SI,MATCH($R$2&amp;"_"&amp;$B117,データシート2!$A$1:$SI$1,0),0)</f>
        <v>70.084999999999994</v>
      </c>
      <c r="Z117" s="935">
        <f>VLOOKUP($D$3&amp;"_"&amp;Z$3,データシート2!$A:$SI,MATCH($R$2&amp;"_"&amp;$B117,データシート2!$A$1:$SI$1,0),0)</f>
        <v>64.613</v>
      </c>
      <c r="AA117" s="935">
        <f>VLOOKUP($D$3&amp;"_"&amp;AA$3,データシート2!$A:$SI,MATCH($R$2&amp;"_"&amp;$B117,データシート2!$A$1:$SI$1,0),0)</f>
        <v>63.21</v>
      </c>
      <c r="AB117" s="936">
        <f>VLOOKUP($D$3&amp;"_"&amp;AB$3,データシート2!$A:$SI,MATCH($R$2&amp;"_"&amp;$B117,データシート2!$A$1:$SI$1,0),0)</f>
        <v>62.533000000000001</v>
      </c>
    </row>
    <row r="118" spans="2:28" s="756" customFormat="1" ht="16.5" customHeight="1">
      <c r="B118" s="748"/>
      <c r="C118" s="749">
        <v>83</v>
      </c>
      <c r="D118" s="750" t="s">
        <v>636</v>
      </c>
      <c r="E118" s="749"/>
      <c r="F118" s="751"/>
      <c r="G118" s="765">
        <f>VLOOKUP($D$3&amp;"_"&amp;G$3,データシート2!$A:$SI,MATCH($G$2&amp;"_"&amp;$C118,データシート2!$A$1:$SI$1,0),0)</f>
        <v>13</v>
      </c>
      <c r="H118" s="753">
        <f>VLOOKUP($D$3&amp;"_"&amp;H$3,データシート2!$A:$SI,MATCH($G$2&amp;"_"&amp;$C118,データシート2!$A$1:$SI$1,0),0)</f>
        <v>13</v>
      </c>
      <c r="I118" s="753">
        <f>VLOOKUP($D$3&amp;"_"&amp;I$3,データシート2!$A:$SI,MATCH($G$2&amp;"_"&amp;$C118,データシート2!$A$1:$SI$1,0),0)</f>
        <v>13</v>
      </c>
      <c r="J118" s="753">
        <f>VLOOKUP($D$3&amp;"_"&amp;J$3,データシート2!$A:$SI,MATCH($G$2&amp;"_"&amp;$C118,データシート2!$A$1:$SI$1,0),0)</f>
        <v>14</v>
      </c>
      <c r="K118" s="754">
        <f>VLOOKUP($D$3&amp;"_"&amp;K$3,データシート2!$A:$SI,MATCH($G$2&amp;"_"&amp;$C118,データシート2!$A$1:$SI$1,0),0)</f>
        <v>14</v>
      </c>
      <c r="L118" s="754">
        <f>VLOOKUP($D$3&amp;"_"&amp;L$3,データシート2!$A:$SI,MATCH($G$2&amp;"_"&amp;$C118,データシート2!$A$1:$SI$1,0),0)</f>
        <v>12</v>
      </c>
      <c r="M118" s="754">
        <f>VLOOKUP($D$3&amp;"_"&amp;M$3,データシート2!$A:$SI,MATCH($G$2&amp;"_"&amp;$C118,データシート2!$A$1:$SI$1,0),0)</f>
        <v>14</v>
      </c>
      <c r="N118" s="754">
        <f>VLOOKUP($D$3&amp;"_"&amp;N$3,データシート2!$A:$SI,MATCH($G$2&amp;"_"&amp;$C118,データシート2!$A$1:$SI$1,0),0)</f>
        <v>14</v>
      </c>
      <c r="O118" s="754">
        <f>VLOOKUP($D$3&amp;"_"&amp;O$3,データシート2!$A:$SI,MATCH($G$2&amp;"_"&amp;$C118,データシート2!$A$1:$SI$1,0),0)</f>
        <v>14</v>
      </c>
      <c r="P118" s="754">
        <f>VLOOKUP($D$3&amp;"_"&amp;P$3,データシート2!$A:$SI,MATCH($G$2&amp;"_"&amp;$C118,データシート2!$A$1:$SI$1,0),0)</f>
        <v>13</v>
      </c>
      <c r="Q118" s="755">
        <f>VLOOKUP($D$3&amp;"_"&amp;Q$3,データシート2!$A:$SI,MATCH($G$2&amp;"_"&amp;$C118,データシート2!$A$1:$SI$1,0),0)</f>
        <v>13</v>
      </c>
      <c r="R118" s="943">
        <f>VLOOKUP($D$3&amp;"_"&amp;R$3,データシート2!$A:$SI,MATCH($R$2&amp;"_"&amp;$C118,データシート2!$A$1:$SI$1,0),0)</f>
        <v>52.856000000000002</v>
      </c>
      <c r="S118" s="938">
        <f>VLOOKUP($D$3&amp;"_"&amp;S$3,データシート2!$A:$SI,MATCH($R$2&amp;"_"&amp;$C118,データシート2!$A$1:$SI$1,0),0)</f>
        <v>60.418999999999997</v>
      </c>
      <c r="T118" s="938">
        <f>VLOOKUP($D$3&amp;"_"&amp;T$3,データシート2!$A:$SI,MATCH($R$2&amp;"_"&amp;$C118,データシート2!$A$1:$SI$1,0),0)</f>
        <v>68.688999999999993</v>
      </c>
      <c r="U118" s="938">
        <f>VLOOKUP($D$3&amp;"_"&amp;U$3,データシート2!$A:$SI,MATCH($R$2&amp;"_"&amp;$C118,データシート2!$A$1:$SI$1,0),0)</f>
        <v>70.069000000000003</v>
      </c>
      <c r="V118" s="938">
        <f>VLOOKUP($D$3&amp;"_"&amp;V$3,データシート2!$A:$SI,MATCH($R$2&amp;"_"&amp;$C118,データシート2!$A$1:$SI$1,0),0)</f>
        <v>69.382999999999996</v>
      </c>
      <c r="W118" s="938">
        <f>VLOOKUP($D$3&amp;"_"&amp;W$3,データシート2!$A:$SI,MATCH($R$2&amp;"_"&amp;$C118,データシート2!$A$1:$SI$1,0),0)</f>
        <v>62.7</v>
      </c>
      <c r="X118" s="938">
        <f>VLOOKUP($D$3&amp;"_"&amp;X$3,データシート2!$A:$SI,MATCH($R$2&amp;"_"&amp;$C118,データシート2!$A$1:$SI$1,0),0)</f>
        <v>72.888999999999996</v>
      </c>
      <c r="Y118" s="938">
        <f>VLOOKUP($D$3&amp;"_"&amp;Y$3,データシート2!$A:$SI,MATCH($R$2&amp;"_"&amp;$C118,データシート2!$A$1:$SI$1,0),0)</f>
        <v>70.084999999999994</v>
      </c>
      <c r="Z118" s="938">
        <f>VLOOKUP($D$3&amp;"_"&amp;Z$3,データシート2!$A:$SI,MATCH($R$2&amp;"_"&amp;$C118,データシート2!$A$1:$SI$1,0),0)</f>
        <v>64.613</v>
      </c>
      <c r="AA118" s="938">
        <f>VLOOKUP($D$3&amp;"_"&amp;AA$3,データシート2!$A:$SI,MATCH($R$2&amp;"_"&amp;$C118,データシート2!$A$1:$SI$1,0),0)</f>
        <v>63.21</v>
      </c>
      <c r="AB118" s="939">
        <f>VLOOKUP($D$3&amp;"_"&amp;AB$3,データシート2!$A:$SI,MATCH($R$2&amp;"_"&amp;$C118,データシート2!$A$1:$SI$1,0),0)</f>
        <v>62.533000000000001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10</v>
      </c>
      <c r="H124" s="745">
        <f>VLOOKUP($D$3&amp;"_"&amp;H$3,データシート2!$A:$SI,MATCH($G$2&amp;"_"&amp;$B124,データシート2!$A$1:$SI$1,0),0)</f>
        <v>14</v>
      </c>
      <c r="I124" s="745">
        <f>VLOOKUP($D$3&amp;"_"&amp;I$3,データシート2!$A:$SI,MATCH($G$2&amp;"_"&amp;$B124,データシート2!$A$1:$SI$1,0),0)</f>
        <v>12</v>
      </c>
      <c r="J124" s="745">
        <f>VLOOKUP($D$3&amp;"_"&amp;J$3,データシート2!$A:$SI,MATCH($G$2&amp;"_"&amp;$B124,データシート2!$A$1:$SI$1,0),0)</f>
        <v>13</v>
      </c>
      <c r="K124" s="746">
        <f>VLOOKUP($D$3&amp;"_"&amp;K$3,データシート2!$A:$SI,MATCH($G$2&amp;"_"&amp;$B124,データシート2!$A$1:$SI$1,0),0)</f>
        <v>16</v>
      </c>
      <c r="L124" s="746">
        <f>VLOOKUP($D$3&amp;"_"&amp;L$3,データシート2!$A:$SI,MATCH($G$2&amp;"_"&amp;$B124,データシート2!$A$1:$SI$1,0),0)</f>
        <v>16</v>
      </c>
      <c r="M124" s="746">
        <f>VLOOKUP($D$3&amp;"_"&amp;M$3,データシート2!$A:$SI,MATCH($G$2&amp;"_"&amp;$B124,データシート2!$A$1:$SI$1,0),0)</f>
        <v>18</v>
      </c>
      <c r="N124" s="746">
        <f>VLOOKUP($D$3&amp;"_"&amp;N$3,データシート2!$A:$SI,MATCH($G$2&amp;"_"&amp;$B124,データシート2!$A$1:$SI$1,0),0)</f>
        <v>18</v>
      </c>
      <c r="O124" s="746">
        <f>VLOOKUP($D$3&amp;"_"&amp;O$3,データシート2!$A:$SI,MATCH($G$2&amp;"_"&amp;$B124,データシート2!$A$1:$SI$1,0),0)</f>
        <v>13</v>
      </c>
      <c r="P124" s="746">
        <f>VLOOKUP($D$3&amp;"_"&amp;P$3,データシート2!$A:$SI,MATCH($G$2&amp;"_"&amp;$B124,データシート2!$A$1:$SI$1,0),0)</f>
        <v>16</v>
      </c>
      <c r="Q124" s="747">
        <f>VLOOKUP($D$3&amp;"_"&amp;Q$3,データシート2!$A:$SI,MATCH($G$2&amp;"_"&amp;$B124,データシート2!$A$1:$SI$1,0),0)</f>
        <v>16</v>
      </c>
      <c r="R124" s="934">
        <f>VLOOKUP($D$3&amp;"_"&amp;R$3,データシート2!$A:$SI,MATCH($R$2&amp;"_"&amp;$B124,データシート2!$A$1:$SI$1,0),0)</f>
        <v>243.084</v>
      </c>
      <c r="S124" s="935">
        <f>VLOOKUP($D$3&amp;"_"&amp;S$3,データシート2!$A:$SI,MATCH($R$2&amp;"_"&amp;$B124,データシート2!$A$1:$SI$1,0),0)</f>
        <v>339.46699999999998</v>
      </c>
      <c r="T124" s="935">
        <f>VLOOKUP($D$3&amp;"_"&amp;T$3,データシート2!$A:$SI,MATCH($R$2&amp;"_"&amp;$B124,データシート2!$A$1:$SI$1,0),0)</f>
        <v>248.22399999999999</v>
      </c>
      <c r="U124" s="935">
        <f>VLOOKUP($D$3&amp;"_"&amp;U$3,データシート2!$A:$SI,MATCH($R$2&amp;"_"&amp;$B124,データシート2!$A$1:$SI$1,0),0)</f>
        <v>278.31900000000002</v>
      </c>
      <c r="V124" s="935">
        <f>VLOOKUP($D$3&amp;"_"&amp;V$3,データシート2!$A:$SI,MATCH($R$2&amp;"_"&amp;$B124,データシート2!$A$1:$SI$1,0),0)</f>
        <v>410.01900000000001</v>
      </c>
      <c r="W124" s="935">
        <f>VLOOKUP($D$3&amp;"_"&amp;W$3,データシート2!$A:$SI,MATCH($R$2&amp;"_"&amp;$B124,データシート2!$A$1:$SI$1,0),0)</f>
        <v>440.67099999999999</v>
      </c>
      <c r="X124" s="935">
        <f>VLOOKUP($D$3&amp;"_"&amp;X$3,データシート2!$A:$SI,MATCH($R$2&amp;"_"&amp;$B124,データシート2!$A$1:$SI$1,0),0)</f>
        <v>509.91899999999998</v>
      </c>
      <c r="Y124" s="935">
        <f>VLOOKUP($D$3&amp;"_"&amp;Y$3,データシート2!$A:$SI,MATCH($R$2&amp;"_"&amp;$B124,データシート2!$A$1:$SI$1,0),0)</f>
        <v>534.40200000000004</v>
      </c>
      <c r="Z124" s="935">
        <f>VLOOKUP($D$3&amp;"_"&amp;Z$3,データシート2!$A:$SI,MATCH($R$2&amp;"_"&amp;$B124,データシート2!$A$1:$SI$1,0),0)</f>
        <v>389.59800000000001</v>
      </c>
      <c r="AA124" s="935">
        <f>VLOOKUP($D$3&amp;"_"&amp;AA$3,データシート2!$A:$SI,MATCH($R$2&amp;"_"&amp;$B124,データシート2!$A$1:$SI$1,0),0)</f>
        <v>324.43700000000001</v>
      </c>
      <c r="AB124" s="936">
        <f>VLOOKUP($D$3&amp;"_"&amp;AB$3,データシート2!$A:$SI,MATCH($R$2&amp;"_"&amp;$B124,データシート2!$A$1:$SI$1,0),0)</f>
        <v>401.13400000000001</v>
      </c>
    </row>
    <row r="125" spans="2:28" s="756" customFormat="1" ht="16.5" customHeight="1">
      <c r="B125" s="748"/>
      <c r="C125" s="790">
        <v>88</v>
      </c>
      <c r="D125" s="791" t="s">
        <v>644</v>
      </c>
      <c r="E125" s="790"/>
      <c r="F125" s="811"/>
      <c r="G125" s="797">
        <f>VLOOKUP($D$3&amp;"_"&amp;G$3,データシート2!$A:$SI,MATCH($G$2&amp;"_"&amp;$C125,データシート2!$A$1:$SI$1,0),0)</f>
        <v>9</v>
      </c>
      <c r="H125" s="798">
        <f>VLOOKUP($D$3&amp;"_"&amp;H$3,データシート2!$A:$SI,MATCH($G$2&amp;"_"&amp;$C125,データシート2!$A$1:$SI$1,0),0)</f>
        <v>12</v>
      </c>
      <c r="I125" s="798">
        <f>VLOOKUP($D$3&amp;"_"&amp;I$3,データシート2!$A:$SI,MATCH($G$2&amp;"_"&amp;$C125,データシート2!$A$1:$SI$1,0),0)</f>
        <v>10</v>
      </c>
      <c r="J125" s="798">
        <f>VLOOKUP($D$3&amp;"_"&amp;J$3,データシート2!$A:$SI,MATCH($G$2&amp;"_"&amp;$C125,データシート2!$A$1:$SI$1,0),0)</f>
        <v>11</v>
      </c>
      <c r="K125" s="799">
        <f>VLOOKUP($D$3&amp;"_"&amp;K$3,データシート2!$A:$SI,MATCH($G$2&amp;"_"&amp;$C125,データシート2!$A$1:$SI$1,0),0)</f>
        <v>14</v>
      </c>
      <c r="L125" s="799">
        <f>VLOOKUP($D$3&amp;"_"&amp;L$3,データシート2!$A:$SI,MATCH($G$2&amp;"_"&amp;$C125,データシート2!$A$1:$SI$1,0),0)</f>
        <v>15</v>
      </c>
      <c r="M125" s="799">
        <f>VLOOKUP($D$3&amp;"_"&amp;M$3,データシート2!$A:$SI,MATCH($G$2&amp;"_"&amp;$C125,データシート2!$A$1:$SI$1,0),0)</f>
        <v>17</v>
      </c>
      <c r="N125" s="799">
        <f>VLOOKUP($D$3&amp;"_"&amp;N$3,データシート2!$A:$SI,MATCH($G$2&amp;"_"&amp;$C125,データシート2!$A$1:$SI$1,0),0)</f>
        <v>17</v>
      </c>
      <c r="O125" s="799">
        <f>VLOOKUP($D$3&amp;"_"&amp;O$3,データシート2!$A:$SI,MATCH($G$2&amp;"_"&amp;$C125,データシート2!$A$1:$SI$1,0),0)</f>
        <v>12</v>
      </c>
      <c r="P125" s="799">
        <f>VLOOKUP($D$3&amp;"_"&amp;P$3,データシート2!$A:$SI,MATCH($G$2&amp;"_"&amp;$C125,データシート2!$A$1:$SI$1,0),0)</f>
        <v>15</v>
      </c>
      <c r="Q125" s="800">
        <f>VLOOKUP($D$3&amp;"_"&amp;Q$3,データシート2!$A:$SI,MATCH($G$2&amp;"_"&amp;$C125,データシート2!$A$1:$SI$1,0),0)</f>
        <v>15</v>
      </c>
      <c r="R125" s="950">
        <f>VLOOKUP($D$3&amp;"_"&amp;R$3,データシート2!$A:$SI,MATCH($R$2&amp;"_"&amp;$C125,データシート2!$A$1:$SI$1,0),0)</f>
        <v>240.65600000000001</v>
      </c>
      <c r="S125" s="951">
        <f>VLOOKUP($D$3&amp;"_"&amp;S$3,データシート2!$A:$SI,MATCH($R$2&amp;"_"&amp;$C125,データシート2!$A$1:$SI$1,0),0)</f>
        <v>334.13600000000002</v>
      </c>
      <c r="T125" s="951">
        <f>VLOOKUP($D$3&amp;"_"&amp;T$3,データシート2!$A:$SI,MATCH($R$2&amp;"_"&amp;$C125,データシート2!$A$1:$SI$1,0),0)</f>
        <v>242.21100000000001</v>
      </c>
      <c r="U125" s="951">
        <f>VLOOKUP($D$3&amp;"_"&amp;U$3,データシート2!$A:$SI,MATCH($R$2&amp;"_"&amp;$C125,データシート2!$A$1:$SI$1,0),0)</f>
        <v>271.58499999999998</v>
      </c>
      <c r="V125" s="951">
        <f>VLOOKUP($D$3&amp;"_"&amp;V$3,データシート2!$A:$SI,MATCH($R$2&amp;"_"&amp;$C125,データシート2!$A$1:$SI$1,0),0)</f>
        <v>403.50400000000002</v>
      </c>
      <c r="W125" s="951">
        <f>VLOOKUP($D$3&amp;"_"&amp;W$3,データシート2!$A:$SI,MATCH($R$2&amp;"_"&amp;$C125,データシート2!$A$1:$SI$1,0),0)</f>
        <v>436.608</v>
      </c>
      <c r="X125" s="951">
        <f>VLOOKUP($D$3&amp;"_"&amp;X$3,データシート2!$A:$SI,MATCH($R$2&amp;"_"&amp;$C125,データシート2!$A$1:$SI$1,0),0)</f>
        <v>506.23</v>
      </c>
      <c r="Y125" s="951">
        <f>VLOOKUP($D$3&amp;"_"&amp;Y$3,データシート2!$A:$SI,MATCH($R$2&amp;"_"&amp;$C125,データシート2!$A$1:$SI$1,0),0)</f>
        <v>531.529</v>
      </c>
      <c r="Z125" s="951">
        <f>VLOOKUP($D$3&amp;"_"&amp;Z$3,データシート2!$A:$SI,MATCH($R$2&amp;"_"&amp;$C125,データシート2!$A$1:$SI$1,0),0)</f>
        <v>386.96</v>
      </c>
      <c r="AA125" s="951">
        <f>VLOOKUP($D$3&amp;"_"&amp;AA$3,データシート2!$A:$SI,MATCH($R$2&amp;"_"&amp;$C125,データシート2!$A$1:$SI$1,0),0)</f>
        <v>321.87299999999999</v>
      </c>
      <c r="AB125" s="952">
        <f>VLOOKUP($D$3&amp;"_"&amp;AB$3,データシート2!$A:$SI,MATCH($R$2&amp;"_"&amp;$C125,データシート2!$A$1:$SI$1,0),0)</f>
        <v>398.43099999999998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1</v>
      </c>
      <c r="I127" s="777">
        <f>VLOOKUP($D$3&amp;"_"&amp;I$3,データシート2!$A:$SI,MATCH($G$2&amp;"_"&amp;$C127,データシート2!$A$1:$SI$1,0),0)</f>
        <v>1</v>
      </c>
      <c r="J127" s="777">
        <f>VLOOKUP($D$3&amp;"_"&amp;J$3,データシート2!$A:$SI,MATCH($G$2&amp;"_"&amp;$C127,データシート2!$A$1:$SI$1,0),0)</f>
        <v>1</v>
      </c>
      <c r="K127" s="778">
        <f>VLOOKUP($D$3&amp;"_"&amp;K$3,データシート2!$A:$SI,MATCH($G$2&amp;"_"&amp;$C127,データシート2!$A$1:$SI$1,0),0)</f>
        <v>1</v>
      </c>
      <c r="L127" s="778">
        <f>VLOOKUP($D$3&amp;"_"&amp;L$3,データシート2!$A:$SI,MATCH($G$2&amp;"_"&amp;$C127,データシート2!$A$1:$SI$1,0),0)</f>
        <v>1</v>
      </c>
      <c r="M127" s="778">
        <f>VLOOKUP($D$3&amp;"_"&amp;M$3,データシート2!$A:$SI,MATCH($G$2&amp;"_"&amp;$C127,データシート2!$A$1:$SI$1,0),0)</f>
        <v>1</v>
      </c>
      <c r="N127" s="778">
        <f>VLOOKUP($D$3&amp;"_"&amp;N$3,データシート2!$A:$SI,MATCH($G$2&amp;"_"&amp;$C127,データシート2!$A$1:$SI$1,0),0)</f>
        <v>1</v>
      </c>
      <c r="O127" s="778">
        <f>VLOOKUP($D$3&amp;"_"&amp;O$3,データシート2!$A:$SI,MATCH($G$2&amp;"_"&amp;$C127,データシート2!$A$1:$SI$1,0),0)</f>
        <v>1</v>
      </c>
      <c r="P127" s="778">
        <f>VLOOKUP($D$3&amp;"_"&amp;P$3,データシート2!$A:$SI,MATCH($G$2&amp;"_"&amp;$C127,データシート2!$A$1:$SI$1,0),0)</f>
        <v>1</v>
      </c>
      <c r="Q127" s="779">
        <f>VLOOKUP($D$3&amp;"_"&amp;Q$3,データシート2!$A:$SI,MATCH($G$2&amp;"_"&amp;$C127,データシート2!$A$1:$SI$1,0),0)</f>
        <v>1</v>
      </c>
      <c r="R127" s="947">
        <f>VLOOKUP($D$3&amp;"_"&amp;R$3,データシート2!$A:$SI,MATCH($R$2&amp;"_"&amp;$C127,データシート2!$A$1:$SI$1,0),0)</f>
        <v>0</v>
      </c>
      <c r="S127" s="948">
        <f>VLOOKUP($D$3&amp;"_"&amp;S$3,データシート2!$A:$SI,MATCH($R$2&amp;"_"&amp;$C127,データシート2!$A$1:$SI$1,0),0)</f>
        <v>2.4609999999999999</v>
      </c>
      <c r="T127" s="948">
        <f>VLOOKUP($D$3&amp;"_"&amp;T$3,データシート2!$A:$SI,MATCH($R$2&amp;"_"&amp;$C127,データシート2!$A$1:$SI$1,0),0)</f>
        <v>2.7930000000000001</v>
      </c>
      <c r="U127" s="948">
        <f>VLOOKUP($D$3&amp;"_"&amp;U$3,データシート2!$A:$SI,MATCH($R$2&amp;"_"&amp;$C127,データシート2!$A$1:$SI$1,0),0)</f>
        <v>3.4889999999999999</v>
      </c>
      <c r="V127" s="948">
        <f>VLOOKUP($D$3&amp;"_"&amp;V$3,データシート2!$A:$SI,MATCH($R$2&amp;"_"&amp;$C127,データシート2!$A$1:$SI$1,0),0)</f>
        <v>3.4609999999999999</v>
      </c>
      <c r="W127" s="948">
        <f>VLOOKUP($D$3&amp;"_"&amp;W$3,データシート2!$A:$SI,MATCH($R$2&amp;"_"&amp;$C127,データシート2!$A$1:$SI$1,0),0)</f>
        <v>4.0629999999999997</v>
      </c>
      <c r="X127" s="948">
        <f>VLOOKUP($D$3&amp;"_"&amp;X$3,データシート2!$A:$SI,MATCH($R$2&amp;"_"&amp;$C127,データシート2!$A$1:$SI$1,0),0)</f>
        <v>3.6890000000000001</v>
      </c>
      <c r="Y127" s="948">
        <f>VLOOKUP($D$3&amp;"_"&amp;Y$3,データシート2!$A:$SI,MATCH($R$2&amp;"_"&amp;$C127,データシート2!$A$1:$SI$1,0),0)</f>
        <v>2.8730000000000002</v>
      </c>
      <c r="Z127" s="948">
        <f>VLOOKUP($D$3&amp;"_"&amp;Z$3,データシート2!$A:$SI,MATCH($R$2&amp;"_"&amp;$C127,データシート2!$A$1:$SI$1,0),0)</f>
        <v>2.6379999999999999</v>
      </c>
      <c r="AA127" s="948">
        <f>VLOOKUP($D$3&amp;"_"&amp;AA$3,データシート2!$A:$SI,MATCH($R$2&amp;"_"&amp;$C127,データシート2!$A$1:$SI$1,0),0)</f>
        <v>2.5640000000000001</v>
      </c>
      <c r="AB127" s="949">
        <f>VLOOKUP($D$3&amp;"_"&amp;AB$3,データシート2!$A:$SI,MATCH($R$2&amp;"_"&amp;$C127,データシート2!$A$1:$SI$1,0),0)</f>
        <v>2.7029999999999998</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1</v>
      </c>
      <c r="H129" s="777">
        <f>VLOOKUP($D$3&amp;"_"&amp;H$3,データシート2!$A:$SI,MATCH($G$2&amp;"_"&amp;$C129,データシート2!$A$1:$SI$1,0),0)</f>
        <v>1</v>
      </c>
      <c r="I129" s="777">
        <f>VLOOKUP($D$3&amp;"_"&amp;I$3,データシート2!$A:$SI,MATCH($G$2&amp;"_"&amp;$C129,データシート2!$A$1:$SI$1,0),0)</f>
        <v>1</v>
      </c>
      <c r="J129" s="777">
        <f>VLOOKUP($D$3&amp;"_"&amp;J$3,データシート2!$A:$SI,MATCH($G$2&amp;"_"&amp;$C129,データシート2!$A$1:$SI$1,0),0)</f>
        <v>1</v>
      </c>
      <c r="K129" s="778">
        <f>VLOOKUP($D$3&amp;"_"&amp;K$3,データシート2!$A:$SI,MATCH($G$2&amp;"_"&amp;$C129,データシート2!$A$1:$SI$1,0),0)</f>
        <v>1</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2.4279999999999999</v>
      </c>
      <c r="S129" s="948">
        <f>VLOOKUP($D$3&amp;"_"&amp;S$3,データシート2!$A:$SI,MATCH($R$2&amp;"_"&amp;$C129,データシート2!$A$1:$SI$1,0),0)</f>
        <v>2.87</v>
      </c>
      <c r="T129" s="948">
        <f>VLOOKUP($D$3&amp;"_"&amp;T$3,データシート2!$A:$SI,MATCH($R$2&amp;"_"&amp;$C129,データシート2!$A$1:$SI$1,0),0)</f>
        <v>3.22</v>
      </c>
      <c r="U129" s="948">
        <f>VLOOKUP($D$3&amp;"_"&amp;U$3,データシート2!$A:$SI,MATCH($R$2&amp;"_"&amp;$C129,データシート2!$A$1:$SI$1,0),0)</f>
        <v>3.2450000000000001</v>
      </c>
      <c r="V129" s="948">
        <f>VLOOKUP($D$3&amp;"_"&amp;V$3,データシート2!$A:$SI,MATCH($R$2&amp;"_"&amp;$C129,データシート2!$A$1:$SI$1,0),0)</f>
        <v>3.0539999999999998</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13</v>
      </c>
      <c r="H133" s="745">
        <f>VLOOKUP($D$3&amp;"_"&amp;H$3,データシート2!$A:$SI,MATCH($G$2&amp;"_"&amp;$B133,データシート2!$A$1:$SI$1,0),0)</f>
        <v>8</v>
      </c>
      <c r="I133" s="745">
        <f>VLOOKUP($D$3&amp;"_"&amp;I$3,データシート2!$A:$SI,MATCH($G$2&amp;"_"&amp;$B133,データシート2!$A$1:$SI$1,0),0)</f>
        <v>9</v>
      </c>
      <c r="J133" s="745">
        <f>VLOOKUP($D$3&amp;"_"&amp;J$3,データシート2!$A:$SI,MATCH($G$2&amp;"_"&amp;$B133,データシート2!$A$1:$SI$1,0),0)</f>
        <v>8</v>
      </c>
      <c r="K133" s="746">
        <f>VLOOKUP($D$3&amp;"_"&amp;K$3,データシート2!$A:$SI,MATCH($G$2&amp;"_"&amp;$B133,データシート2!$A$1:$SI$1,0),0)</f>
        <v>8</v>
      </c>
      <c r="L133" s="746">
        <f>VLOOKUP($D$3&amp;"_"&amp;L$3,データシート2!$A:$SI,MATCH($G$2&amp;"_"&amp;$B133,データシート2!$A$1:$SI$1,0),0)</f>
        <v>12</v>
      </c>
      <c r="M133" s="746">
        <f>VLOOKUP($D$3&amp;"_"&amp;M$3,データシート2!$A:$SI,MATCH($G$2&amp;"_"&amp;$B133,データシート2!$A$1:$SI$1,0),0)</f>
        <v>8</v>
      </c>
      <c r="N133" s="746">
        <f>VLOOKUP($D$3&amp;"_"&amp;N$3,データシート2!$A:$SI,MATCH($G$2&amp;"_"&amp;$B133,データシート2!$A$1:$SI$1,0),0)</f>
        <v>8</v>
      </c>
      <c r="O133" s="746">
        <f>VLOOKUP($D$3&amp;"_"&amp;O$3,データシート2!$A:$SI,MATCH($G$2&amp;"_"&amp;$B133,データシート2!$A$1:$SI$1,0),0)</f>
        <v>10</v>
      </c>
      <c r="P133" s="746">
        <f>VLOOKUP($D$3&amp;"_"&amp;P$3,データシート2!$A:$SI,MATCH($G$2&amp;"_"&amp;$B133,データシート2!$A$1:$SI$1,0),0)</f>
        <v>7</v>
      </c>
      <c r="Q133" s="747">
        <f>VLOOKUP($D$3&amp;"_"&amp;Q$3,データシート2!$A:$SI,MATCH($G$2&amp;"_"&amp;$B133,データシート2!$A$1:$SI$1,0),0)</f>
        <v>7</v>
      </c>
      <c r="R133" s="958">
        <f>VLOOKUP($D$3&amp;"_"&amp;R$3,データシート2!$A:$SI,MATCH($R$2&amp;"_"&amp;$B133,データシート2!$A$1:$SI$1,0),0)</f>
        <v>74.364000000000004</v>
      </c>
      <c r="S133" s="935">
        <f>VLOOKUP($D$3&amp;"_"&amp;S$3,データシート2!$A:$SI,MATCH($R$2&amp;"_"&amp;$B133,データシート2!$A$1:$SI$1,0),0)</f>
        <v>53.122999999999998</v>
      </c>
      <c r="T133" s="935">
        <f>VLOOKUP($D$3&amp;"_"&amp;T$3,データシート2!$A:$SI,MATCH($R$2&amp;"_"&amp;$B133,データシート2!$A$1:$SI$1,0),0)</f>
        <v>58.802</v>
      </c>
      <c r="U133" s="935">
        <f>VLOOKUP($D$3&amp;"_"&amp;U$3,データシート2!$A:$SI,MATCH($R$2&amp;"_"&amp;$B133,データシート2!$A$1:$SI$1,0),0)</f>
        <v>44.317999999999998</v>
      </c>
      <c r="V133" s="935">
        <f>VLOOKUP($D$3&amp;"_"&amp;V$3,データシート2!$A:$SI,MATCH($R$2&amp;"_"&amp;$B133,データシート2!$A$1:$SI$1,0),0)</f>
        <v>42.241</v>
      </c>
      <c r="W133" s="935">
        <f>VLOOKUP($D$3&amp;"_"&amp;W$3,データシート2!$A:$SI,MATCH($R$2&amp;"_"&amp;$B133,データシート2!$A$1:$SI$1,0),0)</f>
        <v>72.283704999999998</v>
      </c>
      <c r="X133" s="935">
        <f>VLOOKUP($D$3&amp;"_"&amp;X$3,データシート2!$A:$SI,MATCH($R$2&amp;"_"&amp;$B133,データシート2!$A$1:$SI$1,0),0)</f>
        <v>43.902000000000001</v>
      </c>
      <c r="Y133" s="935">
        <f>VLOOKUP($D$3&amp;"_"&amp;Y$3,データシート2!$A:$SI,MATCH($R$2&amp;"_"&amp;$B133,データシート2!$A$1:$SI$1,0),0)</f>
        <v>43.662999999999997</v>
      </c>
      <c r="Z133" s="935">
        <f>VLOOKUP($D$3&amp;"_"&amp;Z$3,データシート2!$A:$SI,MATCH($R$2&amp;"_"&amp;$B133,データシート2!$A$1:$SI$1,0),0)</f>
        <v>90.606999999999999</v>
      </c>
      <c r="AA133" s="935">
        <f>VLOOKUP($D$3&amp;"_"&amp;AA$3,データシート2!$A:$SI,MATCH($R$2&amp;"_"&amp;$B133,データシート2!$A$1:$SI$1,0),0)</f>
        <v>36.116999999999997</v>
      </c>
      <c r="AB133" s="936">
        <f>VLOOKUP($D$3&amp;"_"&amp;AB$3,データシート2!$A:$SI,MATCH($R$2&amp;"_"&amp;$B133,データシート2!$A$1:$SI$1,0),0)</f>
        <v>24.831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6</v>
      </c>
      <c r="H135" s="777">
        <f>VLOOKUP($D$3&amp;"_"&amp;H$3,データシート2!$A:$SI,MATCH($G$2&amp;"_"&amp;$C135,データシート2!$A$1:$SI$1,0),0)</f>
        <v>6</v>
      </c>
      <c r="I135" s="777">
        <f>VLOOKUP($D$3&amp;"_"&amp;I$3,データシート2!$A:$SI,MATCH($G$2&amp;"_"&amp;$C135,データシート2!$A$1:$SI$1,0),0)</f>
        <v>7</v>
      </c>
      <c r="J135" s="777">
        <f>VLOOKUP($D$3&amp;"_"&amp;J$3,データシート2!$A:$SI,MATCH($G$2&amp;"_"&amp;$C135,データシート2!$A$1:$SI$1,0),0)</f>
        <v>6</v>
      </c>
      <c r="K135" s="778">
        <f>VLOOKUP($D$3&amp;"_"&amp;K$3,データシート2!$A:$SI,MATCH($G$2&amp;"_"&amp;$C135,データシート2!$A$1:$SI$1,0),0)</f>
        <v>6</v>
      </c>
      <c r="L135" s="778">
        <f>VLOOKUP($D$3&amp;"_"&amp;L$3,データシート2!$A:$SI,MATCH($G$2&amp;"_"&amp;$C135,データシート2!$A$1:$SI$1,0),0)</f>
        <v>8</v>
      </c>
      <c r="M135" s="778">
        <f>VLOOKUP($D$3&amp;"_"&amp;M$3,データシート2!$A:$SI,MATCH($G$2&amp;"_"&amp;$C135,データシート2!$A$1:$SI$1,0),0)</f>
        <v>6</v>
      </c>
      <c r="N135" s="778">
        <f>VLOOKUP($D$3&amp;"_"&amp;N$3,データシート2!$A:$SI,MATCH($G$2&amp;"_"&amp;$C135,データシート2!$A$1:$SI$1,0),0)</f>
        <v>6</v>
      </c>
      <c r="O135" s="778">
        <f>VLOOKUP($D$3&amp;"_"&amp;O$3,データシート2!$A:$SI,MATCH($G$2&amp;"_"&amp;$C135,データシート2!$A$1:$SI$1,0),0)</f>
        <v>6</v>
      </c>
      <c r="P135" s="778">
        <f>VLOOKUP($D$3&amp;"_"&amp;P$3,データシート2!$A:$SI,MATCH($G$2&amp;"_"&amp;$C135,データシート2!$A$1:$SI$1,0),0)</f>
        <v>6</v>
      </c>
      <c r="Q135" s="779">
        <f>VLOOKUP($D$3&amp;"_"&amp;Q$3,データシート2!$A:$SI,MATCH($G$2&amp;"_"&amp;$C135,データシート2!$A$1:$SI$1,0),0)</f>
        <v>6</v>
      </c>
      <c r="R135" s="956">
        <f>VLOOKUP($D$3&amp;"_"&amp;R$3,データシート2!$A:$SI,MATCH($R$2&amp;"_"&amp;$C135,データシート2!$A$1:$SI$1,0),0)</f>
        <v>43.44</v>
      </c>
      <c r="S135" s="948">
        <f>VLOOKUP($D$3&amp;"_"&amp;S$3,データシート2!$A:$SI,MATCH($R$2&amp;"_"&amp;$C135,データシート2!$A$1:$SI$1,0),0)</f>
        <v>44.661999999999999</v>
      </c>
      <c r="T135" s="948">
        <f>VLOOKUP($D$3&amp;"_"&amp;T$3,データシート2!$A:$SI,MATCH($R$2&amp;"_"&amp;$C135,データシート2!$A$1:$SI$1,0),0)</f>
        <v>49.655999999999999</v>
      </c>
      <c r="U135" s="948">
        <f>VLOOKUP($D$3&amp;"_"&amp;U$3,データシート2!$A:$SI,MATCH($R$2&amp;"_"&amp;$C135,データシート2!$A$1:$SI$1,0),0)</f>
        <v>35.395000000000003</v>
      </c>
      <c r="V135" s="948">
        <f>VLOOKUP($D$3&amp;"_"&amp;V$3,データシート2!$A:$SI,MATCH($R$2&amp;"_"&amp;$C135,データシート2!$A$1:$SI$1,0),0)</f>
        <v>33.725999999999999</v>
      </c>
      <c r="W135" s="948">
        <f>VLOOKUP($D$3&amp;"_"&amp;W$3,データシート2!$A:$SI,MATCH($R$2&amp;"_"&amp;$C135,データシート2!$A$1:$SI$1,0),0)</f>
        <v>43.665999999999997</v>
      </c>
      <c r="X135" s="948">
        <f>VLOOKUP($D$3&amp;"_"&amp;X$3,データシート2!$A:$SI,MATCH($R$2&amp;"_"&amp;$C135,データシート2!$A$1:$SI$1,0),0)</f>
        <v>35.841999999999999</v>
      </c>
      <c r="Y135" s="948">
        <f>VLOOKUP($D$3&amp;"_"&amp;Y$3,データシート2!$A:$SI,MATCH($R$2&amp;"_"&amp;$C135,データシート2!$A$1:$SI$1,0),0)</f>
        <v>36.302999999999997</v>
      </c>
      <c r="Z135" s="948">
        <f>VLOOKUP($D$3&amp;"_"&amp;Z$3,データシート2!$A:$SI,MATCH($R$2&amp;"_"&amp;$C135,データシート2!$A$1:$SI$1,0),0)</f>
        <v>35.277999999999999</v>
      </c>
      <c r="AA135" s="948">
        <f>VLOOKUP($D$3&amp;"_"&amp;AA$3,データシート2!$A:$SI,MATCH($R$2&amp;"_"&amp;$C135,データシート2!$A$1:$SI$1,0),0)</f>
        <v>31.82</v>
      </c>
      <c r="AB135" s="949">
        <f>VLOOKUP($D$3&amp;"_"&amp;AB$3,データシート2!$A:$SI,MATCH($R$2&amp;"_"&amp;$C135,データシート2!$A$1:$SI$1,0),0)</f>
        <v>20.484999999999999</v>
      </c>
    </row>
    <row r="136" spans="2:28" s="756" customFormat="1" ht="16.5" customHeight="1">
      <c r="B136" s="757"/>
      <c r="C136" s="758">
        <v>98</v>
      </c>
      <c r="D136" s="759" t="s">
        <v>656</v>
      </c>
      <c r="E136" s="758"/>
      <c r="F136" s="760"/>
      <c r="G136" s="813">
        <f>VLOOKUP($D$3&amp;"_"&amp;G$3,データシート2!$A:$SI,MATCH($G$2&amp;"_"&amp;$C136,データシート2!$A$1:$SI$1,0),0)</f>
        <v>7</v>
      </c>
      <c r="H136" s="762">
        <f>VLOOKUP($D$3&amp;"_"&amp;H$3,データシート2!$A:$SI,MATCH($G$2&amp;"_"&amp;$C136,データシート2!$A$1:$SI$1,0),0)</f>
        <v>2</v>
      </c>
      <c r="I136" s="762">
        <f>VLOOKUP($D$3&amp;"_"&amp;I$3,データシート2!$A:$SI,MATCH($G$2&amp;"_"&amp;$C136,データシート2!$A$1:$SI$1,0),0)</f>
        <v>2</v>
      </c>
      <c r="J136" s="762">
        <f>VLOOKUP($D$3&amp;"_"&amp;J$3,データシート2!$A:$SI,MATCH($G$2&amp;"_"&amp;$C136,データシート2!$A$1:$SI$1,0),0)</f>
        <v>2</v>
      </c>
      <c r="K136" s="763">
        <f>VLOOKUP($D$3&amp;"_"&amp;K$3,データシート2!$A:$SI,MATCH($G$2&amp;"_"&amp;$C136,データシート2!$A$1:$SI$1,0),0)</f>
        <v>2</v>
      </c>
      <c r="L136" s="763">
        <f>VLOOKUP($D$3&amp;"_"&amp;L$3,データシート2!$A:$SI,MATCH($G$2&amp;"_"&amp;$C136,データシート2!$A$1:$SI$1,0),0)</f>
        <v>4</v>
      </c>
      <c r="M136" s="763">
        <f>VLOOKUP($D$3&amp;"_"&amp;M$3,データシート2!$A:$SI,MATCH($G$2&amp;"_"&amp;$C136,データシート2!$A$1:$SI$1,0),0)</f>
        <v>2</v>
      </c>
      <c r="N136" s="763">
        <f>VLOOKUP($D$3&amp;"_"&amp;N$3,データシート2!$A:$SI,MATCH($G$2&amp;"_"&amp;$C136,データシート2!$A$1:$SI$1,0),0)</f>
        <v>2</v>
      </c>
      <c r="O136" s="763">
        <f>VLOOKUP($D$3&amp;"_"&amp;O$3,データシート2!$A:$SI,MATCH($G$2&amp;"_"&amp;$C136,データシート2!$A$1:$SI$1,0),0)</f>
        <v>4</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30.923999999999999</v>
      </c>
      <c r="S136" s="941">
        <f>VLOOKUP($D$3&amp;"_"&amp;S$3,データシート2!$A:$SI,MATCH($R$2&amp;"_"&amp;$C136,データシート2!$A$1:$SI$1,0),0)</f>
        <v>8.4610000000000003</v>
      </c>
      <c r="T136" s="941">
        <f>VLOOKUP($D$3&amp;"_"&amp;T$3,データシート2!$A:$SI,MATCH($R$2&amp;"_"&amp;$C136,データシート2!$A$1:$SI$1,0),0)</f>
        <v>9.1460000000000008</v>
      </c>
      <c r="U136" s="941">
        <f>VLOOKUP($D$3&amp;"_"&amp;U$3,データシート2!$A:$SI,MATCH($R$2&amp;"_"&amp;$C136,データシート2!$A$1:$SI$1,0),0)</f>
        <v>8.923</v>
      </c>
      <c r="V136" s="941">
        <f>VLOOKUP($D$3&amp;"_"&amp;V$3,データシート2!$A:$SI,MATCH($R$2&amp;"_"&amp;$C136,データシート2!$A$1:$SI$1,0),0)</f>
        <v>8.5150000000000006</v>
      </c>
      <c r="W136" s="941">
        <f>VLOOKUP($D$3&amp;"_"&amp;W$3,データシート2!$A:$SI,MATCH($R$2&amp;"_"&amp;$C136,データシート2!$A$1:$SI$1,0),0)</f>
        <v>28.617705000000001</v>
      </c>
      <c r="X136" s="941">
        <f>VLOOKUP($D$3&amp;"_"&amp;X$3,データシート2!$A:$SI,MATCH($R$2&amp;"_"&amp;$C136,データシート2!$A$1:$SI$1,0),0)</f>
        <v>8.06</v>
      </c>
      <c r="Y136" s="941">
        <f>VLOOKUP($D$3&amp;"_"&amp;Y$3,データシート2!$A:$SI,MATCH($R$2&amp;"_"&amp;$C136,データシート2!$A$1:$SI$1,0),0)</f>
        <v>7.36</v>
      </c>
      <c r="Z136" s="941">
        <f>VLOOKUP($D$3&amp;"_"&amp;Z$3,データシート2!$A:$SI,MATCH($R$2&amp;"_"&amp;$C136,データシート2!$A$1:$SI$1,0),0)</f>
        <v>55.329000000000001</v>
      </c>
      <c r="AA136" s="941">
        <f>VLOOKUP($D$3&amp;"_"&amp;AA$3,データシート2!$A:$SI,MATCH($R$2&amp;"_"&amp;$C136,データシート2!$A$1:$SI$1,0),0)</f>
        <v>4.2969999999999997</v>
      </c>
      <c r="AB136" s="942">
        <f>VLOOKUP($D$3&amp;"_"&amp;AB$3,データシート2!$A:$SI,MATCH($R$2&amp;"_"&amp;$C136,データシート2!$A$1:$SI$1,0),0)</f>
        <v>4.3460000000000001</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3.0270000000000001</v>
      </c>
      <c r="S137" s="935">
        <f>VLOOKUP($D$3&amp;"_"&amp;S$3,データシート2!$A:$SI,MATCH($R$2&amp;"_"&amp;$B137,データシート2!$A$1:$SI$1,0),0)</f>
        <v>3.35</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3.0270000000000001</v>
      </c>
      <c r="S138" s="960">
        <f>VLOOKUP($D$3&amp;"_"&amp;S$3,データシート2!$A:$SI,MATCH($R$2&amp;"_"&amp;$C138,データシート2!$A$1:$SI$1,0),0)</f>
        <v>3.35</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2025-03-04T09:01:26Z</dcterms:created>
  <dcterms:modified xsi:type="dcterms:W3CDTF">2025-03-04T09:01:26Z</dcterms:modified>
  <cp:category/>
  <cp:contentStatus/>
</cp:coreProperties>
</file>