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70A7C1-AEAA-4D50-9BE4-93A36B625D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<sst xmlns="http://schemas.openxmlformats.org/spreadsheetml/2006/main" count="16743" uniqueCount="2455">
  <si>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</si>
  <si>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</si>
  <si>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</si>
  <si>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</si>
  <si>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</si>
  <si>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</si>
  <si>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</si>
  <si>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</si>
  <si>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</si>
  <si>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</si>
  <si>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</si>
  <si>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</si>
  <si>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</si>
  <si>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</si>
  <si>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</si>
  <si>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</si>
  <si>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</si>
  <si>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</si>
  <si>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</si>
  <si>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</si>
  <si>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</si>
  <si>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</si>
  <si>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</si>
  <si>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</si>
  <si>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</si>
  <si>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</si>
  <si>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</si>
  <si>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</si>
  <si>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</si>
  <si>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</si>
  <si>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</si>
  <si>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</si>
  <si>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</si>
  <si>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</si>
  <si>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</si>
  <si>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</si>
  <si>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</si>
  <si>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</si>
  <si>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</si>
  <si>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</si>
  <si>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</si>
  <si>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</si>
  <si>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</si>
  <si>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</si>
  <si>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</si>
  <si>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</si>
  <si>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</si>
  <si>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</si>
  <si>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</si>
  <si>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</si>
  <si>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</si>
  <si>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</si>
  <si>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</si>
  <si>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</si>
  <si>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</si>
  <si>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</si>
  <si>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</si>
  <si>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</si>
  <si>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</si>
  <si>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</si>
  <si>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</si>
  <si>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</si>
  <si>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</si>
  <si>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</si>
  <si>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</si>
  <si>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</si>
  <si>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</si>
  <si>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</si>
  <si>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</si>
  <si>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</si>
  <si>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</si>
  <si>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</si>
  <si>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</si>
  <si>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</si>
  <si>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</si>
  <si>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</si>
  <si>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</si>
  <si>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</si>
  <si>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</si>
  <si>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</si>
  <si>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</si>
  <si>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</si>
  <si>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</si>
  <si>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</si>
  <si>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</si>
  <si>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</si>
  <si>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</si>
  <si>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</si>
  <si>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</si>
  <si>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</si>
  <si>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</si>
  <si>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</si>
  <si>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</si>
  <si>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</si>
  <si>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</si>
  <si>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</si>
  <si>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</si>
  <si>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</si>
  <si>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</si>
  <si>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</si>
  <si>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</si>
  <si>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</si>
  <si>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</si>
  <si>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</si>
  <si>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</si>
  <si>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</si>
  <si>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</si>
  <si>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</si>
  <si>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</si>
  <si>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</si>
  <si>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</si>
  <si>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</si>
  <si>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</si>
  <si>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</si>
  <si>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</si>
  <si>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</si>
  <si>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</si>
  <si>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</si>
  <si>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</si>
  <si>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</si>
  <si>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</si>
  <si>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</si>
  <si>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</si>
  <si>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</si>
  <si>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</si>
  <si>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</si>
  <si>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</si>
  <si>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</si>
  <si>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</si>
  <si>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</si>
  <si>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</si>
  <si>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</si>
  <si>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</si>
  <si>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</si>
  <si>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</si>
  <si>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</si>
  <si>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</si>
  <si>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</si>
  <si>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</si>
  <si>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</si>
  <si>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</si>
  <si>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</si>
  <si>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</si>
  <si>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</si>
  <si>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</si>
  <si>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</si>
  <si>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</si>
  <si>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</si>
  <si>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</si>
  <si>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</si>
  <si>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</si>
  <si>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</si>
  <si>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</si>
  <si>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</si>
  <si>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</si>
  <si>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</si>
  <si>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</si>
  <si>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</si>
  <si>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</si>
  <si>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</si>
  <si>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</si>
  <si>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</si>
  <si>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</si>
  <si>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</si>
  <si>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</si>
  <si>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</si>
  <si>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</si>
  <si>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</si>
  <si>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</si>
  <si>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</si>
  <si>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</si>
  <si>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</si>
  <si>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</si>
  <si>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</si>
  <si>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</si>
  <si>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</si>
  <si>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</si>
  <si>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</si>
  <si>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</si>
  <si>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</si>
  <si>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</si>
  <si>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</si>
  <si>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</si>
  <si>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</si>
  <si>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</si>
  <si>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</si>
  <si>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</si>
  <si>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</si>
  <si>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</si>
  <si>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</si>
  <si>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</si>
  <si>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</si>
  <si>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</si>
  <si>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</si>
  <si>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</si>
  <si>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</si>
  <si>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</si>
  <si>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</si>
  <si>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</si>
  <si>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</si>
  <si>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</si>
  <si>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</si>
  <si>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</si>
  <si>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</si>
  <si>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</si>
  <si>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</si>
  <si>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</si>
  <si>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</si>
  <si>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</si>
  <si>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</si>
  <si>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</si>
  <si>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</si>
  <si>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</si>
  <si>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</si>
  <si>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</si>
  <si>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</si>
  <si>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</si>
  <si>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</si>
  <si>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</si>
  <si>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</si>
  <si>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</si>
  <si>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</si>
  <si>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</si>
  <si>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</si>
  <si>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</si>
  <si>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</si>
  <si>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</si>
  <si>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</si>
  <si>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</si>
  <si>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</si>
  <si>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</si>
  <si>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</si>
  <si>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</si>
  <si>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</si>
  <si>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</si>
  <si>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</si>
  <si>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</si>
  <si>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</si>
  <si>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</si>
  <si>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</si>
  <si>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</si>
  <si>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</si>
  <si>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</si>
  <si>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</si>
  <si>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</si>
  <si>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</si>
  <si>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</si>
  <si>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</si>
  <si>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</si>
  <si>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</si>
  <si>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</si>
  <si>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</si>
  <si>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</si>
  <si>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</si>
  <si>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</si>
  <si>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</si>
  <si>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</si>
  <si>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</si>
  <si>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</si>
  <si>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</si>
  <si>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</si>
  <si>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</si>
  <si>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</si>
  <si>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</si>
  <si>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</si>
  <si>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</si>
  <si>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</si>
  <si>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</si>
  <si>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</si>
  <si>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</si>
  <si>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</si>
  <si>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</si>
  <si>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</si>
  <si>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</si>
  <si>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</si>
  <si>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</si>
  <si>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</si>
  <si>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</si>
  <si>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</si>
  <si>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</si>
  <si>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</si>
  <si>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</si>
  <si>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</si>
  <si>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</si>
  <si>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</si>
  <si>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</si>
  <si>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</si>
  <si>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</si>
  <si>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</si>
  <si>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</si>
  <si>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</si>
  <si>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</si>
  <si>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</si>
  <si>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</si>
  <si>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</si>
  <si>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</si>
  <si>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</si>
  <si>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</si>
  <si>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</si>
  <si>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</si>
  <si>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</si>
  <si>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</si>
  <si>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</si>
  <si>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</si>
  <si>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</si>
  <si>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</si>
  <si>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</si>
  <si>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</si>
  <si>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</si>
  <si>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</si>
  <si>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</si>
  <si>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</si>
  <si>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</si>
  <si>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</si>
  <si>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</si>
  <si>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</si>
  <si>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</si>
  <si>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</si>
  <si>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</si>
  <si>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</si>
  <si>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</si>
  <si>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</si>
  <si>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</si>
  <si>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</si>
  <si>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</si>
  <si>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</si>
  <si>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</si>
  <si>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</si>
  <si>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</si>
  <si>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</si>
  <si>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</si>
  <si>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</si>
  <si>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</si>
  <si>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</si>
  <si>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</si>
  <si>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</si>
  <si>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</si>
  <si>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</si>
  <si>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</si>
  <si>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</si>
  <si>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</si>
  <si>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</si>
  <si>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</si>
  <si>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</si>
  <si>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</si>
  <si>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</si>
  <si>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</si>
  <si>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</si>
  <si>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</si>
  <si>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</si>
  <si>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</si>
  <si>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</si>
  <si>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</si>
  <si>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</si>
  <si>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</si>
  <si>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</si>
  <si>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</si>
  <si>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</si>
  <si>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</si>
  <si>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</si>
  <si>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</si>
  <si>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</si>
  <si>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</si>
  <si>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</si>
  <si>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</si>
  <si>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</si>
  <si>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</si>
  <si>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</si>
  <si>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</si>
  <si>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</si>
  <si>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</si>
  <si>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</si>
  <si>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</si>
  <si>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</si>
  <si>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</si>
  <si>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</si>
  <si>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</si>
  <si>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</si>
  <si>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</si>
  <si>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</si>
  <si>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</si>
  <si>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</si>
  <si>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</si>
  <si>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</si>
  <si>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</si>
  <si>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</si>
  <si>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</si>
  <si>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</si>
  <si>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</si>
  <si>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</si>
  <si>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</si>
  <si>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</si>
  <si>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</si>
  <si>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</si>
  <si>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</si>
  <si>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</si>
  <si>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</si>
  <si>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</si>
  <si>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</si>
  <si>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</si>
  <si>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</si>
  <si>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</si>
  <si>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</si>
  <si>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</si>
  <si>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</si>
  <si>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</si>
  <si>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</si>
  <si>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</si>
  <si>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</si>
  <si>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</si>
  <si>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</si>
  <si>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</si>
  <si>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</si>
  <si>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</si>
  <si>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</si>
  <si>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</si>
  <si>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</si>
  <si>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</si>
  <si>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</si>
  <si>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</si>
  <si>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</si>
  <si>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</si>
  <si>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</si>
  <si>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</si>
  <si>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</si>
  <si>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</si>
  <si>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</si>
  <si>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</si>
  <si>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</si>
  <si>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</si>
  <si>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</si>
  <si>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</si>
  <si>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</si>
  <si>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</si>
  <si>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</si>
  <si>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</si>
  <si>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</si>
  <si>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</si>
  <si>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</si>
  <si>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</si>
  <si>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</si>
  <si>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</si>
  <si>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</si>
  <si>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</si>
  <si>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</si>
  <si>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</si>
  <si>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</si>
  <si>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</si>
  <si>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</si>
  <si>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</si>
  <si>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</si>
  <si>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</si>
  <si>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</si>
  <si>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</si>
  <si>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</si>
  <si>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</si>
  <si>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</si>
  <si>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</si>
  <si>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</si>
  <si>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</si>
  <si>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</si>
  <si>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</si>
  <si>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</si>
  <si>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</si>
  <si>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</si>
  <si>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</si>
  <si>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</si>
  <si>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</si>
  <si>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</si>
  <si>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</si>
  <si>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</si>
  <si>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</si>
  <si>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</si>
  <si>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</si>
  <si>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</si>
  <si>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</si>
  <si>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</si>
  <si>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</si>
  <si>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</si>
  <si>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</si>
  <si>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</si>
  <si>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</si>
  <si>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</si>
  <si>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</si>
  <si>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</si>
  <si>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</si>
  <si>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</si>
  <si>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</si>
  <si>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</si>
  <si>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</si>
  <si>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</si>
  <si>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</si>
  <si>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</si>
  <si>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</si>
  <si>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</si>
  <si>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</si>
  <si>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</si>
  <si>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</si>
  <si>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</si>
  <si>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</si>
  <si>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</si>
  <si>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</si>
  <si>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</si>
  <si>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</si>
  <si>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</si>
  <si>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</si>
  <si>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</si>
  <si>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</si>
  <si>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</si>
  <si>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</si>
  <si>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</si>
  <si>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</si>
  <si>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</si>
  <si>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</si>
  <si>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</si>
  <si>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</si>
  <si>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</si>
  <si>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</si>
  <si>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</si>
  <si>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</si>
  <si>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</si>
  <si>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</si>
  <si>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</si>
  <si>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</si>
  <si>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</si>
  <si>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</si>
  <si>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</si>
  <si>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</si>
  <si>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</si>
  <si>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</si>
  <si>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</si>
  <si>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</si>
  <si>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</si>
  <si>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</si>
  <si>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</si>
  <si>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</si>
  <si>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</si>
  <si>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</si>
  <si>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</si>
  <si>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</si>
  <si>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</si>
  <si>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</si>
  <si>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</si>
  <si>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</si>
  <si>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</si>
  <si>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</si>
  <si>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</si>
  <si>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</si>
  <si>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</si>
  <si>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</si>
  <si>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</si>
  <si>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</si>
  <si>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</si>
  <si>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</si>
  <si>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</si>
  <si>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</si>
  <si>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</si>
  <si>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</si>
  <si>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</si>
  <si>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</si>
  <si>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</si>
  <si>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</si>
  <si>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</si>
  <si>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</si>
  <si>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</si>
  <si>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</si>
  <si>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</si>
  <si>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</si>
  <si>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</si>
  <si>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</si>
  <si>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</si>
  <si>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</si>
  <si>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</si>
  <si>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</si>
  <si>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</si>
  <si>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</si>
  <si>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</si>
  <si>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</si>
  <si>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</si>
  <si>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</si>
  <si>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</si>
  <si>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</si>
  <si>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</si>
  <si>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</si>
  <si>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</si>
  <si>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</si>
  <si>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</si>
  <si>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</si>
  <si>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</si>
  <si>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</si>
  <si>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</si>
  <si>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</si>
  <si>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</si>
  <si>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</si>
  <si>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</si>
  <si>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</si>
  <si>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</si>
  <si>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</si>
  <si>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</si>
  <si>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</si>
  <si>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</si>
  <si>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</si>
  <si>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</si>
  <si>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</si>
  <si>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</si>
  <si>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</si>
  <si>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</si>
  <si>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</si>
  <si>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</si>
  <si>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</si>
  <si>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</si>
  <si>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</si>
  <si>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</si>
  <si>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</si>
  <si>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</si>
  <si>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</si>
  <si>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</si>
  <si>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</si>
  <si>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</si>
  <si>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</si>
  <si>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</si>
  <si>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</si>
  <si>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</si>
  <si>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</si>
  <si>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</si>
  <si>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</si>
  <si>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</si>
  <si>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</si>
  <si>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</si>
  <si>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</si>
  <si>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</si>
  <si>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</si>
  <si>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</si>
  <si>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</si>
  <si>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</si>
  <si>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</si>
  <si>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</si>
  <si>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</si>
  <si>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</si>
  <si>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</si>
  <si>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</si>
  <si>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</si>
  <si>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</si>
  <si>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</si>
  <si>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</si>
  <si>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</si>
  <si>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</si>
  <si>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</si>
  <si>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</si>
  <si>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</si>
  <si>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</si>
  <si>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</si>
  <si>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</si>
  <si>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</si>
  <si>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</si>
  <si>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</si>
  <si>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</si>
  <si>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</si>
  <si>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</si>
  <si>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</si>
  <si>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</si>
  <si>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</si>
  <si>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</si>
  <si>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</si>
  <si>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</si>
  <si>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</si>
  <si>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</si>
  <si>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</si>
  <si>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</si>
  <si>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</si>
  <si>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</si>
  <si>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</si>
  <si>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</si>
  <si>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</si>
  <si>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</si>
  <si>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</si>
  <si>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</si>
  <si>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</si>
  <si>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</si>
  <si>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</si>
  <si>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</si>
  <si>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</si>
  <si>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</si>
  <si>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</si>
  <si>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</si>
  <si>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</si>
  <si>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</si>
  <si>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</si>
  <si>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</si>
  <si>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</si>
  <si>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</si>
  <si>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</si>
  <si>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</si>
  <si>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</si>
  <si>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</si>
  <si>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</si>
  <si>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</si>
  <si>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</si>
  <si>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</si>
  <si>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</si>
  <si>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</si>
  <si>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</si>
  <si>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</si>
  <si>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</si>
  <si>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</si>
  <si>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</si>
  <si>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</si>
  <si>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</si>
  <si>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</si>
  <si>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</si>
  <si>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</si>
  <si>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</si>
  <si>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</si>
  <si>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</si>
  <si>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</si>
  <si>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</si>
  <si>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</si>
  <si>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</si>
  <si>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</si>
  <si>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</si>
  <si>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</si>
  <si>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</si>
  <si>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</si>
  <si>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</si>
  <si>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</si>
  <si>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</si>
  <si>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</si>
  <si>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</si>
  <si>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</si>
  <si>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</si>
  <si>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</si>
  <si>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</si>
  <si>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</si>
  <si>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</si>
  <si>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</si>
  <si>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</si>
  <si>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</si>
  <si>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</si>
  <si>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</si>
  <si>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</si>
  <si>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</si>
  <si>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</si>
  <si>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</si>
  <si>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</si>
  <si>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</si>
  <si>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</si>
  <si>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</si>
  <si>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</si>
  <si>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</si>
  <si>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</si>
  <si>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</si>
  <si>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</si>
  <si>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</si>
  <si>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</si>
  <si>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</si>
  <si>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</si>
  <si>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</si>
  <si>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</si>
  <si>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</si>
  <si>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</si>
  <si>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</si>
  <si>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</si>
  <si>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</si>
  <si>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</si>
  <si>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</si>
  <si>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</si>
  <si>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</si>
  <si>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</si>
  <si>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</si>
  <si>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</si>
  <si>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</si>
  <si>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</si>
  <si>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</si>
  <si>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</si>
  <si>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</si>
  <si>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</si>
  <si>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</si>
  <si>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</si>
  <si>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</si>
  <si>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</si>
  <si>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</si>
  <si>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</si>
  <si>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</si>
  <si>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</si>
  <si>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</si>
  <si>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</si>
  <si>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</si>
  <si>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</si>
  <si>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</si>
  <si>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</si>
  <si>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</si>
  <si>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</si>
  <si>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</si>
  <si>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</si>
  <si>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</si>
  <si>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</si>
  <si>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</si>
  <si>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</si>
  <si>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</si>
  <si>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</si>
  <si>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</si>
  <si>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</si>
  <si>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</si>
  <si>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</si>
  <si>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</si>
  <si>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</si>
  <si>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</si>
  <si>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</si>
  <si>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</si>
  <si>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</si>
  <si>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</si>
  <si>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</si>
  <si>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</si>
  <si>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</si>
  <si>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</si>
  <si>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</si>
  <si>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</si>
  <si>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</si>
  <si>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</si>
  <si>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</si>
  <si>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</si>
  <si>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</si>
  <si>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</si>
  <si>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</si>
  <si>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</si>
  <si>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</si>
  <si>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</si>
  <si>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</si>
  <si>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</si>
  <si>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</si>
  <si>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</si>
  <si>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</si>
  <si>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</si>
  <si>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</si>
  <si>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</si>
  <si>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</si>
  <si>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</si>
  <si>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</si>
  <si>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</si>
  <si>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</si>
  <si>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</si>
  <si>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</si>
  <si>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</si>
  <si>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</si>
  <si>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</si>
  <si>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</si>
  <si>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</si>
  <si>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</si>
  <si>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</si>
  <si>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</si>
  <si>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</si>
  <si>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</si>
  <si>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</si>
  <si>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</si>
  <si>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</si>
  <si>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</si>
  <si>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</si>
  <si>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</si>
  <si>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</si>
  <si>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</si>
  <si>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</si>
  <si>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</si>
  <si>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</si>
  <si>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</si>
  <si>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</si>
  <si>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</si>
  <si>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</si>
  <si>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</si>
  <si>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</si>
  <si>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</si>
  <si>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</si>
  <si>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</si>
  <si>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</si>
  <si>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</si>
  <si>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</si>
  <si>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</si>
  <si>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</si>
  <si>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</si>
  <si>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</si>
  <si>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</si>
  <si>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</si>
  <si>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</si>
  <si>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</si>
  <si>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</si>
  <si>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</si>
  <si>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</si>
  <si>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</si>
  <si>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</si>
  <si>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</si>
  <si>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</si>
  <si>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</si>
  <si>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</si>
  <si>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</si>
  <si>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</si>
  <si>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</si>
  <si>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</si>
  <si>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</si>
  <si>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</si>
  <si>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</si>
  <si>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</si>
  <si>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</si>
  <si>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</si>
  <si>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</si>
  <si>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</si>
  <si>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</si>
  <si>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</si>
  <si>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</si>
  <si>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</si>
  <si>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</si>
  <si>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</si>
  <si>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</si>
  <si>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</si>
  <si>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</si>
  <si>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</si>
  <si>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</si>
  <si>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</si>
  <si>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</si>
  <si>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</si>
  <si>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</si>
  <si>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</si>
  <si>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</si>
  <si>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</si>
  <si>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</si>
  <si>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</si>
  <si>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</si>
  <si>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</si>
  <si>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</si>
  <si>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</si>
  <si>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</si>
  <si>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</si>
  <si>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</si>
  <si>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</si>
  <si>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</si>
  <si>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</si>
  <si>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</si>
  <si>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</si>
  <si>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</si>
  <si>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</si>
  <si>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</si>
  <si>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</si>
  <si>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</si>
  <si>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</si>
  <si>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</si>
  <si>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</si>
  <si>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</si>
  <si>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</si>
  <si>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</si>
  <si>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</si>
  <si>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</si>
  <si>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</si>
  <si>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</si>
  <si>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</si>
  <si>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</si>
  <si>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</si>
  <si>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</si>
  <si>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</si>
  <si>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</si>
  <si>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</si>
  <si>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</si>
  <si>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</si>
  <si>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</si>
  <si>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</si>
  <si>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</si>
  <si>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</si>
  <si>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</si>
  <si>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</si>
  <si>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</si>
  <si>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</si>
  <si>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</si>
  <si>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</si>
  <si>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</si>
  <si>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</si>
  <si>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</si>
  <si>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</si>
  <si>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</si>
  <si>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</si>
  <si>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</si>
  <si>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</si>
  <si>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</si>
  <si>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</si>
  <si>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</si>
  <si>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</si>
  <si>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</si>
  <si>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</si>
  <si>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</si>
  <si>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</si>
  <si>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</si>
  <si>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</si>
  <si>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</si>
  <si>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</si>
  <si>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</si>
  <si>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</si>
  <si>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</si>
  <si>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</si>
  <si>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</si>
  <si>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</si>
  <si>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</si>
  <si>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</si>
  <si>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</si>
  <si>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</si>
  <si>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</si>
  <si>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</si>
  <si>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</si>
  <si>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</si>
  <si>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</si>
  <si>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</si>
  <si>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</si>
  <si>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</si>
  <si>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</si>
  <si>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</si>
  <si>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</si>
  <si>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</si>
  <si>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</si>
  <si>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</si>
  <si>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</si>
  <si>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</si>
  <si>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</si>
  <si>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</si>
  <si>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</si>
  <si>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</si>
  <si>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</si>
  <si>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</si>
  <si>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</si>
  <si>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</si>
  <si>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</si>
  <si>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</si>
  <si>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</si>
  <si>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</si>
  <si>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</si>
  <si>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</si>
  <si>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</si>
  <si>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</si>
  <si>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</si>
  <si>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</si>
  <si>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</si>
  <si>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</si>
  <si>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</si>
  <si>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</si>
  <si>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</si>
  <si>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</si>
  <si>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</si>
  <si>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</si>
  <si>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</si>
  <si>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</si>
  <si>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</si>
  <si>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</si>
  <si>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</si>
  <si>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</si>
  <si>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</si>
  <si>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</si>
  <si>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</si>
  <si>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</si>
  <si>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</si>
  <si>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</si>
  <si>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</si>
  <si>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</si>
  <si>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</si>
  <si>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</si>
  <si>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</si>
  <si>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</si>
  <si>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</si>
  <si>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</si>
  <si>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</si>
  <si>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</si>
  <si>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</si>
  <si>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</si>
  <si>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</si>
  <si>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</si>
  <si>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</si>
  <si>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</si>
  <si>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</si>
  <si>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</si>
  <si>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</si>
  <si>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</si>
  <si>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</si>
  <si>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</si>
  <si>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</si>
  <si>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</si>
  <si>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</si>
  <si>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</si>
  <si>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</si>
  <si>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</si>
  <si>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</si>
  <si>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</si>
  <si>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</si>
  <si>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</si>
  <si>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</si>
  <si>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</si>
  <si>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</si>
  <si>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</si>
  <si>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</si>
  <si>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</si>
  <si>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</si>
  <si>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</si>
  <si>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</si>
  <si>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</si>
  <si>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</si>
  <si>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</si>
  <si>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</si>
  <si>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</si>
  <si>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</si>
  <si>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</si>
  <si>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</si>
  <si>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</si>
  <si>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</si>
  <si>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</si>
  <si>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</si>
  <si>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</si>
  <si>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</si>
  <si>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</si>
  <si>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</si>
  <si>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</si>
  <si>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</si>
  <si>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</si>
  <si>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</si>
  <si>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</si>
  <si>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</si>
  <si>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</si>
  <si>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</si>
  <si>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</si>
  <si>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</si>
  <si>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</si>
  <si>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</si>
  <si>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</si>
  <si>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</si>
  <si>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</si>
  <si>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</si>
  <si>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</si>
  <si>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</si>
  <si>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</si>
  <si>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</si>
  <si>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</si>
  <si>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</si>
  <si>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</si>
  <si>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</si>
  <si>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</si>
  <si>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</si>
  <si>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</si>
  <si>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</si>
  <si>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</si>
  <si>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</si>
  <si>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</si>
  <si>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</si>
  <si>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</si>
  <si>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</si>
  <si>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</si>
  <si>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</si>
  <si>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</si>
  <si>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</si>
  <si>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</si>
  <si>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</si>
  <si>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</si>
  <si>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</si>
  <si>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</si>
  <si>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</si>
  <si>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</si>
  <si>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</si>
  <si>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</si>
  <si>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</si>
  <si>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</si>
  <si>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</si>
  <si>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</si>
  <si>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</si>
  <si>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</si>
  <si>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</si>
  <si>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</si>
  <si>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</si>
  <si>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</si>
  <si>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</si>
  <si>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</si>
  <si>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</si>
  <si>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</si>
  <si>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</si>
  <si>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</si>
  <si>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</si>
  <si>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</si>
  <si>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</si>
  <si>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</si>
  <si>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</si>
  <si>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</si>
  <si>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</si>
  <si>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</si>
  <si>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</si>
  <si>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</si>
  <si>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</si>
  <si>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</si>
  <si>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</si>
  <si>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</si>
  <si>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</si>
  <si>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</si>
  <si>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</si>
  <si>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</si>
  <si>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</si>
  <si>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</si>
  <si>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</si>
  <si>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</si>
  <si>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</si>
  <si>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</si>
  <si>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</si>
  <si>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</si>
  <si>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</si>
  <si>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</si>
  <si>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</si>
  <si>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</si>
  <si>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</si>
  <si>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</si>
  <si>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</si>
  <si>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</si>
  <si>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</si>
  <si>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</si>
  <si>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</si>
  <si>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</si>
  <si>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</si>
  <si>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</si>
  <si>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</si>
  <si>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</si>
  <si>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</si>
  <si>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</si>
  <si>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</si>
  <si>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</si>
  <si>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</si>
  <si>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</si>
  <si>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</si>
  <si>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</si>
  <si>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</si>
  <si>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</si>
  <si>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</si>
  <si>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</si>
  <si>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</si>
  <si>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</si>
  <si>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</si>
  <si>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</si>
  <si>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</si>
  <si>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</si>
  <si>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</si>
  <si>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</si>
  <si>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</si>
  <si>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</si>
  <si>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</si>
  <si>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</si>
  <si>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</si>
  <si>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</si>
  <si>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</si>
  <si>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</si>
  <si>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</si>
  <si>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</si>
  <si>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</si>
  <si>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</si>
  <si>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</si>
  <si>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</si>
  <si>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</si>
  <si>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</si>
  <si>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</si>
  <si>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</si>
  <si>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</si>
  <si>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</si>
  <si>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</si>
  <si>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</si>
  <si>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</si>
  <si>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</si>
  <si>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</si>
  <si>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</si>
  <si>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</si>
  <si>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</si>
  <si>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</si>
  <si>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</si>
  <si>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</si>
  <si>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</si>
  <si>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</si>
  <si>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</si>
  <si>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</si>
  <si>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</si>
  <si>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</si>
  <si>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</si>
  <si>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</si>
  <si>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</si>
  <si>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</si>
  <si>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</si>
  <si>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</si>
  <si>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</si>
  <si>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</si>
  <si>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</si>
  <si>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</si>
  <si>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</si>
  <si>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</si>
  <si>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</si>
  <si>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</si>
  <si>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</si>
  <si>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</si>
  <si>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</si>
  <si>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</si>
  <si>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</si>
  <si>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</si>
  <si>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</si>
  <si>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</si>
  <si>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</si>
  <si>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</si>
  <si>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</si>
  <si>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</si>
  <si>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</si>
  <si>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</si>
  <si>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</si>
  <si>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</si>
  <si>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</si>
  <si>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</si>
  <si>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</si>
  <si>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</si>
  <si>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</si>
  <si>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</si>
  <si>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</si>
  <si>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</si>
  <si>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</si>
  <si>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</si>
  <si>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</si>
  <si>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</si>
  <si>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</si>
  <si>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</si>
  <si>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</si>
  <si>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</si>
  <si>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</si>
  <si>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</si>
  <si>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</si>
  <si>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</si>
  <si>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</si>
  <si>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</si>
  <si>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</si>
  <si>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</si>
  <si>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</si>
  <si>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</si>
  <si>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</si>
  <si>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</si>
  <si>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</si>
  <si>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</si>
  <si>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</si>
  <si>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</si>
  <si>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</si>
  <si>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</si>
  <si>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</si>
  <si>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</si>
  <si>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</si>
  <si>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</si>
  <si>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</si>
  <si>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</si>
  <si>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</si>
  <si>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</si>
  <si>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</si>
  <si>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</si>
  <si>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</si>
  <si>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</si>
  <si>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</si>
  <si>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</si>
  <si>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</si>
  <si>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</si>
  <si>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</si>
  <si>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</si>
  <si>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</si>
  <si>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</si>
  <si>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</si>
  <si>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</si>
  <si>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</si>
  <si>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</si>
  <si>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</si>
  <si>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</si>
  <si>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</si>
  <si>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</si>
  <si>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</si>
  <si>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</si>
  <si>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</si>
  <si>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</si>
  <si>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</si>
  <si>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</si>
  <si>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</si>
  <si>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</si>
  <si>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</si>
  <si>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</si>
  <si>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</si>
  <si>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</si>
  <si>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</si>
  <si>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</si>
  <si>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</si>
  <si>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</si>
  <si>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</si>
  <si>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</si>
  <si>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</si>
  <si>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</si>
  <si>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</si>
  <si>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</si>
  <si>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</si>
  <si>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</si>
  <si>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</si>
  <si>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</si>
  <si>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</si>
  <si>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</si>
  <si>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</si>
  <si>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</si>
  <si>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</si>
  <si>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</si>
  <si>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</si>
  <si>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</si>
  <si>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</si>
  <si>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</si>
  <si>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</si>
  <si>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</si>
  <si>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</si>
  <si>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</si>
  <si>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</si>
  <si>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</si>
  <si>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</si>
  <si>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</si>
  <si>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</si>
  <si>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</si>
  <si>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</si>
  <si>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</si>
  <si>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</si>
  <si>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</si>
  <si>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</si>
  <si>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</si>
  <si>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</si>
  <si>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</si>
  <si>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</si>
  <si>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</si>
  <si>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</si>
  <si>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</si>
  <si>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</si>
  <si>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</si>
  <si>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</si>
  <si>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</si>
  <si>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</si>
  <si>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</si>
  <si>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</si>
  <si>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</si>
  <si>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</si>
  <si>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</si>
  <si>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</si>
  <si>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</si>
  <si>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</si>
  <si>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</si>
  <si>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</si>
  <si>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</si>
  <si>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</si>
  <si>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</si>
  <si>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</si>
  <si>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</si>
  <si>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</si>
  <si>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</si>
  <si>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</si>
  <si>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</si>
  <si>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</si>
  <si>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</si>
  <si>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</si>
  <si>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</si>
  <si>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</si>
  <si>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</si>
  <si>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</si>
  <si>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</si>
  <si>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</si>
  <si>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</si>
  <si>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</si>
  <si>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</si>
  <si>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</si>
  <si>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</si>
  <si>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</si>
  <si>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</si>
  <si>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</si>
  <si>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</si>
  <si>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</si>
  <si>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</si>
  <si>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</si>
  <si>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</si>
  <si>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</si>
  <si>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</si>
  <si>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</si>
  <si>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</si>
  <si>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</si>
  <si>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</si>
  <si>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</si>
  <si>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</si>
  <si>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</si>
  <si>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</si>
  <si>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</si>
  <si>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</si>
  <si>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</si>
  <si>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</si>
  <si>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</si>
  <si>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</si>
  <si>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</si>
  <si>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</si>
  <si>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</si>
  <si>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</si>
  <si>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</si>
  <si>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</si>
  <si>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</si>
  <si>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</si>
  <si>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</si>
  <si>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</si>
  <si>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</si>
  <si>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</si>
  <si>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</si>
  <si>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</si>
  <si>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</si>
  <si>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</si>
  <si>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</si>
  <si>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</si>
  <si>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</si>
  <si>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</si>
  <si>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</si>
  <si>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</si>
  <si>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</si>
  <si>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</si>
  <si>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</si>
  <si>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</si>
  <si>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</si>
  <si>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</si>
  <si>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</si>
  <si>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</si>
  <si>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</si>
  <si>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</si>
  <si>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</si>
  <si>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</si>
  <si>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</si>
  <si>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</si>
  <si>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</si>
  <si>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</si>
  <si>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</si>
  <si>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</si>
  <si>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</si>
  <si>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</si>
  <si>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</si>
  <si>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</si>
  <si>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</si>
  <si>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</si>
  <si>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</si>
  <si>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</si>
  <si>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</si>
  <si>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</si>
  <si>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</si>
  <si>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</si>
  <si>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</si>
  <si>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</si>
  <si>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</si>
  <si>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</si>
  <si>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</si>
  <si>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</si>
  <si>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</si>
  <si>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</si>
  <si>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</si>
  <si>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</si>
  <si>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</si>
  <si>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</si>
  <si>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</si>
  <si>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</si>
  <si>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</si>
  <si>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</si>
  <si>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</si>
  <si>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</si>
  <si>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</si>
  <si>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</si>
  <si>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</si>
  <si>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</si>
  <si>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</si>
  <si>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</si>
  <si>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</si>
  <si>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</si>
  <si>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</si>
  <si>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</si>
  <si>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</si>
  <si>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</si>
  <si>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</si>
  <si>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</si>
  <si>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</si>
  <si>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</si>
  <si>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</si>
  <si>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</si>
  <si>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</si>
  <si>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</si>
  <si>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</si>
  <si>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</si>
  <si>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</si>
  <si>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</si>
  <si>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</si>
  <si>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</si>
  <si>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</si>
  <si>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</si>
  <si>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</si>
  <si>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</si>
  <si>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</si>
  <si>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</si>
  <si>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</si>
  <si>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</si>
  <si>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</si>
  <si>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</si>
  <si>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</si>
  <si>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</si>
  <si>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</si>
  <si>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</si>
  <si>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</si>
  <si>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</si>
  <si>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</si>
  <si>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</si>
  <si>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</si>
  <si>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</si>
  <si>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</si>
  <si>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</si>
  <si>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</si>
  <si>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</si>
  <si>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</si>
  <si>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</si>
  <si>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</si>
  <si>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</si>
  <si>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</si>
  <si>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</si>
  <si>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</si>
  <si>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</si>
  <si>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</si>
  <si>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</si>
  <si>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</si>
  <si>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</si>
  <si>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</si>
  <si>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</si>
  <si>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</si>
  <si>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</si>
  <si>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</si>
  <si>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</si>
  <si>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</si>
  <si>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</si>
  <si>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</si>
  <si>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</si>
  <si>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</si>
  <si>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</si>
  <si>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</si>
  <si>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</si>
  <si>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</si>
  <si>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</si>
  <si>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</si>
  <si>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</si>
  <si>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</si>
  <si>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01361_令和6年度</t>
  </si>
  <si>
    <t>01361</t>
  </si>
  <si>
    <t>江差町</t>
  </si>
  <si>
    <t>01361_令和4年度</t>
  </si>
  <si>
    <t>01452_令和6年度</t>
  </si>
  <si>
    <t>01452</t>
  </si>
  <si>
    <t>鷹栖町</t>
  </si>
  <si>
    <t>01452_令和4年度</t>
  </si>
  <si>
    <t>06202</t>
  </si>
  <si>
    <t>米沢市</t>
  </si>
  <si>
    <t>06202_令和4年度</t>
  </si>
  <si>
    <t>06202_令和6年度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</si>
  <si>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</si>
  <si>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</si>
  <si>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</si>
  <si>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</si>
  <si>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</si>
  <si>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</si>
  <si>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</si>
  <si>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</si>
  <si>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</si>
  <si>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</si>
  <si>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</si>
  <si>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</si>
  <si>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</si>
  <si>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</si>
  <si>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</si>
  <si>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</si>
  <si>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</si>
  <si>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</si>
  <si>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</si>
  <si>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</si>
  <si>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</si>
  <si>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</si>
  <si>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</si>
  <si>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</si>
  <si>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</si>
  <si>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</si>
  <si>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</si>
  <si>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</si>
  <si>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</si>
  <si>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</si>
  <si>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</si>
  <si>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</si>
  <si>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</si>
  <si>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</si>
  <si>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</si>
  <si>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</si>
  <si>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</si>
  <si>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</si>
  <si>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</si>
  <si>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</si>
  <si>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</si>
  <si>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</si>
  <si>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</si>
  <si>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</si>
  <si>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</si>
  <si>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</si>
  <si>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</si>
  <si>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</si>
  <si>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</si>
  <si>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</si>
  <si>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</si>
  <si>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</si>
  <si>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</si>
  <si>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</si>
  <si>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</si>
  <si>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</si>
  <si>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</si>
  <si>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</si>
  <si>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</si>
  <si>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</si>
  <si>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</si>
  <si>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</si>
  <si>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</si>
  <si>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</si>
  <si>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</si>
  <si>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</si>
  <si>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</si>
  <si>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</si>
  <si>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</si>
  <si>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</si>
  <si>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</si>
  <si>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</si>
  <si>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</si>
  <si>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</si>
  <si>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</si>
  <si>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</si>
  <si>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</si>
  <si>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</si>
  <si>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</si>
  <si>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</si>
  <si>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</si>
  <si>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</si>
  <si>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</si>
  <si>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</si>
  <si>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</si>
  <si>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</si>
  <si>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</si>
  <si>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</si>
  <si>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</si>
  <si>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</si>
  <si>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</si>
  <si>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</si>
  <si>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</si>
  <si>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</si>
  <si>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</si>
  <si>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</si>
  <si>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</si>
  <si>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</si>
  <si>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</si>
  <si>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</si>
  <si>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</si>
  <si>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</si>
  <si>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</si>
  <si>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</si>
  <si>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</si>
  <si>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</si>
  <si>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</si>
  <si>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</si>
  <si>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</si>
  <si>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</si>
  <si>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</si>
  <si>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</si>
  <si>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</si>
  <si>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</si>
  <si>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</si>
  <si>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</si>
  <si>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</si>
  <si>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</si>
  <si>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</si>
  <si>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</si>
  <si>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</si>
  <si>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</si>
  <si>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</si>
  <si>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</si>
  <si>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</si>
  <si>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</si>
  <si>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</si>
  <si>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</si>
  <si>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</si>
  <si>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</si>
  <si>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</si>
  <si>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</si>
  <si>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</si>
  <si>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</si>
  <si>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</si>
  <si>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</si>
  <si>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</si>
  <si>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</si>
  <si>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</si>
  <si>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</si>
  <si>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</si>
  <si>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</si>
  <si>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</si>
  <si>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</si>
  <si>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</si>
  <si>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</si>
  <si>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</si>
  <si>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</si>
  <si>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</si>
  <si>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</si>
  <si>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</si>
  <si>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</si>
  <si>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</si>
  <si>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</si>
  <si>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</si>
  <si>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</si>
  <si>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</si>
  <si>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</si>
  <si>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</si>
  <si>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</si>
  <si>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</si>
  <si>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</si>
  <si>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</si>
  <si>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</si>
  <si>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</si>
  <si>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</si>
  <si>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</si>
  <si>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</si>
  <si>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</si>
  <si>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</si>
  <si>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</si>
  <si>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</si>
  <si>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</si>
  <si>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</si>
  <si>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</si>
  <si>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</si>
  <si>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</si>
  <si>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</si>
  <si>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</si>
  <si>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</si>
  <si>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</si>
  <si>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</si>
  <si>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</si>
  <si>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</si>
  <si>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</si>
  <si>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</si>
  <si>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</si>
  <si>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</si>
  <si>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</si>
  <si>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</si>
  <si>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</si>
  <si>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</si>
  <si>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</si>
  <si>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</si>
  <si>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</si>
  <si>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</si>
  <si>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</si>
  <si>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</si>
  <si>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</si>
  <si>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</si>
  <si>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</si>
  <si>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</si>
  <si>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</si>
  <si>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</si>
  <si>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</si>
  <si>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</si>
  <si>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</si>
  <si>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</si>
  <si>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</si>
  <si>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</si>
  <si>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</si>
  <si>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</si>
  <si>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</si>
  <si>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</si>
  <si>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</si>
  <si>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</si>
  <si>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</si>
  <si>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</si>
  <si>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</si>
  <si>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</si>
  <si>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</si>
  <si>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</si>
  <si>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</si>
  <si>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</si>
  <si>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</si>
  <si>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</si>
  <si>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</si>
  <si>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</si>
  <si>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</si>
  <si>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</si>
  <si>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</si>
  <si>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</si>
  <si>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</si>
  <si>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</si>
  <si>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</si>
  <si>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</si>
  <si>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</si>
  <si>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</si>
  <si>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</si>
  <si>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</si>
  <si>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</si>
  <si>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</si>
  <si>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</si>
  <si>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</si>
  <si>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</si>
  <si>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</si>
  <si>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</si>
  <si>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</si>
  <si>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</si>
  <si>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</si>
  <si>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</si>
  <si>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</si>
  <si>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</si>
  <si>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</si>
  <si>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</si>
  <si>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</si>
  <si>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</si>
  <si>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</si>
  <si>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</si>
  <si>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</si>
  <si>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</si>
  <si>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</si>
  <si>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</si>
  <si>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</si>
  <si>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</si>
  <si>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</si>
  <si>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</si>
  <si>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</si>
  <si>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</si>
  <si>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</si>
  <si>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</si>
  <si>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</si>
  <si>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</si>
  <si>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</si>
  <si>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</si>
  <si>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</si>
  <si>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</si>
  <si>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</si>
  <si>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</si>
  <si>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</si>
  <si>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</si>
  <si>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</si>
  <si>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</si>
  <si>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</si>
  <si>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</si>
  <si>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</si>
  <si>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</si>
  <si>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</si>
  <si>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</si>
  <si>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</si>
  <si>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</si>
  <si>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</si>
  <si>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</si>
  <si>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</si>
  <si>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</si>
  <si>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</si>
  <si>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</si>
  <si>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</si>
  <si>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</si>
  <si>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</si>
  <si>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</si>
  <si>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</si>
  <si>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</si>
  <si>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</si>
  <si>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</si>
  <si>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</si>
  <si>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</si>
  <si>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</si>
  <si>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</si>
  <si>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</si>
  <si>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</si>
  <si>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</si>
  <si>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</si>
  <si>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</si>
  <si>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</si>
  <si>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</si>
  <si>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</si>
  <si>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</si>
  <si>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</si>
  <si>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</si>
  <si>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</si>
  <si>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</si>
  <si>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</si>
  <si>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</si>
  <si>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</si>
  <si>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</si>
  <si>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</si>
  <si>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</si>
  <si>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</si>
  <si>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</si>
  <si>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</si>
  <si>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</si>
  <si>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</si>
  <si>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</si>
  <si>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</si>
  <si>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</si>
  <si>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</si>
  <si>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</si>
  <si>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</si>
  <si>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</si>
  <si>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</si>
  <si>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</si>
  <si>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</si>
  <si>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</si>
  <si>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</si>
  <si>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</si>
  <si>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</si>
  <si>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</si>
  <si>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</si>
  <si>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</si>
  <si>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</si>
  <si>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</si>
  <si>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</si>
  <si>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</si>
  <si>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</si>
  <si>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</si>
  <si>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</si>
  <si>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</si>
  <si>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</si>
  <si>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</si>
  <si>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</si>
  <si>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</si>
  <si>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</si>
  <si>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</si>
  <si>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</si>
  <si>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</si>
  <si>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</si>
  <si>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</si>
  <si>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</si>
  <si>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</si>
  <si>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</si>
  <si>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</si>
  <si>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</si>
  <si>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</si>
  <si>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</si>
  <si>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</si>
  <si>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</si>
  <si>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</si>
  <si>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</si>
  <si>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</si>
  <si>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</si>
  <si>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</si>
  <si>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</si>
  <si>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</si>
  <si>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</si>
  <si>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</si>
  <si>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</si>
  <si>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</si>
  <si>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</si>
  <si>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</si>
  <si>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</si>
  <si>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</si>
  <si>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</si>
  <si>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</si>
  <si>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</si>
  <si>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</si>
  <si>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</si>
  <si>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</si>
  <si>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</si>
  <si>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</si>
  <si>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</si>
  <si>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</si>
  <si>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</si>
  <si>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</si>
  <si>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</si>
  <si>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</si>
  <si>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</si>
  <si>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</si>
  <si>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</si>
  <si>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</si>
  <si>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</si>
  <si>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</si>
  <si>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</si>
  <si>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</si>
  <si>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</si>
  <si>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</si>
  <si>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</si>
  <si>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</si>
  <si>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</si>
  <si>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</si>
  <si>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</si>
  <si>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</si>
  <si>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</si>
  <si>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</si>
  <si>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</si>
  <si>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</si>
  <si>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</si>
  <si>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</si>
  <si>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</si>
  <si>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</si>
  <si>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</si>
  <si>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</si>
  <si>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</si>
  <si>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</si>
  <si>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</si>
  <si>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</si>
  <si>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</si>
  <si>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</si>
  <si>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</si>
  <si>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</si>
  <si>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</si>
  <si>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</si>
  <si>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</si>
  <si>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</si>
  <si>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</si>
  <si>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</si>
  <si>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</si>
  <si>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</si>
  <si>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</si>
  <si>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</si>
  <si>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</si>
  <si>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</si>
  <si>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</si>
  <si>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</si>
  <si>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</si>
  <si>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</si>
  <si>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</si>
  <si>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</si>
  <si>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</si>
  <si>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</si>
  <si>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</si>
  <si>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</si>
  <si>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</si>
  <si>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</si>
  <si>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</si>
  <si>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</si>
  <si>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</si>
  <si>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</si>
  <si>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</si>
  <si>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</si>
  <si>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</si>
  <si>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</si>
  <si>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</si>
  <si>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</si>
  <si>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</si>
  <si>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</si>
  <si>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</si>
  <si>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</si>
  <si>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</si>
  <si>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</si>
  <si>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</si>
  <si>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</si>
  <si>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</si>
  <si>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</si>
  <si>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</si>
  <si>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</si>
  <si>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</si>
  <si>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</si>
  <si>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</si>
  <si>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</si>
  <si>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</si>
  <si>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</si>
  <si>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</si>
  <si>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</si>
  <si>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</si>
  <si>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</si>
  <si>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</si>
  <si>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</si>
  <si>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</si>
  <si>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</si>
  <si>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</si>
  <si>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</si>
  <si>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</si>
  <si>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</si>
  <si>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</si>
  <si>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</si>
  <si>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</si>
  <si>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</si>
  <si>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</si>
  <si>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</si>
  <si>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</si>
  <si>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</si>
  <si>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</si>
  <si>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</si>
  <si>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</si>
  <si>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</si>
  <si>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</si>
  <si>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</si>
  <si>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</si>
  <si>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</si>
  <si>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</si>
  <si>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</si>
  <si>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</si>
  <si>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</si>
  <si>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</si>
  <si>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</si>
  <si>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</si>
  <si>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</si>
  <si>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</si>
  <si>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</si>
  <si>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</si>
  <si>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</si>
  <si>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</si>
  <si>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</si>
  <si>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</si>
  <si>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</si>
  <si>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</si>
  <si>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</si>
  <si>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</si>
  <si>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</si>
  <si>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</si>
  <si>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</si>
  <si>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</si>
  <si>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</si>
  <si>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</si>
  <si>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</si>
  <si>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</si>
  <si>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</si>
  <si>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</si>
  <si>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</si>
  <si>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</si>
  <si>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</si>
  <si>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</si>
  <si>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</si>
  <si>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</si>
  <si>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</si>
  <si>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</si>
  <si>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</si>
  <si>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</si>
  <si>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</si>
  <si>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</si>
  <si>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</si>
  <si>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</si>
  <si>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</si>
  <si>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</si>
  <si>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</si>
  <si>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</si>
  <si>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</si>
  <si>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</si>
  <si>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</si>
  <si>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</si>
  <si>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</si>
  <si>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</si>
  <si>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</si>
  <si>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</si>
  <si>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</si>
  <si>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</si>
  <si>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</si>
  <si>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</si>
  <si>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</si>
  <si>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</si>
  <si>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</si>
  <si>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</si>
  <si>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</si>
  <si>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</si>
  <si>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</si>
  <si>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</si>
  <si>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</si>
  <si>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</si>
  <si>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</si>
  <si>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</si>
  <si>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</si>
  <si>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</si>
  <si>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</si>
  <si>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</si>
  <si>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</si>
  <si>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</si>
  <si>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</si>
  <si>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</si>
  <si>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</si>
  <si>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</si>
  <si>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</si>
  <si>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</si>
  <si>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</si>
  <si>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</si>
  <si>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</si>
  <si>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</si>
  <si>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</si>
  <si>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</si>
  <si>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</si>
  <si>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</si>
  <si>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</si>
  <si>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</si>
  <si>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</si>
  <si>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</si>
  <si>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</si>
  <si>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</si>
  <si>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</si>
  <si>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</si>
  <si>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</si>
  <si>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</si>
  <si>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</si>
  <si>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</si>
  <si>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</si>
  <si>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</si>
  <si>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</si>
  <si>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</si>
  <si>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</si>
  <si>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</si>
  <si>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</si>
  <si>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</si>
  <si>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</si>
  <si>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</si>
  <si>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</si>
  <si>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</si>
  <si>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</si>
  <si>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</si>
  <si>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</si>
  <si>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</si>
  <si>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</si>
  <si>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</si>
  <si>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</si>
  <si>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</si>
  <si>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</si>
  <si>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</si>
  <si>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</si>
  <si>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</si>
  <si>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</si>
  <si>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</si>
  <si>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</si>
  <si>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</si>
  <si>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</si>
  <si>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</si>
  <si>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</si>
  <si>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</si>
  <si>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</si>
  <si>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</si>
  <si>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</si>
  <si>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</si>
  <si>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</si>
  <si>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</si>
  <si>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</si>
  <si>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</si>
  <si>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</si>
  <si>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</si>
  <si>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</si>
  <si>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</si>
  <si>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</si>
  <si>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</si>
  <si>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</si>
  <si>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</si>
  <si>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</si>
  <si>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</si>
  <si>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</si>
  <si>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</si>
  <si>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</si>
  <si>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</si>
  <si>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</si>
  <si>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</si>
  <si>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</si>
  <si>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</si>
  <si>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</si>
  <si>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</si>
  <si>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</si>
  <si>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</si>
  <si>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</si>
  <si>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</si>
  <si>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</si>
  <si>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</si>
  <si>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</si>
  <si>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</si>
  <si>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</si>
  <si>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</si>
  <si>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</si>
  <si>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</si>
  <si>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</si>
  <si>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</si>
  <si>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</si>
  <si>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</si>
  <si>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</si>
  <si>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</si>
  <si>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</si>
  <si>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</si>
  <si>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</si>
  <si>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</si>
  <si>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</si>
  <si>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</si>
  <si>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</si>
  <si>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</si>
  <si>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</si>
  <si>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</si>
  <si>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</si>
  <si>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</si>
  <si>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</si>
  <si>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</si>
  <si>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</si>
  <si>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</si>
  <si>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</si>
  <si>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</si>
  <si>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</si>
  <si>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</si>
  <si>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</si>
  <si>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</si>
  <si>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</si>
  <si>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</si>
  <si>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</si>
  <si>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</si>
  <si>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</si>
  <si>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</si>
  <si>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</si>
  <si>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</si>
  <si>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</si>
  <si>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</si>
  <si>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</si>
  <si>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</si>
  <si>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</si>
  <si>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</si>
  <si>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</si>
  <si>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</si>
  <si>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</si>
  <si>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</si>
  <si>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</si>
  <si>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</si>
  <si>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</si>
  <si>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</si>
  <si>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</si>
  <si>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</si>
  <si>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</si>
  <si>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</si>
  <si>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</si>
  <si>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</si>
  <si>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</si>
  <si>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</si>
  <si>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</si>
  <si>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</si>
  <si>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</si>
  <si>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</si>
  <si>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</si>
  <si>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</si>
  <si>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</si>
  <si>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</si>
  <si>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</si>
  <si>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</si>
  <si>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</si>
  <si>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</si>
  <si>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</si>
  <si>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</si>
  <si>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</si>
  <si>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</si>
  <si>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</si>
  <si>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</si>
  <si>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</si>
  <si>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</si>
  <si>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</si>
  <si>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</si>
  <si>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</si>
  <si>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</si>
  <si>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</si>
  <si>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</si>
  <si>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</si>
  <si>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</si>
  <si>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</si>
  <si>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</si>
  <si>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</si>
  <si>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</si>
  <si>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</si>
  <si>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</si>
  <si>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</si>
  <si>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</si>
  <si>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</si>
  <si>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</si>
  <si>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</si>
  <si>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</si>
  <si>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</si>
  <si>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</si>
  <si>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</si>
  <si>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</si>
  <si>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</si>
  <si>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</si>
  <si>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</si>
  <si>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</si>
  <si>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06401_令和7年度</t>
  </si>
  <si>
    <t>06401_令和8年度</t>
  </si>
  <si>
    <t>06401_令和9年度</t>
  </si>
  <si>
    <t>06401_令和10年度</t>
  </si>
  <si>
    <t>06401_令和11年度</t>
  </si>
  <si>
    <t>06401_令和12年度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</si>
</sst>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0.90180531094556837</c:v>
                </c:pt>
                <c:pt idx="1">
                  <c:v>0.94923599503130163</c:v>
                </c:pt>
                <c:pt idx="2">
                  <c:v>1.067981121790768</c:v>
                </c:pt>
                <c:pt idx="3">
                  <c:v>1.104467634726173</c:v>
                </c:pt>
                <c:pt idx="4">
                  <c:v>0.90651695583883707</c:v>
                </c:pt>
                <c:pt idx="5">
                  <c:v>0.85500655799141567</c:v>
                </c:pt>
                <c:pt idx="6">
                  <c:v>1.0399156537192851</c:v>
                </c:pt>
                <c:pt idx="7">
                  <c:v>1.0335100488787996</c:v>
                </c:pt>
                <c:pt idx="8">
                  <c:v>1.2938480637580565</c:v>
                </c:pt>
                <c:pt idx="9">
                  <c:v>1.3031238305093809</c:v>
                </c:pt>
                <c:pt idx="10">
                  <c:v>1.2255192674628672</c:v>
                </c:pt>
                <c:pt idx="11">
                  <c:v>1.158636267516411</c:v>
                </c:pt>
                <c:pt idx="12">
                  <c:v>0.90771319089653901</c:v>
                </c:pt>
                <c:pt idx="13">
                  <c:v>0.9295734798817965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18.672243384144497</c:v>
                </c:pt>
                <c:pt idx="1">
                  <c:v>18.648469966163685</c:v>
                </c:pt>
                <c:pt idx="2">
                  <c:v>18.239320073739052</c:v>
                </c:pt>
                <c:pt idx="3">
                  <c:v>18.159193111214087</c:v>
                </c:pt>
                <c:pt idx="4">
                  <c:v>17.845412732347306</c:v>
                </c:pt>
                <c:pt idx="5">
                  <c:v>17.077707640747214</c:v>
                </c:pt>
                <c:pt idx="6">
                  <c:v>16.796812058993382</c:v>
                </c:pt>
                <c:pt idx="7">
                  <c:v>16.981677546347843</c:v>
                </c:pt>
                <c:pt idx="8">
                  <c:v>16.712586841223914</c:v>
                </c:pt>
                <c:pt idx="9">
                  <c:v>16.311549839414553</c:v>
                </c:pt>
                <c:pt idx="10">
                  <c:v>15.163862205683584</c:v>
                </c:pt>
                <c:pt idx="11">
                  <c:v>13.633082287961415</c:v>
                </c:pt>
                <c:pt idx="12">
                  <c:v>13.52014327621605</c:v>
                </c:pt>
                <c:pt idx="13">
                  <c:v>13.497577606033115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15.1794628425688</c:v>
                </c:pt>
                <c:pt idx="1">
                  <c:v>15.62878188785985</c:v>
                </c:pt>
                <c:pt idx="2">
                  <c:v>17.91513799545109</c:v>
                </c:pt>
                <c:pt idx="3">
                  <c:v>17.838547806104611</c:v>
                </c:pt>
                <c:pt idx="4">
                  <c:v>18.791521303402671</c:v>
                </c:pt>
                <c:pt idx="5">
                  <c:v>16.186062786502632</c:v>
                </c:pt>
                <c:pt idx="6">
                  <c:v>14.37394189762164</c:v>
                </c:pt>
                <c:pt idx="7">
                  <c:v>14.275770972211133</c:v>
                </c:pt>
                <c:pt idx="8">
                  <c:v>14.975161064351688</c:v>
                </c:pt>
                <c:pt idx="9">
                  <c:v>13.490265014260725</c:v>
                </c:pt>
                <c:pt idx="10">
                  <c:v>12.753973457548211</c:v>
                </c:pt>
                <c:pt idx="11">
                  <c:v>11.85682928068605</c:v>
                </c:pt>
                <c:pt idx="12">
                  <c:v>12.534893989641631</c:v>
                </c:pt>
                <c:pt idx="13">
                  <c:v>12.946221801186271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9.8615269227769939</c:v>
                </c:pt>
                <c:pt idx="1">
                  <c:v>9.4696740103611479</c:v>
                </c:pt>
                <c:pt idx="2">
                  <c:v>10.66906459406443</c:v>
                </c:pt>
                <c:pt idx="3">
                  <c:v>10.629841821143231</c:v>
                </c:pt>
                <c:pt idx="4">
                  <c:v>10.19670305276121</c:v>
                </c:pt>
                <c:pt idx="5">
                  <c:v>10.273705135753589</c:v>
                </c:pt>
                <c:pt idx="6">
                  <c:v>10.513806164100551</c:v>
                </c:pt>
                <c:pt idx="7">
                  <c:v>8.9512849306289244</c:v>
                </c:pt>
                <c:pt idx="8">
                  <c:v>7.7302082054662478</c:v>
                </c:pt>
                <c:pt idx="9">
                  <c:v>7.8102737852017166</c:v>
                </c:pt>
                <c:pt idx="10">
                  <c:v>7.6588701277508182</c:v>
                </c:pt>
                <c:pt idx="11">
                  <c:v>6.3275453840612963</c:v>
                </c:pt>
                <c:pt idx="12">
                  <c:v>6.6552863036200414</c:v>
                </c:pt>
                <c:pt idx="13">
                  <c:v>6.3625059548368208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26.085424380821649</c:v>
                </c:pt>
                <c:pt idx="1">
                  <c:v>29.362627753084354</c:v>
                </c:pt>
                <c:pt idx="2">
                  <c:v>32.849075487072014</c:v>
                </c:pt>
                <c:pt idx="3">
                  <c:v>31.822638093245025</c:v>
                </c:pt>
                <c:pt idx="4">
                  <c:v>26.272878301944512</c:v>
                </c:pt>
                <c:pt idx="5">
                  <c:v>24.43443002570227</c:v>
                </c:pt>
                <c:pt idx="6">
                  <c:v>26.350751719602791</c:v>
                </c:pt>
                <c:pt idx="7">
                  <c:v>23.825208130877314</c:v>
                </c:pt>
                <c:pt idx="8">
                  <c:v>22.275801496262936</c:v>
                </c:pt>
                <c:pt idx="9">
                  <c:v>25.44319944461509</c:v>
                </c:pt>
                <c:pt idx="10">
                  <c:v>24.860753312859355</c:v>
                </c:pt>
                <c:pt idx="11">
                  <c:v>23.689144954422943</c:v>
                </c:pt>
                <c:pt idx="12">
                  <c:v>24.632313642545103</c:v>
                </c:pt>
                <c:pt idx="13">
                  <c:v>30.09870603018625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4855</c:v>
                </c:pt>
                <c:pt idx="1">
                  <c:v>4794</c:v>
                </c:pt>
                <c:pt idx="2">
                  <c:v>4804</c:v>
                </c:pt>
                <c:pt idx="3">
                  <c:v>4854</c:v>
                </c:pt>
                <c:pt idx="4">
                  <c:v>4862</c:v>
                </c:pt>
                <c:pt idx="5">
                  <c:v>4802</c:v>
                </c:pt>
                <c:pt idx="6">
                  <c:v>4762</c:v>
                </c:pt>
                <c:pt idx="7">
                  <c:v>4763</c:v>
                </c:pt>
                <c:pt idx="8">
                  <c:v>4753</c:v>
                </c:pt>
                <c:pt idx="9">
                  <c:v>4691</c:v>
                </c:pt>
                <c:pt idx="10">
                  <c:v>4667</c:v>
                </c:pt>
                <c:pt idx="11">
                  <c:v>4622</c:v>
                </c:pt>
                <c:pt idx="12">
                  <c:v>4580</c:v>
                </c:pt>
                <c:pt idx="13">
                  <c:v>4482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1718</c:v>
                </c:pt>
                <c:pt idx="1">
                  <c:v>1700</c:v>
                </c:pt>
                <c:pt idx="2">
                  <c:v>1691</c:v>
                </c:pt>
                <c:pt idx="3">
                  <c:v>1652</c:v>
                </c:pt>
                <c:pt idx="4">
                  <c:v>1659</c:v>
                </c:pt>
                <c:pt idx="5">
                  <c:v>1616</c:v>
                </c:pt>
                <c:pt idx="6">
                  <c:v>1594</c:v>
                </c:pt>
                <c:pt idx="7">
                  <c:v>1712</c:v>
                </c:pt>
                <c:pt idx="8">
                  <c:v>1705</c:v>
                </c:pt>
                <c:pt idx="9">
                  <c:v>1701</c:v>
                </c:pt>
                <c:pt idx="10">
                  <c:v>1506</c:v>
                </c:pt>
                <c:pt idx="11">
                  <c:v>1487</c:v>
                </c:pt>
                <c:pt idx="12">
                  <c:v>1481</c:v>
                </c:pt>
                <c:pt idx="13">
                  <c:v>1459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3221</c:v>
                </c:pt>
                <c:pt idx="1">
                  <c:v>3222</c:v>
                </c:pt>
                <c:pt idx="2">
                  <c:v>3191</c:v>
                </c:pt>
                <c:pt idx="3">
                  <c:v>3187</c:v>
                </c:pt>
                <c:pt idx="4">
                  <c:v>3187</c:v>
                </c:pt>
                <c:pt idx="5">
                  <c:v>3145</c:v>
                </c:pt>
                <c:pt idx="6">
                  <c:v>3109</c:v>
                </c:pt>
                <c:pt idx="7">
                  <c:v>3104</c:v>
                </c:pt>
                <c:pt idx="8">
                  <c:v>3076</c:v>
                </c:pt>
                <c:pt idx="9">
                  <c:v>3076</c:v>
                </c:pt>
                <c:pt idx="10">
                  <c:v>3026</c:v>
                </c:pt>
                <c:pt idx="11">
                  <c:v>3024</c:v>
                </c:pt>
                <c:pt idx="12">
                  <c:v>3014</c:v>
                </c:pt>
                <c:pt idx="13">
                  <c:v>3013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108</c:v>
                </c:pt>
                <c:pt idx="6">
                  <c:v>108</c:v>
                </c:pt>
                <c:pt idx="7">
                  <c:v>108</c:v>
                </c:pt>
                <c:pt idx="8">
                  <c:v>108</c:v>
                </c:pt>
                <c:pt idx="9">
                  <c:v>108</c:v>
                </c:pt>
                <c:pt idx="10">
                  <c:v>108</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488</c:v>
                </c:pt>
                <c:pt idx="1">
                  <c:v>488</c:v>
                </c:pt>
                <c:pt idx="2">
                  <c:v>488</c:v>
                </c:pt>
                <c:pt idx="3">
                  <c:v>488</c:v>
                </c:pt>
                <c:pt idx="4">
                  <c:v>488</c:v>
                </c:pt>
                <c:pt idx="5">
                  <c:v>458</c:v>
                </c:pt>
                <c:pt idx="6">
                  <c:v>458</c:v>
                </c:pt>
                <c:pt idx="7">
                  <c:v>458</c:v>
                </c:pt>
                <c:pt idx="8">
                  <c:v>458</c:v>
                </c:pt>
                <c:pt idx="9">
                  <c:v>458</c:v>
                </c:pt>
                <c:pt idx="10">
                  <c:v>458</c:v>
                </c:pt>
                <c:pt idx="11">
                  <c:v>493</c:v>
                </c:pt>
                <c:pt idx="12">
                  <c:v>493</c:v>
                </c:pt>
                <c:pt idx="13">
                  <c:v>493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228.20089999999999</c:v>
                </c:pt>
                <c:pt idx="1">
                  <c:v>315.79610000000002</c:v>
                </c:pt>
                <c:pt idx="2">
                  <c:v>355.94260000000003</c:v>
                </c:pt>
                <c:pt idx="3">
                  <c:v>303.4314</c:v>
                </c:pt>
                <c:pt idx="4">
                  <c:v>239.2825</c:v>
                </c:pt>
                <c:pt idx="5">
                  <c:v>264.58780000000002</c:v>
                </c:pt>
                <c:pt idx="6">
                  <c:v>285.56470000000002</c:v>
                </c:pt>
                <c:pt idx="7">
                  <c:v>253.839</c:v>
                </c:pt>
                <c:pt idx="8">
                  <c:v>277.71269999999998</c:v>
                </c:pt>
                <c:pt idx="9">
                  <c:v>322.678</c:v>
                </c:pt>
                <c:pt idx="10">
                  <c:v>359.04750000000001</c:v>
                </c:pt>
                <c:pt idx="11">
                  <c:v>347.36509999999998</c:v>
                </c:pt>
                <c:pt idx="12">
                  <c:v>407.61219999999997</c:v>
                </c:pt>
                <c:pt idx="13">
                  <c:v>493.4846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30.879000000000001</c:v>
                </c:pt>
                <c:pt idx="1">
                  <c:v>39.749000000000002</c:v>
                </c:pt>
                <c:pt idx="2">
                  <c:v>69.906999999999996</c:v>
                </c:pt>
                <c:pt idx="3">
                  <c:v>69.873999999999995</c:v>
                </c:pt>
                <c:pt idx="4">
                  <c:v>70.078999999999994</c:v>
                </c:pt>
                <c:pt idx="5">
                  <c:v>73.165999999999997</c:v>
                </c:pt>
                <c:pt idx="6">
                  <c:v>85.254000000000005</c:v>
                </c:pt>
                <c:pt idx="7">
                  <c:v>90.775000000000006</c:v>
                </c:pt>
                <c:pt idx="8">
                  <c:v>87.843000000000004</c:v>
                </c:pt>
                <c:pt idx="9">
                  <c:v>88.54</c:v>
                </c:pt>
                <c:pt idx="10">
                  <c:v>102.155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30.879000000000001</c:v>
                </c:pt>
                <c:pt idx="1">
                  <c:v>39.749000000000002</c:v>
                </c:pt>
                <c:pt idx="2">
                  <c:v>69.906999999999996</c:v>
                </c:pt>
                <c:pt idx="3">
                  <c:v>69.873999999999995</c:v>
                </c:pt>
                <c:pt idx="4">
                  <c:v>70.078999999999994</c:v>
                </c:pt>
                <c:pt idx="5">
                  <c:v>73.165999999999997</c:v>
                </c:pt>
                <c:pt idx="6">
                  <c:v>85.254000000000005</c:v>
                </c:pt>
                <c:pt idx="7">
                  <c:v>90.775000000000006</c:v>
                </c:pt>
                <c:pt idx="8">
                  <c:v>87.843000000000004</c:v>
                </c:pt>
                <c:pt idx="9">
                  <c:v>88.54</c:v>
                </c:pt>
                <c:pt idx="10">
                  <c:v>102.155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10.66906459406443</c:v>
                </c:pt>
                <c:pt idx="1">
                  <c:v>10.629841821143231</c:v>
                </c:pt>
                <c:pt idx="2">
                  <c:v>10.19670305276121</c:v>
                </c:pt>
                <c:pt idx="3">
                  <c:v>10.273705135753589</c:v>
                </c:pt>
                <c:pt idx="4">
                  <c:v>10.513806164100551</c:v>
                </c:pt>
                <c:pt idx="5">
                  <c:v>8.9512849306289244</c:v>
                </c:pt>
                <c:pt idx="6">
                  <c:v>7.7302082054662478</c:v>
                </c:pt>
                <c:pt idx="7">
                  <c:v>7.8102737852017166</c:v>
                </c:pt>
                <c:pt idx="8">
                  <c:v>7.6588701277508182</c:v>
                </c:pt>
                <c:pt idx="9">
                  <c:v>6.3275453840612963</c:v>
                </c:pt>
                <c:pt idx="10">
                  <c:v>6.6552863036200414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32.849075487072014</c:v>
                </c:pt>
                <c:pt idx="1">
                  <c:v>31.822638093245025</c:v>
                </c:pt>
                <c:pt idx="2">
                  <c:v>26.272878301944512</c:v>
                </c:pt>
                <c:pt idx="3">
                  <c:v>24.43443002570227</c:v>
                </c:pt>
                <c:pt idx="4">
                  <c:v>26.350751719602791</c:v>
                </c:pt>
                <c:pt idx="5">
                  <c:v>23.825208130877314</c:v>
                </c:pt>
                <c:pt idx="6">
                  <c:v>22.275801496262936</c:v>
                </c:pt>
                <c:pt idx="7">
                  <c:v>25.44319944461509</c:v>
                </c:pt>
                <c:pt idx="8">
                  <c:v>24.860753312859355</c:v>
                </c:pt>
                <c:pt idx="9">
                  <c:v>23.689144954422943</c:v>
                </c:pt>
                <c:pt idx="10">
                  <c:v>24.632313642545103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0.9400264556045923</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102.155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102.155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61.094000000000001</c:v>
                </c:pt>
                <c:pt idx="4">
                  <c:v>0</c:v>
                </c:pt>
                <c:pt idx="5">
                  <c:v>0</c:v>
                </c:pt>
                <c:pt idx="6">
                  <c:v>0</c:v>
                </c:pt>
                <c:pt idx="7">
                  <c:v>0</c:v>
                </c:pt>
                <c:pt idx="8">
                  <c:v>0</c:v>
                </c:pt>
                <c:pt idx="9">
                  <c:v>0</c:v>
                </c:pt>
                <c:pt idx="10">
                  <c:v>0</c:v>
                </c:pt>
                <c:pt idx="11">
                  <c:v>0</c:v>
                </c:pt>
                <c:pt idx="12">
                  <c:v>0</c:v>
                </c:pt>
                <c:pt idx="13">
                  <c:v>0</c:v>
                </c:pt>
                <c:pt idx="14">
                  <c:v>41.061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28.445866672912629</c:v>
                </c:pt>
                <c:pt idx="2">
                  <c:v>1.8601166152392501</c:v>
                </c:pt>
                <c:pt idx="3">
                  <c:v>3.6573535528435461</c:v>
                </c:pt>
                <c:pt idx="4">
                  <c:v>9.511182138768115</c:v>
                </c:pt>
                <c:pt idx="5">
                  <c:v>17.477238211646402</c:v>
                </c:pt>
                <c:pt idx="7">
                  <c:v>19.711127079437162</c:v>
                </c:pt>
                <c:pt idx="8">
                  <c:v>0.57370761836636397</c:v>
                </c:pt>
                <c:pt idx="9">
                  <c:v>0</c:v>
                </c:pt>
                <c:pt idx="10">
                  <c:v>1.492346372496306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33.963336840995424</c:v>
                </c:pt>
                <c:pt idx="4" formatCode="#,##0">
                  <c:v>9.511182138768115</c:v>
                </c:pt>
                <c:pt idx="5" formatCode="#,##0">
                  <c:v>17.477238211646402</c:v>
                </c:pt>
                <c:pt idx="6" formatCode="#,##0">
                  <c:v>20.284834697803525</c:v>
                </c:pt>
                <c:pt idx="10" formatCode="#,##0">
                  <c:v>1.492346372496306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102.155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102.155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41.061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61.094000000000001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33,886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75.8</c:v>
                </c:pt>
                <c:pt idx="1">
                  <c:v>10.1</c:v>
                </c:pt>
                <c:pt idx="2">
                  <c:v>0</c:v>
                </c:pt>
                <c:pt idx="3">
                  <c:v>33800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177,757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90.969095999999993</c:v>
                </c:pt>
                <c:pt idx="1">
                  <c:v>13.359875999999998</c:v>
                </c:pt>
                <c:pt idx="2">
                  <c:v>0</c:v>
                </c:pt>
                <c:pt idx="3">
                  <c:v>177652.8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9.3774872519999999</c:v>
                </c:pt>
                <c:pt idx="1">
                  <c:v>96.375780432000013</c:v>
                </c:pt>
                <c:pt idx="2">
                  <c:v>21.240308268</c:v>
                </c:pt>
                <c:pt idx="3">
                  <c:v>0.28414461600000002</c:v>
                </c:pt>
                <c:pt idx="4">
                  <c:v>0.30837432999999997</c:v>
                </c:pt>
                <c:pt idx="5">
                  <c:v>5.3649710600000002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1,413,722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238589</c:v>
                </c:pt>
                <c:pt idx="1">
                  <c:v>1080600</c:v>
                </c:pt>
                <c:pt idx="2">
                  <c:v>93356</c:v>
                </c:pt>
                <c:pt idx="3">
                  <c:v>1177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6300</c:v>
                </c:pt>
                <c:pt idx="1">
                  <c:v>6300</c:v>
                </c:pt>
                <c:pt idx="2">
                  <c:v>6300</c:v>
                </c:pt>
                <c:pt idx="3">
                  <c:v>6300</c:v>
                </c:pt>
                <c:pt idx="4">
                  <c:v>6300</c:v>
                </c:pt>
                <c:pt idx="5">
                  <c:v>6300</c:v>
                </c:pt>
                <c:pt idx="6">
                  <c:v>6300</c:v>
                </c:pt>
                <c:pt idx="7">
                  <c:v>20900</c:v>
                </c:pt>
                <c:pt idx="8">
                  <c:v>33800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10.1</c:v>
                </c:pt>
                <c:pt idx="3">
                  <c:v>10</c:v>
                </c:pt>
                <c:pt idx="4">
                  <c:v>10.1</c:v>
                </c:pt>
                <c:pt idx="5">
                  <c:v>10.1</c:v>
                </c:pt>
                <c:pt idx="6">
                  <c:v>10.1</c:v>
                </c:pt>
                <c:pt idx="7">
                  <c:v>10.1</c:v>
                </c:pt>
                <c:pt idx="8">
                  <c:v>10.1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31.7</c:v>
                </c:pt>
                <c:pt idx="1">
                  <c:v>43.2</c:v>
                </c:pt>
                <c:pt idx="2">
                  <c:v>43.2</c:v>
                </c:pt>
                <c:pt idx="3">
                  <c:v>43.1</c:v>
                </c:pt>
                <c:pt idx="4">
                  <c:v>53.7</c:v>
                </c:pt>
                <c:pt idx="5">
                  <c:v>66.399999999999991</c:v>
                </c:pt>
                <c:pt idx="6">
                  <c:v>66.399999999999991</c:v>
                </c:pt>
                <c:pt idx="7">
                  <c:v>70.399999999999991</c:v>
                </c:pt>
                <c:pt idx="8">
                  <c:v>75.8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0.53232043092545112</c:v>
                </c:pt>
                <c:pt idx="1">
                  <c:v>0.60933710587145984</c:v>
                </c:pt>
                <c:pt idx="2">
                  <c:v>0.60445497605554088</c:v>
                </c:pt>
                <c:pt idx="3">
                  <c:v>0.5685138630480342</c:v>
                </c:pt>
                <c:pt idx="4">
                  <c:v>0.57688548535754236</c:v>
                </c:pt>
                <c:pt idx="5">
                  <c:v>0.58090398703243395</c:v>
                </c:pt>
                <c:pt idx="6">
                  <c:v>0.56392736799473897</c:v>
                </c:pt>
                <c:pt idx="7">
                  <c:v>1.5274397957400099</c:v>
                </c:pt>
                <c:pt idx="8">
                  <c:v>2.469464651844345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20.106952109438961</c:v>
                </c:pt>
                <c:pt idx="2">
                  <c:v>1.087058801581815</c:v>
                </c:pt>
                <c:pt idx="3">
                  <c:v>5.0788673909237358</c:v>
                </c:pt>
                <c:pt idx="4">
                  <c:v>10.19670305276121</c:v>
                </c:pt>
                <c:pt idx="5">
                  <c:v>18.791521303402671</c:v>
                </c:pt>
                <c:pt idx="7">
                  <c:v>17.185962262719343</c:v>
                </c:pt>
                <c:pt idx="8">
                  <c:v>0.65945046962796205</c:v>
                </c:pt>
                <c:pt idx="9">
                  <c:v>0</c:v>
                </c:pt>
                <c:pt idx="10">
                  <c:v>0.90651695583883707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26.272878301944512</c:v>
                </c:pt>
                <c:pt idx="4" formatCode="#,##0">
                  <c:v>10.19670305276121</c:v>
                </c:pt>
                <c:pt idx="5" formatCode="#,##0">
                  <c:v>18.791521303402671</c:v>
                </c:pt>
                <c:pt idx="6" formatCode="#,##0">
                  <c:v>17.845412732347306</c:v>
                </c:pt>
                <c:pt idx="10" formatCode="#,##0">
                  <c:v>0.90651695583883707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10</c:v>
                </c:pt>
                <c:pt idx="2">
                  <c:v>10</c:v>
                </c:pt>
                <c:pt idx="3">
                  <c:v>10</c:v>
                </c:pt>
                <c:pt idx="4">
                  <c:v>12</c:v>
                </c:pt>
                <c:pt idx="5">
                  <c:v>15</c:v>
                </c:pt>
                <c:pt idx="6">
                  <c:v>15</c:v>
                </c:pt>
                <c:pt idx="7">
                  <c:v>16</c:v>
                </c:pt>
                <c:pt idx="8">
                  <c:v>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71982.050376481493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177757.12897199998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3535492.2380000004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260485.75699999998</c:v>
                </c:pt>
                <c:pt idx="1">
                  <c:v>2677105.0120000001</c:v>
                </c:pt>
                <c:pt idx="2">
                  <c:v>590008.56299999997</c:v>
                </c:pt>
                <c:pt idx="3">
                  <c:v>7892.9059999999999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104.32897199999999</c:v>
                </c:pt>
                <c:pt idx="1">
                  <c:v>0</c:v>
                </c:pt>
                <c:pt idx="2">
                  <c:v>177652.8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25.533251716982228</c:v>
                </c:pt>
                <c:pt idx="2">
                  <c:v>1.100804238740982</c:v>
                </c:pt>
                <c:pt idx="3">
                  <c:v>3.4646500744630391</c:v>
                </c:pt>
                <c:pt idx="4">
                  <c:v>6.3625059548368208</c:v>
                </c:pt>
                <c:pt idx="5">
                  <c:v>12.946221801186271</c:v>
                </c:pt>
                <c:pt idx="7">
                  <c:v>13.089138638718964</c:v>
                </c:pt>
                <c:pt idx="8">
                  <c:v>0.40843896731415064</c:v>
                </c:pt>
                <c:pt idx="9">
                  <c:v>0</c:v>
                </c:pt>
                <c:pt idx="10">
                  <c:v>0.9295734798817965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30.09870603018625</c:v>
                </c:pt>
                <c:pt idx="4">
                  <c:v>6.3625059548368208</c:v>
                </c:pt>
                <c:pt idx="5">
                  <c:v>12.946221801186271</c:v>
                </c:pt>
                <c:pt idx="6">
                  <c:v>13.497577606033115</c:v>
                </c:pt>
                <c:pt idx="10">
                  <c:v>0.9295734798817965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小国町</c:v>
                </c:pt>
              </c:strCache>
            </c:strRef>
          </c:cat>
          <c:val>
            <c:numRef>
              <c:f>①CO2排出量の現状把握!$AX$43:$AX$45</c:f>
              <c:numCache>
                <c:formatCode>0%</c:formatCode>
                <c:ptCount val="3"/>
                <c:pt idx="0">
                  <c:v>0.42072759503743129</c:v>
                </c:pt>
                <c:pt idx="1">
                  <c:v>0.2677023882041768</c:v>
                </c:pt>
                <c:pt idx="2">
                  <c:v>0.47151095429665696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小国町</c:v>
                </c:pt>
              </c:strCache>
            </c:strRef>
          </c:cat>
          <c:val>
            <c:numRef>
              <c:f>①CO2排出量の現状把握!$AY$43:$AY$45</c:f>
              <c:numCache>
                <c:formatCode>0%</c:formatCode>
                <c:ptCount val="3"/>
                <c:pt idx="0">
                  <c:v>0.19118662390594171</c:v>
                </c:pt>
                <c:pt idx="1">
                  <c:v>0.18849020996254642</c:v>
                </c:pt>
                <c:pt idx="2">
                  <c:v>9.9671768330324734E-2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小国町</c:v>
                </c:pt>
              </c:strCache>
            </c:strRef>
          </c:cat>
          <c:val>
            <c:numRef>
              <c:f>①CO2排出量の現状把握!$AZ$43:$AZ$45</c:f>
              <c:numCache>
                <c:formatCode>0%</c:formatCode>
                <c:ptCount val="3"/>
                <c:pt idx="0">
                  <c:v>0.18034974026133399</c:v>
                </c:pt>
                <c:pt idx="1">
                  <c:v>0.25117332532006137</c:v>
                </c:pt>
                <c:pt idx="2">
                  <c:v>0.20280889782741768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小国町</c:v>
                </c:pt>
              </c:strCache>
            </c:strRef>
          </c:cat>
          <c:val>
            <c:numRef>
              <c:f>①CO2排出量の現状把握!$BA$43:$BA$45</c:f>
              <c:numCache>
                <c:formatCode>0%</c:formatCode>
                <c:ptCount val="3"/>
                <c:pt idx="0">
                  <c:v>0.19226168778726088</c:v>
                </c:pt>
                <c:pt idx="1">
                  <c:v>0.27636891950337783</c:v>
                </c:pt>
                <c:pt idx="2">
                  <c:v>0.21144615623446053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小国町</c:v>
                </c:pt>
              </c:strCache>
            </c:strRef>
          </c:cat>
          <c:val>
            <c:numRef>
              <c:f>①CO2排出量の現状把握!$BB$43:$BB$45</c:f>
              <c:numCache>
                <c:formatCode>0%</c:formatCode>
                <c:ptCount val="3"/>
                <c:pt idx="0">
                  <c:v>1.5474353008032191E-2</c:v>
                </c:pt>
                <c:pt idx="1">
                  <c:v>1.6265157009837519E-2</c:v>
                </c:pt>
                <c:pt idx="2">
                  <c:v>1.4562223311140061E-2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2015</c:v>
                </c:pt>
                <c:pt idx="1">
                  <c:v>2015</c:v>
                </c:pt>
                <c:pt idx="2">
                  <c:v>2015</c:v>
                </c:pt>
                <c:pt idx="3">
                  <c:v>2015</c:v>
                </c:pt>
                <c:pt idx="4">
                  <c:v>2015</c:v>
                </c:pt>
                <c:pt idx="5">
                  <c:v>2018</c:v>
                </c:pt>
                <c:pt idx="6">
                  <c:v>2018</c:v>
                </c:pt>
                <c:pt idx="7">
                  <c:v>2018</c:v>
                </c:pt>
                <c:pt idx="8">
                  <c:v>2018</c:v>
                </c:pt>
                <c:pt idx="9">
                  <c:v>2018</c:v>
                </c:pt>
                <c:pt idx="10">
                  <c:v>2018</c:v>
                </c:pt>
                <c:pt idx="11">
                  <c:v>1696</c:v>
                </c:pt>
                <c:pt idx="12">
                  <c:v>1696</c:v>
                </c:pt>
                <c:pt idx="13">
                  <c:v>1696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0.90180531094556837</c:v>
                </c:pt>
                <c:pt idx="1">
                  <c:v>0.94923599503130163</c:v>
                </c:pt>
                <c:pt idx="2">
                  <c:v>1.067981121790768</c:v>
                </c:pt>
                <c:pt idx="3">
                  <c:v>1.104467634726173</c:v>
                </c:pt>
                <c:pt idx="4">
                  <c:v>0.90651695583883707</c:v>
                </c:pt>
                <c:pt idx="5">
                  <c:v>0.85500655799141567</c:v>
                </c:pt>
                <c:pt idx="6">
                  <c:v>1.0399156537192851</c:v>
                </c:pt>
                <c:pt idx="7">
                  <c:v>1.0335100488788</c:v>
                </c:pt>
                <c:pt idx="8">
                  <c:v>1.2938480637580561</c:v>
                </c:pt>
                <c:pt idx="9">
                  <c:v>1.3031238305093811</c:v>
                </c:pt>
                <c:pt idx="10">
                  <c:v>1.225519267462867</c:v>
                </c:pt>
                <c:pt idx="11">
                  <c:v>1.158636267516411</c:v>
                </c:pt>
                <c:pt idx="12">
                  <c:v>0.90771319089653901</c:v>
                </c:pt>
                <c:pt idx="13">
                  <c:v>0.9295734798817965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9135</c:v>
                </c:pt>
                <c:pt idx="1">
                  <c:v>8981</c:v>
                </c:pt>
                <c:pt idx="2">
                  <c:v>8743</c:v>
                </c:pt>
                <c:pt idx="3">
                  <c:v>8619</c:v>
                </c:pt>
                <c:pt idx="4">
                  <c:v>8525</c:v>
                </c:pt>
                <c:pt idx="5">
                  <c:v>8334</c:v>
                </c:pt>
                <c:pt idx="6">
                  <c:v>8123</c:v>
                </c:pt>
                <c:pt idx="7">
                  <c:v>8000</c:v>
                </c:pt>
                <c:pt idx="8">
                  <c:v>7779</c:v>
                </c:pt>
                <c:pt idx="9">
                  <c:v>7612</c:v>
                </c:pt>
                <c:pt idx="10">
                  <c:v>7399</c:v>
                </c:pt>
                <c:pt idx="11">
                  <c:v>7248</c:v>
                </c:pt>
                <c:pt idx="12">
                  <c:v>7085</c:v>
                </c:pt>
                <c:pt idx="13">
                  <c:v>6938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2434</v>
      </c>
      <c r="B624" s="70">
        <v>517</v>
      </c>
      <c r="C624" s="70">
        <v>7</v>
      </c>
      <c r="D624" s="70">
        <v>31</v>
      </c>
      <c r="E624" s="70">
        <v>2010</v>
      </c>
      <c r="F624" s="70" t="s">
        <v>177</v>
      </c>
      <c r="G624" s="70" t="s">
        <v>2427</v>
      </c>
      <c r="H624" s="70" t="s">
        <v>2428</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2435</v>
      </c>
      <c r="B625" s="70">
        <v>518</v>
      </c>
      <c r="C625" s="70">
        <v>8</v>
      </c>
      <c r="D625" s="70">
        <v>31</v>
      </c>
      <c r="E625" s="70">
        <v>2011</v>
      </c>
      <c r="F625" s="70" t="s">
        <v>178</v>
      </c>
      <c r="G625" s="70" t="s">
        <v>2427</v>
      </c>
      <c r="H625" s="70" t="s">
        <v>2428</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2436</v>
      </c>
      <c r="B626" s="70">
        <v>519</v>
      </c>
      <c r="C626" s="70">
        <v>9</v>
      </c>
      <c r="D626" s="70">
        <v>31</v>
      </c>
      <c r="E626" s="70">
        <v>2012</v>
      </c>
      <c r="F626" s="70" t="s">
        <v>179</v>
      </c>
      <c r="G626" s="70" t="s">
        <v>2427</v>
      </c>
      <c r="H626" s="70" t="s">
        <v>2428</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2437</v>
      </c>
      <c r="B627" s="70">
        <v>520</v>
      </c>
      <c r="C627" s="70">
        <v>10</v>
      </c>
      <c r="D627" s="70">
        <v>31</v>
      </c>
      <c r="E627" s="70">
        <v>2013</v>
      </c>
      <c r="F627" s="70" t="s">
        <v>180</v>
      </c>
      <c r="G627" s="70" t="s">
        <v>2427</v>
      </c>
      <c r="H627" s="70" t="s">
        <v>2428</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2438</v>
      </c>
      <c r="B628" s="70">
        <v>521</v>
      </c>
      <c r="C628" s="70">
        <v>11</v>
      </c>
      <c r="D628" s="70">
        <v>31</v>
      </c>
      <c r="E628" s="70">
        <v>2014</v>
      </c>
      <c r="F628" s="70" t="s">
        <v>181</v>
      </c>
      <c r="G628" s="70" t="s">
        <v>2427</v>
      </c>
      <c r="H628" s="70" t="s">
        <v>2428</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2439</v>
      </c>
      <c r="B629" s="70">
        <v>522</v>
      </c>
      <c r="C629" s="70">
        <v>12</v>
      </c>
      <c r="D629" s="70">
        <v>31</v>
      </c>
      <c r="E629" s="70">
        <v>2015</v>
      </c>
      <c r="F629" s="70" t="s">
        <v>182</v>
      </c>
      <c r="G629" s="70" t="s">
        <v>2427</v>
      </c>
      <c r="H629" s="70" t="s">
        <v>2428</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2440</v>
      </c>
      <c r="B630" s="70">
        <v>523</v>
      </c>
      <c r="C630" s="70">
        <v>13</v>
      </c>
      <c r="D630" s="70">
        <v>31</v>
      </c>
      <c r="E630" s="70">
        <v>2016</v>
      </c>
      <c r="F630" s="70" t="s">
        <v>155</v>
      </c>
      <c r="G630" s="70" t="s">
        <v>2427</v>
      </c>
      <c r="H630" s="70" t="s">
        <v>2428</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2441</v>
      </c>
      <c r="B631" s="70">
        <v>524</v>
      </c>
      <c r="C631" s="70">
        <v>14</v>
      </c>
      <c r="D631" s="70">
        <v>31</v>
      </c>
      <c r="E631" s="70">
        <v>2017</v>
      </c>
      <c r="F631" s="70" t="s">
        <v>156</v>
      </c>
      <c r="G631" s="70" t="s">
        <v>2427</v>
      </c>
      <c r="H631" s="70" t="s">
        <v>2428</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2442</v>
      </c>
      <c r="B632" s="70">
        <v>525</v>
      </c>
      <c r="C632" s="70">
        <v>15</v>
      </c>
      <c r="D632" s="70">
        <v>31</v>
      </c>
      <c r="E632" s="70">
        <v>2018</v>
      </c>
      <c r="F632" s="70" t="s">
        <v>183</v>
      </c>
      <c r="G632" s="70" t="s">
        <v>2427</v>
      </c>
      <c r="H632" s="70" t="s">
        <v>2428</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2443</v>
      </c>
      <c r="B633" s="70">
        <v>526</v>
      </c>
      <c r="C633" s="70">
        <v>16</v>
      </c>
      <c r="D633" s="70">
        <v>31</v>
      </c>
      <c r="E633" s="70">
        <v>2019</v>
      </c>
      <c r="F633" s="70" t="s">
        <v>158</v>
      </c>
      <c r="G633" s="70" t="s">
        <v>2427</v>
      </c>
      <c r="H633" s="70" t="s">
        <v>2428</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2444</v>
      </c>
      <c r="B634" s="70">
        <v>527</v>
      </c>
      <c r="C634" s="70">
        <v>17</v>
      </c>
      <c r="D634" s="70">
        <v>31</v>
      </c>
      <c r="E634" s="70">
        <v>2020</v>
      </c>
      <c r="F634" s="70" t="s">
        <v>159</v>
      </c>
      <c r="G634" s="1064" t="s">
        <v>2427</v>
      </c>
      <c r="H634" s="70" t="s">
        <v>2428</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2445</v>
      </c>
      <c r="B635" s="70">
        <v>527</v>
      </c>
      <c r="C635" s="70">
        <v>18</v>
      </c>
      <c r="D635" s="70">
        <v>31</v>
      </c>
      <c r="E635" s="70">
        <v>2021</v>
      </c>
      <c r="F635" s="70" t="s">
        <v>160</v>
      </c>
      <c r="G635" s="1064" t="s">
        <v>2427</v>
      </c>
      <c r="H635" s="70" t="s">
        <v>2428</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2446</v>
      </c>
      <c r="B636" s="70">
        <v>527</v>
      </c>
      <c r="C636" s="70">
        <v>19</v>
      </c>
      <c r="D636" s="70">
        <v>31</v>
      </c>
      <c r="E636" s="70">
        <v>2022</v>
      </c>
      <c r="F636" s="70" t="s">
        <v>161</v>
      </c>
      <c r="G636" s="70" t="s">
        <v>2427</v>
      </c>
      <c r="H636" s="70" t="s">
        <v>2428</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1744</v>
      </c>
      <c r="B9" s="70">
        <v>1</v>
      </c>
      <c r="C9" s="70">
        <v>1</v>
      </c>
      <c r="D9" s="70">
        <v>1</v>
      </c>
      <c r="E9" s="70">
        <v>1990</v>
      </c>
      <c r="F9" s="70" t="s">
        <v>787</v>
      </c>
      <c r="G9" s="1073" t="s">
        <v>1745</v>
      </c>
      <c r="H9" s="70" t="s">
        <v>1746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1747</v>
      </c>
      <c r="B10" s="70">
        <v>2</v>
      </c>
      <c r="C10" s="70">
        <v>2</v>
      </c>
      <c r="D10" s="70">
        <v>1</v>
      </c>
      <c r="E10" s="70">
        <v>2005</v>
      </c>
      <c r="F10" s="70" t="s">
        <v>789</v>
      </c>
      <c r="G10" s="1073" t="s">
        <v>1745</v>
      </c>
      <c r="H10" s="70" t="s">
        <v>1746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1748</v>
      </c>
      <c r="B11" s="70">
        <v>3</v>
      </c>
      <c r="C11" s="70">
        <v>3</v>
      </c>
      <c r="D11" s="70">
        <v>1</v>
      </c>
      <c r="E11" s="70">
        <v>2006</v>
      </c>
      <c r="F11" s="70" t="s">
        <v>790</v>
      </c>
      <c r="G11" s="1073" t="s">
        <v>1745</v>
      </c>
      <c r="H11" s="70" t="s">
        <v>1746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1749</v>
      </c>
      <c r="B12" s="70">
        <v>4</v>
      </c>
      <c r="C12" s="70">
        <v>4</v>
      </c>
      <c r="D12" s="70">
        <v>1</v>
      </c>
      <c r="E12" s="70">
        <v>2007</v>
      </c>
      <c r="F12" s="70" t="s">
        <v>791</v>
      </c>
      <c r="G12" s="1073" t="s">
        <v>1745</v>
      </c>
      <c r="H12" s="70" t="s">
        <v>1746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1750</v>
      </c>
      <c r="B13" s="70">
        <v>5</v>
      </c>
      <c r="C13" s="70">
        <v>5</v>
      </c>
      <c r="D13" s="70">
        <v>1</v>
      </c>
      <c r="E13" s="70">
        <v>2008</v>
      </c>
      <c r="F13" s="70" t="s">
        <v>792</v>
      </c>
      <c r="G13" s="1073" t="s">
        <v>1745</v>
      </c>
      <c r="H13" s="70" t="s">
        <v>1746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1751</v>
      </c>
      <c r="B14" s="70">
        <v>6</v>
      </c>
      <c r="C14" s="70">
        <v>6</v>
      </c>
      <c r="D14" s="70">
        <v>1</v>
      </c>
      <c r="E14" s="70">
        <v>2009</v>
      </c>
      <c r="F14" s="70" t="s">
        <v>176</v>
      </c>
      <c r="G14" s="1073" t="s">
        <v>1745</v>
      </c>
      <c r="H14" s="70" t="s">
        <v>1746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28</v>
      </c>
      <c r="AE14" s="73">
        <v>0</v>
      </c>
      <c r="AF14" s="73">
        <v>4.24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28</v>
      </c>
      <c r="EF14" s="73">
        <v>0</v>
      </c>
      <c r="EG14" s="73">
        <v>4.24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32.24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32.24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1752</v>
      </c>
      <c r="B15" s="70">
        <v>7</v>
      </c>
      <c r="C15" s="70">
        <v>7</v>
      </c>
      <c r="D15" s="70">
        <v>1</v>
      </c>
      <c r="E15" s="70">
        <v>2010</v>
      </c>
      <c r="F15" s="70" t="s">
        <v>177</v>
      </c>
      <c r="G15" s="1073" t="s">
        <v>1745</v>
      </c>
      <c r="H15" s="70" t="s">
        <v>1746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37.200000000000003</v>
      </c>
      <c r="AE15" s="73">
        <v>0</v>
      </c>
      <c r="AF15" s="73">
        <v>5.59</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37.200000000000003</v>
      </c>
      <c r="EF15" s="73">
        <v>0</v>
      </c>
      <c r="EG15" s="73">
        <v>5.59</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42.79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42.79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1753</v>
      </c>
      <c r="B16" s="70">
        <v>8</v>
      </c>
      <c r="C16" s="70">
        <v>8</v>
      </c>
      <c r="D16" s="70">
        <v>1</v>
      </c>
      <c r="E16" s="70">
        <v>2011</v>
      </c>
      <c r="F16" s="70" t="s">
        <v>178</v>
      </c>
      <c r="G16" s="1073" t="s">
        <v>1745</v>
      </c>
      <c r="H16" s="70" t="s">
        <v>1746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26.219000000000001</v>
      </c>
      <c r="AE16" s="73">
        <v>0</v>
      </c>
      <c r="AF16" s="73">
        <v>4.66</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26.219000000000001</v>
      </c>
      <c r="EF16" s="73">
        <v>0</v>
      </c>
      <c r="EG16" s="73">
        <v>4.66</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30.879000000000001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30.879000000000001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1754</v>
      </c>
      <c r="B17" s="70">
        <v>9</v>
      </c>
      <c r="C17" s="70">
        <v>9</v>
      </c>
      <c r="D17" s="70">
        <v>1</v>
      </c>
      <c r="E17" s="70">
        <v>2012</v>
      </c>
      <c r="F17" s="70" t="s">
        <v>179</v>
      </c>
      <c r="G17" s="1073" t="s">
        <v>1745</v>
      </c>
      <c r="H17" s="70" t="s">
        <v>1746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35.029000000000003</v>
      </c>
      <c r="AE17" s="73">
        <v>0</v>
      </c>
      <c r="AF17" s="73">
        <v>4.72</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35.029000000000003</v>
      </c>
      <c r="EF17" s="73">
        <v>0</v>
      </c>
      <c r="EG17" s="73">
        <v>4.72</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39.749000000000002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39.749000000000002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1755</v>
      </c>
      <c r="B18" s="70">
        <v>10</v>
      </c>
      <c r="C18" s="70">
        <v>10</v>
      </c>
      <c r="D18" s="70">
        <v>1</v>
      </c>
      <c r="E18" s="70">
        <v>2013</v>
      </c>
      <c r="F18" s="70" t="s">
        <v>180</v>
      </c>
      <c r="G18" s="1073" t="s">
        <v>1745</v>
      </c>
      <c r="H18" s="70" t="s">
        <v>1746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64.447999999999993</v>
      </c>
      <c r="AE18" s="73">
        <v>0</v>
      </c>
      <c r="AF18" s="73">
        <v>5.4589999999999996</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64.447999999999993</v>
      </c>
      <c r="EF18" s="73">
        <v>0</v>
      </c>
      <c r="EG18" s="73">
        <v>5.4589999999999996</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69.906999999999996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69.906999999999996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1756</v>
      </c>
      <c r="B19" s="70">
        <v>11</v>
      </c>
      <c r="C19" s="70">
        <v>11</v>
      </c>
      <c r="D19" s="70">
        <v>1</v>
      </c>
      <c r="E19" s="70">
        <v>2014</v>
      </c>
      <c r="F19" s="70" t="s">
        <v>181</v>
      </c>
      <c r="G19" s="1073" t="s">
        <v>1745</v>
      </c>
      <c r="H19" s="70" t="s">
        <v>1746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63.872999999999998</v>
      </c>
      <c r="AE19" s="73">
        <v>0</v>
      </c>
      <c r="AF19" s="73">
        <v>6.0010000000000003</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63.872999999999998</v>
      </c>
      <c r="EF19" s="73">
        <v>0</v>
      </c>
      <c r="EG19" s="73">
        <v>6.0010000000000003</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69.873999999999995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69.873999999999995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1757</v>
      </c>
      <c r="B20" s="70">
        <v>12</v>
      </c>
      <c r="C20" s="70">
        <v>12</v>
      </c>
      <c r="D20" s="70">
        <v>1</v>
      </c>
      <c r="E20" s="70">
        <v>2015</v>
      </c>
      <c r="F20" s="70" t="s">
        <v>182</v>
      </c>
      <c r="G20" s="1073" t="s">
        <v>1745</v>
      </c>
      <c r="H20" s="70" t="s">
        <v>1746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62.136000000000003</v>
      </c>
      <c r="AE20" s="73">
        <v>0</v>
      </c>
      <c r="AF20" s="73">
        <v>7.9429999999999996</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62.136000000000003</v>
      </c>
      <c r="EF20" s="73">
        <v>0</v>
      </c>
      <c r="EG20" s="73">
        <v>7.9429999999999996</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70.078999999999994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70.078999999999994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1758</v>
      </c>
      <c r="B21" s="70">
        <v>13</v>
      </c>
      <c r="C21" s="70">
        <v>13</v>
      </c>
      <c r="D21" s="70">
        <v>1</v>
      </c>
      <c r="E21" s="70">
        <v>2016</v>
      </c>
      <c r="F21" s="70" t="s">
        <v>155</v>
      </c>
      <c r="G21" s="1073" t="s">
        <v>1745</v>
      </c>
      <c r="H21" s="70" t="s">
        <v>1746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64.497</v>
      </c>
      <c r="AE21" s="73">
        <v>0</v>
      </c>
      <c r="AF21" s="73">
        <v>8.6690000000000005</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64.497</v>
      </c>
      <c r="EF21" s="73">
        <v>0</v>
      </c>
      <c r="EG21" s="73">
        <v>8.6690000000000005</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73.165999999999997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73.165999999999997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1759</v>
      </c>
      <c r="B22" s="70">
        <v>14</v>
      </c>
      <c r="C22" s="70">
        <v>14</v>
      </c>
      <c r="D22" s="70">
        <v>1</v>
      </c>
      <c r="E22" s="70">
        <v>2017</v>
      </c>
      <c r="F22" s="70" t="s">
        <v>156</v>
      </c>
      <c r="G22" s="1073" t="s">
        <v>1745</v>
      </c>
      <c r="H22" s="70" t="s">
        <v>1746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66.492999999999995</v>
      </c>
      <c r="AE22" s="73">
        <v>0</v>
      </c>
      <c r="AF22" s="73">
        <v>18.760999999999999</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66.492999999999995</v>
      </c>
      <c r="EF22" s="73">
        <v>0</v>
      </c>
      <c r="EG22" s="73">
        <v>18.760999999999999</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85.254000000000005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85.254000000000005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1760</v>
      </c>
      <c r="B23" s="70">
        <v>15</v>
      </c>
      <c r="C23" s="70">
        <v>15</v>
      </c>
      <c r="D23" s="70">
        <v>1</v>
      </c>
      <c r="E23" s="70">
        <v>2018</v>
      </c>
      <c r="F23" s="70" t="s">
        <v>183</v>
      </c>
      <c r="G23" s="1073" t="s">
        <v>1745</v>
      </c>
      <c r="H23" s="70" t="s">
        <v>1746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67.722999999999999</v>
      </c>
      <c r="AE23" s="73">
        <v>0</v>
      </c>
      <c r="AF23" s="73">
        <v>23.052</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67.722999999999999</v>
      </c>
      <c r="EF23" s="73">
        <v>0</v>
      </c>
      <c r="EG23" s="73">
        <v>23.052</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90.775000000000006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90.775000000000006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1761</v>
      </c>
      <c r="B24" s="70">
        <v>16</v>
      </c>
      <c r="C24" s="70">
        <v>16</v>
      </c>
      <c r="D24" s="70">
        <v>1</v>
      </c>
      <c r="E24" s="70">
        <v>2019</v>
      </c>
      <c r="F24" s="70" t="s">
        <v>158</v>
      </c>
      <c r="G24" s="1073" t="s">
        <v>1745</v>
      </c>
      <c r="H24" s="70" t="s">
        <v>1746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64.105999999999995</v>
      </c>
      <c r="AE24" s="73">
        <v>0</v>
      </c>
      <c r="AF24" s="73">
        <v>23.736999999999998</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64.105999999999995</v>
      </c>
      <c r="EF24" s="73">
        <v>0</v>
      </c>
      <c r="EG24" s="73">
        <v>23.736999999999998</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87.843000000000004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87.843000000000004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1762</v>
      </c>
      <c r="B25" s="70">
        <v>17</v>
      </c>
      <c r="C25" s="70">
        <v>17</v>
      </c>
      <c r="D25" s="70">
        <v>1</v>
      </c>
      <c r="E25" s="70">
        <v>2020</v>
      </c>
      <c r="F25" s="70" t="s">
        <v>159</v>
      </c>
      <c r="G25" s="1073" t="s">
        <v>1745</v>
      </c>
      <c r="H25" s="70" t="s">
        <v>1746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61.317</v>
      </c>
      <c r="AE25" s="73">
        <v>0</v>
      </c>
      <c r="AF25" s="73">
        <v>27.222999999999999</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61.317</v>
      </c>
      <c r="EF25" s="73">
        <v>0</v>
      </c>
      <c r="EG25" s="73">
        <v>27.222999999999999</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88.54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88.54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1763</v>
      </c>
      <c r="B26" s="70">
        <v>18</v>
      </c>
      <c r="C26" s="70">
        <v>18</v>
      </c>
      <c r="D26" s="70">
        <v>1</v>
      </c>
      <c r="E26" s="70">
        <v>2021</v>
      </c>
      <c r="F26" s="70" t="s">
        <v>160</v>
      </c>
      <c r="G26" s="1073" t="s">
        <v>1745</v>
      </c>
      <c r="H26" s="70" t="s">
        <v>1746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61.094000000000001</v>
      </c>
      <c r="AE26" s="73">
        <v>0</v>
      </c>
      <c r="AF26" s="73">
        <v>41.061</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61.094000000000001</v>
      </c>
      <c r="EF26" s="73">
        <v>0</v>
      </c>
      <c r="EG26" s="73">
        <v>41.061</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102.155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102.155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1764</v>
      </c>
      <c r="B27" s="70">
        <v>19</v>
      </c>
      <c r="C27" s="70">
        <v>19</v>
      </c>
      <c r="D27" s="70">
        <v>1</v>
      </c>
      <c r="E27" s="70">
        <v>2022</v>
      </c>
      <c r="F27" s="70" t="s">
        <v>161</v>
      </c>
      <c r="G27" s="1073" t="s">
        <v>1745</v>
      </c>
      <c r="H27" s="70" t="s">
        <v>1746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1765</v>
      </c>
      <c r="B28" s="70">
        <v>20</v>
      </c>
      <c r="C28" s="70">
        <v>20</v>
      </c>
      <c r="D28" s="70">
        <v>1</v>
      </c>
      <c r="E28" s="70">
        <v>2023</v>
      </c>
      <c r="F28" s="70" t="s">
        <v>1539</v>
      </c>
      <c r="G28" s="1073" t="s">
        <v>1745</v>
      </c>
      <c r="H28" s="70" t="s">
        <v>1746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1766</v>
      </c>
      <c r="B29" s="70">
        <v>21</v>
      </c>
      <c r="C29" s="70">
        <v>21</v>
      </c>
      <c r="D29" s="70">
        <v>1</v>
      </c>
      <c r="E29" s="70">
        <v>2024</v>
      </c>
      <c r="F29" s="70" t="s">
        <v>1554</v>
      </c>
      <c r="G29" s="1073" t="s">
        <v>1745</v>
      </c>
      <c r="H29" s="70" t="s">
        <v>1746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1556</v>
      </c>
      <c r="G30" s="1073" t="s">
        <v>1745</v>
      </c>
      <c r="H30" s="70" t="s">
        <v>1746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1557</v>
      </c>
      <c r="G31" s="1073" t="s">
        <v>1745</v>
      </c>
      <c r="H31" s="70" t="s">
        <v>1746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1558</v>
      </c>
      <c r="G32" s="1073" t="s">
        <v>1745</v>
      </c>
      <c r="H32" s="70" t="s">
        <v>1746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1559</v>
      </c>
      <c r="G33" s="1073" t="s">
        <v>1745</v>
      </c>
      <c r="H33" s="70" t="s">
        <v>1746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1560</v>
      </c>
      <c r="G34" s="1073" t="s">
        <v>1745</v>
      </c>
      <c r="H34" s="70" t="s">
        <v>1746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1561</v>
      </c>
      <c r="G35" s="1073" t="s">
        <v>1745</v>
      </c>
      <c r="H35" s="70" t="s">
        <v>1746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2342</v>
      </c>
      <c r="B10" s="70">
        <v>2</v>
      </c>
      <c r="C10" s="70">
        <v>18</v>
      </c>
      <c r="D10" s="70">
        <v>2</v>
      </c>
      <c r="E10" s="70">
        <v>2024</v>
      </c>
      <c r="F10" s="70" t="s">
        <v>1554</v>
      </c>
      <c r="G10" s="1073" t="s">
        <v>2340</v>
      </c>
      <c r="H10" s="70" t="s">
        <v>2306</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2335</v>
      </c>
      <c r="B11" s="70">
        <v>3</v>
      </c>
      <c r="C11" s="70">
        <v>18</v>
      </c>
      <c r="D11" s="70">
        <v>3</v>
      </c>
      <c r="E11" s="70">
        <v>2024</v>
      </c>
      <c r="F11" s="70" t="s">
        <v>1554</v>
      </c>
      <c r="G11" s="1073" t="s">
        <v>2332</v>
      </c>
      <c r="H11" s="70" t="s">
        <v>2333</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2339</v>
      </c>
      <c r="B12" s="70">
        <v>4</v>
      </c>
      <c r="C12" s="70">
        <v>18</v>
      </c>
      <c r="D12" s="70">
        <v>4</v>
      </c>
      <c r="E12" s="70">
        <v>2024</v>
      </c>
      <c r="F12" s="70" t="s">
        <v>1554</v>
      </c>
      <c r="G12" s="1073" t="s">
        <v>2336</v>
      </c>
      <c r="H12" s="70" t="s">
        <v>2337</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2377</v>
      </c>
      <c r="B13" s="70">
        <v>5</v>
      </c>
      <c r="C13" s="70">
        <v>18</v>
      </c>
      <c r="D13" s="70">
        <v>5</v>
      </c>
      <c r="E13" s="70">
        <v>2024</v>
      </c>
      <c r="F13" s="70" t="s">
        <v>1554</v>
      </c>
      <c r="G13" s="1073" t="s">
        <v>2374</v>
      </c>
      <c r="H13" s="70" t="s">
        <v>2375</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2331</v>
      </c>
      <c r="B14" s="70">
        <v>6</v>
      </c>
      <c r="C14" s="70">
        <v>18</v>
      </c>
      <c r="D14" s="70">
        <v>6</v>
      </c>
      <c r="E14" s="70">
        <v>2024</v>
      </c>
      <c r="F14" s="70" t="s">
        <v>1554</v>
      </c>
      <c r="G14" s="1073" t="s">
        <v>2328</v>
      </c>
      <c r="H14" s="70" t="s">
        <v>2329</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1766</v>
      </c>
      <c r="B15" s="70">
        <v>7</v>
      </c>
      <c r="C15" s="70">
        <v>18</v>
      </c>
      <c r="D15" s="70">
        <v>7</v>
      </c>
      <c r="E15" s="70">
        <v>2024</v>
      </c>
      <c r="F15" s="70" t="s">
        <v>1554</v>
      </c>
      <c r="G15" s="1073" t="s">
        <v>1745</v>
      </c>
      <c r="H15" s="70" t="s">
        <v>1746</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2385</v>
      </c>
      <c r="B17" s="70">
        <v>9</v>
      </c>
      <c r="C17" s="70">
        <v>18</v>
      </c>
      <c r="D17" s="70">
        <v>9</v>
      </c>
      <c r="E17" s="70">
        <v>2024</v>
      </c>
      <c r="F17" s="70" t="s">
        <v>1554</v>
      </c>
      <c r="G17" s="1073" t="s">
        <v>2382</v>
      </c>
      <c r="H17" s="70" t="s">
        <v>2383</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2319</v>
      </c>
      <c r="B18" s="70">
        <v>10</v>
      </c>
      <c r="C18" s="70">
        <v>18</v>
      </c>
      <c r="D18" s="70">
        <v>10</v>
      </c>
      <c r="E18" s="70">
        <v>2024</v>
      </c>
      <c r="F18" s="70" t="s">
        <v>1554</v>
      </c>
      <c r="G18" s="1073" t="s">
        <v>2316</v>
      </c>
      <c r="H18" s="70" t="s">
        <v>2317</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2361</v>
      </c>
      <c r="B20" s="70">
        <v>12</v>
      </c>
      <c r="C20" s="70">
        <v>18</v>
      </c>
      <c r="D20" s="70">
        <v>12</v>
      </c>
      <c r="E20" s="70">
        <v>2024</v>
      </c>
      <c r="F20" s="70" t="s">
        <v>1554</v>
      </c>
      <c r="G20" s="1073" t="s">
        <v>2359</v>
      </c>
      <c r="H20" s="70" t="s">
        <v>2311</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2425</v>
      </c>
      <c r="B21" s="70">
        <v>13</v>
      </c>
      <c r="C21" s="70">
        <v>18</v>
      </c>
      <c r="D21" s="70">
        <v>13</v>
      </c>
      <c r="E21" s="70">
        <v>2024</v>
      </c>
      <c r="F21" s="70" t="s">
        <v>1554</v>
      </c>
      <c r="G21" s="1073" t="s">
        <v>2422</v>
      </c>
      <c r="H21" s="70" t="s">
        <v>2423</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2417</v>
      </c>
      <c r="B22" s="70">
        <v>14</v>
      </c>
      <c r="C22" s="70">
        <v>18</v>
      </c>
      <c r="D22" s="70">
        <v>14</v>
      </c>
      <c r="E22" s="70">
        <v>2024</v>
      </c>
      <c r="F22" s="70" t="s">
        <v>1554</v>
      </c>
      <c r="G22" s="1073" t="s">
        <v>2414</v>
      </c>
      <c r="H22" s="70" t="s">
        <v>2415</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2315</v>
      </c>
      <c r="B24" s="70">
        <v>16</v>
      </c>
      <c r="C24" s="70">
        <v>18</v>
      </c>
      <c r="D24" s="70">
        <v>16</v>
      </c>
      <c r="E24" s="70">
        <v>2024</v>
      </c>
      <c r="F24" s="70" t="s">
        <v>1554</v>
      </c>
      <c r="G24" s="1073" t="s">
        <v>2312</v>
      </c>
      <c r="H24" s="70" t="s">
        <v>2313</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2409</v>
      </c>
      <c r="B25" s="70">
        <v>17</v>
      </c>
      <c r="C25" s="70">
        <v>18</v>
      </c>
      <c r="D25" s="70">
        <v>17</v>
      </c>
      <c r="E25" s="70">
        <v>2024</v>
      </c>
      <c r="F25" s="70" t="s">
        <v>1554</v>
      </c>
      <c r="G25" s="1073" t="s">
        <v>2406</v>
      </c>
      <c r="H25" s="70" t="s">
        <v>2407</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2305</v>
      </c>
      <c r="B26" s="70">
        <v>18</v>
      </c>
      <c r="C26" s="70">
        <v>18</v>
      </c>
      <c r="D26" s="70">
        <v>18</v>
      </c>
      <c r="E26" s="70">
        <v>2024</v>
      </c>
      <c r="F26" s="70" t="s">
        <v>1554</v>
      </c>
      <c r="G26" s="1073" t="s">
        <v>2302</v>
      </c>
      <c r="H26" s="70" t="s">
        <v>2303</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2397</v>
      </c>
      <c r="B27" s="70">
        <v>19</v>
      </c>
      <c r="C27" s="70">
        <v>18</v>
      </c>
      <c r="D27" s="70">
        <v>19</v>
      </c>
      <c r="E27" s="70">
        <v>2024</v>
      </c>
      <c r="F27" s="70" t="s">
        <v>1554</v>
      </c>
      <c r="G27" s="1073" t="s">
        <v>2394</v>
      </c>
      <c r="H27" s="70" t="s">
        <v>2395</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2401</v>
      </c>
      <c r="B29" s="70">
        <v>21</v>
      </c>
      <c r="C29" s="70">
        <v>18</v>
      </c>
      <c r="D29" s="70">
        <v>21</v>
      </c>
      <c r="E29" s="70">
        <v>2024</v>
      </c>
      <c r="F29" s="70" t="s">
        <v>1554</v>
      </c>
      <c r="G29" s="1073" t="s">
        <v>2398</v>
      </c>
      <c r="H29" s="70" t="s">
        <v>2399</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2346</v>
      </c>
      <c r="B30" s="70">
        <v>22</v>
      </c>
      <c r="C30" s="70">
        <v>18</v>
      </c>
      <c r="D30" s="70">
        <v>22</v>
      </c>
      <c r="E30" s="70">
        <v>2024</v>
      </c>
      <c r="F30" s="70" t="s">
        <v>1554</v>
      </c>
      <c r="G30" s="1073" t="s">
        <v>2343</v>
      </c>
      <c r="H30" s="70" t="s">
        <v>2344</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2323</v>
      </c>
      <c r="B31" s="70">
        <v>23</v>
      </c>
      <c r="C31" s="70">
        <v>18</v>
      </c>
      <c r="D31" s="70">
        <v>23</v>
      </c>
      <c r="E31" s="70">
        <v>2024</v>
      </c>
      <c r="F31" s="70" t="s">
        <v>1554</v>
      </c>
      <c r="G31" s="1073" t="s">
        <v>2320</v>
      </c>
      <c r="H31" s="70" t="s">
        <v>2321</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2405</v>
      </c>
      <c r="B33" s="70">
        <v>25</v>
      </c>
      <c r="C33" s="70">
        <v>18</v>
      </c>
      <c r="D33" s="70">
        <v>25</v>
      </c>
      <c r="E33" s="70">
        <v>2024</v>
      </c>
      <c r="F33" s="70" t="s">
        <v>1554</v>
      </c>
      <c r="G33" s="1073" t="s">
        <v>2402</v>
      </c>
      <c r="H33" s="70" t="s">
        <v>2403</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2373</v>
      </c>
      <c r="B34" s="70">
        <v>26</v>
      </c>
      <c r="C34" s="70">
        <v>18</v>
      </c>
      <c r="D34" s="70">
        <v>26</v>
      </c>
      <c r="E34" s="70">
        <v>2024</v>
      </c>
      <c r="F34" s="70" t="s">
        <v>1554</v>
      </c>
      <c r="G34" s="1073" t="s">
        <v>2370</v>
      </c>
      <c r="H34" s="70" t="s">
        <v>2371</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2421</v>
      </c>
      <c r="B35" s="70">
        <v>27</v>
      </c>
      <c r="C35" s="70">
        <v>18</v>
      </c>
      <c r="D35" s="70">
        <v>27</v>
      </c>
      <c r="E35" s="70">
        <v>2024</v>
      </c>
      <c r="F35" s="70" t="s">
        <v>1554</v>
      </c>
      <c r="G35" s="1073" t="s">
        <v>2418</v>
      </c>
      <c r="H35" s="70" t="s">
        <v>2419</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2369</v>
      </c>
      <c r="B36" s="70">
        <v>28</v>
      </c>
      <c r="C36" s="70">
        <v>18</v>
      </c>
      <c r="D36" s="70">
        <v>28</v>
      </c>
      <c r="E36" s="70">
        <v>2024</v>
      </c>
      <c r="F36" s="70" t="s">
        <v>1554</v>
      </c>
      <c r="G36" s="1073" t="s">
        <v>2366</v>
      </c>
      <c r="H36" s="70" t="s">
        <v>2367</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1835</v>
      </c>
      <c r="B37" s="70">
        <v>29</v>
      </c>
      <c r="C37" s="70">
        <v>18</v>
      </c>
      <c r="D37" s="70">
        <v>29</v>
      </c>
      <c r="E37" s="70">
        <v>2024</v>
      </c>
      <c r="F37" s="70" t="s">
        <v>1554</v>
      </c>
      <c r="G37" s="1073" t="s">
        <v>1814</v>
      </c>
      <c r="H37" s="70" t="s">
        <v>1815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2381</v>
      </c>
      <c r="B38" s="70">
        <v>30</v>
      </c>
      <c r="C38" s="70">
        <v>18</v>
      </c>
      <c r="D38" s="70">
        <v>30</v>
      </c>
      <c r="E38" s="70">
        <v>2024</v>
      </c>
      <c r="F38" s="70" t="s">
        <v>1554</v>
      </c>
      <c r="G38" s="1073" t="s">
        <v>2378</v>
      </c>
      <c r="H38" s="70" t="s">
        <v>2379</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2393</v>
      </c>
      <c r="B39" s="70">
        <v>31</v>
      </c>
      <c r="C39" s="70">
        <v>18</v>
      </c>
      <c r="D39" s="70">
        <v>31</v>
      </c>
      <c r="E39" s="70">
        <v>2024</v>
      </c>
      <c r="F39" s="70" t="s">
        <v>1554</v>
      </c>
      <c r="G39" s="1073" t="s">
        <v>2390</v>
      </c>
      <c r="H39" s="70" t="s">
        <v>2391</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2327</v>
      </c>
      <c r="B40" s="70">
        <v>32</v>
      </c>
      <c r="C40" s="70">
        <v>18</v>
      </c>
      <c r="D40" s="70">
        <v>32</v>
      </c>
      <c r="E40" s="70">
        <v>2024</v>
      </c>
      <c r="F40" s="70" t="s">
        <v>1554</v>
      </c>
      <c r="G40" s="1073" t="s">
        <v>2324</v>
      </c>
      <c r="H40" s="70" t="s">
        <v>2325</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2365</v>
      </c>
      <c r="B42" s="70">
        <v>34</v>
      </c>
      <c r="C42" s="70">
        <v>18</v>
      </c>
      <c r="D42" s="70">
        <v>34</v>
      </c>
      <c r="E42" s="70">
        <v>2024</v>
      </c>
      <c r="F42" s="70" t="s">
        <v>1554</v>
      </c>
      <c r="G42" s="1073" t="s">
        <v>2362</v>
      </c>
      <c r="H42" s="70" t="s">
        <v>2363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2413</v>
      </c>
      <c r="B43" s="70">
        <v>35</v>
      </c>
      <c r="C43" s="70">
        <v>18</v>
      </c>
      <c r="D43" s="70">
        <v>35</v>
      </c>
      <c r="E43" s="70">
        <v>2024</v>
      </c>
      <c r="F43" s="70" t="s">
        <v>1554</v>
      </c>
      <c r="G43" s="1073" t="s">
        <v>2410</v>
      </c>
      <c r="H43" s="70" t="s">
        <v>2411</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1647</v>
      </c>
      <c r="B44" s="70">
        <v>36</v>
      </c>
      <c r="C44" s="70">
        <v>18</v>
      </c>
      <c r="D44" s="70">
        <v>36</v>
      </c>
      <c r="E44" s="70">
        <v>2024</v>
      </c>
      <c r="F44" s="70" t="s">
        <v>1554</v>
      </c>
      <c r="G44" s="1073" t="s">
        <v>1644</v>
      </c>
      <c r="H44" s="70" t="s">
        <v>1645</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2341</v>
      </c>
      <c r="B190" s="70">
        <v>182</v>
      </c>
      <c r="C190" s="70">
        <v>16</v>
      </c>
      <c r="D190" s="70">
        <v>2</v>
      </c>
      <c r="E190" s="70">
        <v>2022</v>
      </c>
      <c r="F190" s="70" t="s">
        <v>161</v>
      </c>
      <c r="G190" s="1073" t="s">
        <v>2340</v>
      </c>
      <c r="H190" s="70" t="s">
        <v>2306</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2334</v>
      </c>
      <c r="B191" s="70">
        <v>183</v>
      </c>
      <c r="C191" s="70">
        <v>16</v>
      </c>
      <c r="D191" s="70">
        <v>3</v>
      </c>
      <c r="E191" s="70">
        <v>2022</v>
      </c>
      <c r="F191" s="70" t="s">
        <v>161</v>
      </c>
      <c r="G191" s="1073" t="s">
        <v>2332</v>
      </c>
      <c r="H191" s="70" t="s">
        <v>2333</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2338</v>
      </c>
      <c r="B192" s="70">
        <v>184</v>
      </c>
      <c r="C192" s="70">
        <v>16</v>
      </c>
      <c r="D192" s="70">
        <v>4</v>
      </c>
      <c r="E192" s="70">
        <v>2022</v>
      </c>
      <c r="F192" s="70" t="s">
        <v>161</v>
      </c>
      <c r="G192" s="1073" t="s">
        <v>2336</v>
      </c>
      <c r="H192" s="70" t="s">
        <v>2337</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2376</v>
      </c>
      <c r="B193" s="70">
        <v>185</v>
      </c>
      <c r="C193" s="70">
        <v>16</v>
      </c>
      <c r="D193" s="70">
        <v>5</v>
      </c>
      <c r="E193" s="70">
        <v>2022</v>
      </c>
      <c r="F193" s="70" t="s">
        <v>161</v>
      </c>
      <c r="G193" s="1073" t="s">
        <v>2374</v>
      </c>
      <c r="H193" s="70" t="s">
        <v>2375</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2330</v>
      </c>
      <c r="B194" s="70">
        <v>186</v>
      </c>
      <c r="C194" s="70">
        <v>16</v>
      </c>
      <c r="D194" s="70">
        <v>6</v>
      </c>
      <c r="E194" s="70">
        <v>2022</v>
      </c>
      <c r="F194" s="70" t="s">
        <v>161</v>
      </c>
      <c r="G194" s="1073" t="s">
        <v>2328</v>
      </c>
      <c r="H194" s="70" t="s">
        <v>2329</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1764</v>
      </c>
      <c r="B195" s="70">
        <v>187</v>
      </c>
      <c r="C195" s="70">
        <v>16</v>
      </c>
      <c r="D195" s="70">
        <v>7</v>
      </c>
      <c r="E195" s="70">
        <v>2022</v>
      </c>
      <c r="F195" s="70" t="s">
        <v>161</v>
      </c>
      <c r="G195" s="1073" t="s">
        <v>1745</v>
      </c>
      <c r="H195" s="70" t="s">
        <v>1746</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2384</v>
      </c>
      <c r="B197" s="70">
        <v>189</v>
      </c>
      <c r="C197" s="70">
        <v>16</v>
      </c>
      <c r="D197" s="70">
        <v>9</v>
      </c>
      <c r="E197" s="70">
        <v>2022</v>
      </c>
      <c r="F197" s="70" t="s">
        <v>161</v>
      </c>
      <c r="G197" s="1073" t="s">
        <v>2382</v>
      </c>
      <c r="H197" s="70" t="s">
        <v>2383</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2318</v>
      </c>
      <c r="B198" s="70">
        <v>190</v>
      </c>
      <c r="C198" s="70">
        <v>16</v>
      </c>
      <c r="D198" s="70">
        <v>10</v>
      </c>
      <c r="E198" s="70">
        <v>2022</v>
      </c>
      <c r="F198" s="70" t="s">
        <v>161</v>
      </c>
      <c r="G198" s="1073" t="s">
        <v>2316</v>
      </c>
      <c r="H198" s="70" t="s">
        <v>2317</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2360</v>
      </c>
      <c r="B200" s="70">
        <v>192</v>
      </c>
      <c r="C200" s="70">
        <v>16</v>
      </c>
      <c r="D200" s="70">
        <v>12</v>
      </c>
      <c r="E200" s="70">
        <v>2022</v>
      </c>
      <c r="F200" s="70" t="s">
        <v>161</v>
      </c>
      <c r="G200" s="1073" t="s">
        <v>2359</v>
      </c>
      <c r="H200" s="70" t="s">
        <v>2311</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2424</v>
      </c>
      <c r="B201" s="70">
        <v>193</v>
      </c>
      <c r="C201" s="70">
        <v>16</v>
      </c>
      <c r="D201" s="70">
        <v>13</v>
      </c>
      <c r="E201" s="70">
        <v>2022</v>
      </c>
      <c r="F201" s="70" t="s">
        <v>161</v>
      </c>
      <c r="G201" s="1073" t="s">
        <v>2422</v>
      </c>
      <c r="H201" s="70" t="s">
        <v>2423</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2416</v>
      </c>
      <c r="B202" s="70">
        <v>194</v>
      </c>
      <c r="C202" s="70">
        <v>16</v>
      </c>
      <c r="D202" s="70">
        <v>14</v>
      </c>
      <c r="E202" s="70">
        <v>2022</v>
      </c>
      <c r="F202" s="70" t="s">
        <v>161</v>
      </c>
      <c r="G202" s="1073" t="s">
        <v>2414</v>
      </c>
      <c r="H202" s="70" t="s">
        <v>2415</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2314</v>
      </c>
      <c r="B204" s="70">
        <v>196</v>
      </c>
      <c r="C204" s="70">
        <v>16</v>
      </c>
      <c r="D204" s="70">
        <v>16</v>
      </c>
      <c r="E204" s="70">
        <v>2022</v>
      </c>
      <c r="F204" s="70" t="s">
        <v>161</v>
      </c>
      <c r="G204" s="1073" t="s">
        <v>2312</v>
      </c>
      <c r="H204" s="70" t="s">
        <v>2313</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2406</v>
      </c>
      <c r="H205" s="70" t="s">
        <v>2407</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2304</v>
      </c>
      <c r="B206" s="70">
        <v>198</v>
      </c>
      <c r="C206" s="70">
        <v>16</v>
      </c>
      <c r="D206" s="70">
        <v>18</v>
      </c>
      <c r="E206" s="70">
        <v>2022</v>
      </c>
      <c r="F206" s="70" t="s">
        <v>161</v>
      </c>
      <c r="G206" s="1073" t="s">
        <v>2302</v>
      </c>
      <c r="H206" s="70" t="s">
        <v>2303</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2396</v>
      </c>
      <c r="B207" s="70">
        <v>199</v>
      </c>
      <c r="C207" s="70">
        <v>16</v>
      </c>
      <c r="D207" s="70">
        <v>19</v>
      </c>
      <c r="E207" s="70">
        <v>2022</v>
      </c>
      <c r="F207" s="70" t="s">
        <v>161</v>
      </c>
      <c r="G207" s="1073" t="s">
        <v>2394</v>
      </c>
      <c r="H207" s="70" t="s">
        <v>2395</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2400</v>
      </c>
      <c r="B209" s="70">
        <v>201</v>
      </c>
      <c r="C209" s="70">
        <v>16</v>
      </c>
      <c r="D209" s="70">
        <v>21</v>
      </c>
      <c r="E209" s="70">
        <v>2022</v>
      </c>
      <c r="F209" s="70" t="s">
        <v>161</v>
      </c>
      <c r="G209" s="1073" t="s">
        <v>2398</v>
      </c>
      <c r="H209" s="70" t="s">
        <v>2399</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2345</v>
      </c>
      <c r="B210" s="70">
        <v>202</v>
      </c>
      <c r="C210" s="70">
        <v>16</v>
      </c>
      <c r="D210" s="70">
        <v>22</v>
      </c>
      <c r="E210" s="70">
        <v>2022</v>
      </c>
      <c r="F210" s="70" t="s">
        <v>161</v>
      </c>
      <c r="G210" s="1073" t="s">
        <v>2343</v>
      </c>
      <c r="H210" s="70" t="s">
        <v>2344</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2322</v>
      </c>
      <c r="B211" s="70">
        <v>203</v>
      </c>
      <c r="C211" s="70">
        <v>16</v>
      </c>
      <c r="D211" s="70">
        <v>23</v>
      </c>
      <c r="E211" s="70">
        <v>2022</v>
      </c>
      <c r="F211" s="70" t="s">
        <v>161</v>
      </c>
      <c r="G211" s="1073" t="s">
        <v>2320</v>
      </c>
      <c r="H211" s="70" t="s">
        <v>2321</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2404</v>
      </c>
      <c r="B213" s="70">
        <v>205</v>
      </c>
      <c r="C213" s="70">
        <v>16</v>
      </c>
      <c r="D213" s="70">
        <v>25</v>
      </c>
      <c r="E213" s="70">
        <v>2022</v>
      </c>
      <c r="F213" s="70" t="s">
        <v>161</v>
      </c>
      <c r="G213" s="1073" t="s">
        <v>2402</v>
      </c>
      <c r="H213" s="70" t="s">
        <v>2403</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2372</v>
      </c>
      <c r="B214" s="70">
        <v>206</v>
      </c>
      <c r="C214" s="70">
        <v>16</v>
      </c>
      <c r="D214" s="70">
        <v>26</v>
      </c>
      <c r="E214" s="70">
        <v>2022</v>
      </c>
      <c r="F214" s="70" t="s">
        <v>161</v>
      </c>
      <c r="G214" s="1073" t="s">
        <v>2370</v>
      </c>
      <c r="H214" s="70" t="s">
        <v>2371</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2420</v>
      </c>
      <c r="B215" s="70">
        <v>207</v>
      </c>
      <c r="C215" s="70">
        <v>16</v>
      </c>
      <c r="D215" s="70">
        <v>27</v>
      </c>
      <c r="E215" s="70">
        <v>2022</v>
      </c>
      <c r="F215" s="70" t="s">
        <v>161</v>
      </c>
      <c r="G215" s="1073" t="s">
        <v>2418</v>
      </c>
      <c r="H215" s="70" t="s">
        <v>2419</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2368</v>
      </c>
      <c r="B216" s="70">
        <v>208</v>
      </c>
      <c r="C216" s="70">
        <v>16</v>
      </c>
      <c r="D216" s="70">
        <v>28</v>
      </c>
      <c r="E216" s="70">
        <v>2022</v>
      </c>
      <c r="F216" s="70" t="s">
        <v>161</v>
      </c>
      <c r="G216" s="1073" t="s">
        <v>2366</v>
      </c>
      <c r="H216" s="70" t="s">
        <v>2367</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1833</v>
      </c>
      <c r="B217" s="70">
        <v>209</v>
      </c>
      <c r="C217" s="70">
        <v>16</v>
      </c>
      <c r="D217" s="70">
        <v>29</v>
      </c>
      <c r="E217" s="70">
        <v>2022</v>
      </c>
      <c r="F217" s="70" t="s">
        <v>161</v>
      </c>
      <c r="G217" s="1073" t="s">
        <v>1814</v>
      </c>
      <c r="H217" s="70" t="s">
        <v>1815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2380</v>
      </c>
      <c r="B218" s="70">
        <v>210</v>
      </c>
      <c r="C218" s="70">
        <v>16</v>
      </c>
      <c r="D218" s="70">
        <v>30</v>
      </c>
      <c r="E218" s="70">
        <v>2022</v>
      </c>
      <c r="F218" s="70" t="s">
        <v>161</v>
      </c>
      <c r="G218" s="1073" t="s">
        <v>2378</v>
      </c>
      <c r="H218" s="70" t="s">
        <v>2379</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2392</v>
      </c>
      <c r="B219" s="70">
        <v>211</v>
      </c>
      <c r="C219" s="70">
        <v>16</v>
      </c>
      <c r="D219" s="70">
        <v>31</v>
      </c>
      <c r="E219" s="70">
        <v>2022</v>
      </c>
      <c r="F219" s="70" t="s">
        <v>161</v>
      </c>
      <c r="G219" s="1073" t="s">
        <v>2390</v>
      </c>
      <c r="H219" s="70" t="s">
        <v>2391</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2326</v>
      </c>
      <c r="B220" s="70">
        <v>212</v>
      </c>
      <c r="C220" s="70">
        <v>16</v>
      </c>
      <c r="D220" s="70">
        <v>32</v>
      </c>
      <c r="E220" s="70">
        <v>2022</v>
      </c>
      <c r="F220" s="70" t="s">
        <v>161</v>
      </c>
      <c r="G220" s="1073" t="s">
        <v>2324</v>
      </c>
      <c r="H220" s="70" t="s">
        <v>2325</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2364</v>
      </c>
      <c r="B222" s="70">
        <v>214</v>
      </c>
      <c r="C222" s="70">
        <v>16</v>
      </c>
      <c r="D222" s="70">
        <v>34</v>
      </c>
      <c r="E222" s="70">
        <v>2022</v>
      </c>
      <c r="F222" s="70" t="s">
        <v>161</v>
      </c>
      <c r="G222" s="1073" t="s">
        <v>2362</v>
      </c>
      <c r="H222" s="70" t="s">
        <v>2363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2412</v>
      </c>
      <c r="B223" s="70">
        <v>215</v>
      </c>
      <c r="C223" s="70">
        <v>16</v>
      </c>
      <c r="D223" s="70">
        <v>35</v>
      </c>
      <c r="E223" s="70">
        <v>2022</v>
      </c>
      <c r="F223" s="70" t="s">
        <v>161</v>
      </c>
      <c r="G223" s="1073" t="s">
        <v>2410</v>
      </c>
      <c r="H223" s="70" t="s">
        <v>2411</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1646</v>
      </c>
      <c r="B224" s="70">
        <v>216</v>
      </c>
      <c r="C224" s="70">
        <v>16</v>
      </c>
      <c r="D224" s="70">
        <v>36</v>
      </c>
      <c r="E224" s="70">
        <v>2022</v>
      </c>
      <c r="F224" s="70" t="s">
        <v>161</v>
      </c>
      <c r="G224" s="1073" t="s">
        <v>1644</v>
      </c>
      <c r="H224" s="70" t="s">
        <v>1645</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1745</v>
      </c>
      <c r="H6" s="77" t="s">
        <v>1746</v>
      </c>
      <c r="I6" s="77" t="s">
        <v>2427</v>
      </c>
      <c r="J6" s="77" t="s">
        <v>2428</v>
      </c>
      <c r="K6" s="1080">
        <v>46</v>
      </c>
      <c r="L6" s="1081">
        <v>9</v>
      </c>
      <c r="M6" s="1044"/>
      <c r="N6" s="988">
        <v>1</v>
      </c>
      <c r="O6" s="77" t="s">
        <v>1657</v>
      </c>
      <c r="P6" s="77" t="s">
        <v>1658</v>
      </c>
      <c r="Q6" s="77" t="s">
        <v>1501</v>
      </c>
      <c r="R6" s="16"/>
      <c r="S6" s="77">
        <v>1</v>
      </c>
      <c r="T6" s="77" t="s">
        <v>1745</v>
      </c>
      <c r="U6" s="77" t="s">
        <v>1746</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2340</v>
      </c>
      <c r="AE7" s="77" t="s">
        <v>2306</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2332</v>
      </c>
      <c r="AE8" s="77" t="s">
        <v>2333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2336</v>
      </c>
      <c r="AE9" s="77" t="s">
        <v>2337</v>
      </c>
      <c r="AF9" s="77" t="s">
        <v>1501</v>
      </c>
    </row>
    <row r="10" spans="1:32" ht="12">
      <c r="A10" s="16"/>
      <c r="B10" s="16"/>
      <c r="C10" s="16"/>
      <c r="D10" s="16"/>
      <c r="F10" s="75" t="s">
        <v>1501</v>
      </c>
      <c r="G10" s="76" t="s">
        <v>1745</v>
      </c>
      <c r="H10" s="77" t="s">
        <v>1746</v>
      </c>
      <c r="I10" s="77" t="s">
        <v>2427</v>
      </c>
      <c r="J10" s="77" t="s">
        <v>2428</v>
      </c>
      <c r="K10" s="1079">
        <v>46</v>
      </c>
      <c r="L10" s="1045">
        <v>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2374</v>
      </c>
      <c r="AE10" s="77" t="s">
        <v>2375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2328</v>
      </c>
      <c r="AE11" s="77" t="s">
        <v>2329</v>
      </c>
      <c r="AF11" s="77" t="s">
        <v>1501</v>
      </c>
    </row>
    <row r="12" spans="1:32" ht="12">
      <c r="A12" s="16"/>
      <c r="B12" s="16"/>
      <c r="C12" s="16"/>
      <c r="D12" s="16"/>
      <c r="F12" s="75" t="s">
        <v>1505</v>
      </c>
      <c r="G12" s="76" t="s">
        <v>1745</v>
      </c>
      <c r="H12" s="77"/>
      <c r="I12" s="77" t="s">
        <v>1745</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1745</v>
      </c>
      <c r="AE12" s="77" t="s">
        <v>1746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2382</v>
      </c>
      <c r="AE14" s="77" t="s">
        <v>2383</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2316</v>
      </c>
      <c r="AE15" s="77" t="s">
        <v>2317</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2359</v>
      </c>
      <c r="AE17" s="77" t="s">
        <v>2311</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2422</v>
      </c>
      <c r="AE18" s="77" t="s">
        <v>2423</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2414</v>
      </c>
      <c r="AE19" s="77" t="s">
        <v>2415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2312</v>
      </c>
      <c r="AE21" s="77" t="s">
        <v>2313</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2406</v>
      </c>
      <c r="AE22" s="77" t="s">
        <v>2407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2302</v>
      </c>
      <c r="AE23" s="77" t="s">
        <v>2303</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2394</v>
      </c>
      <c r="AE24" s="77" t="s">
        <v>2395</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2398</v>
      </c>
      <c r="AE26" s="77" t="s">
        <v>2399</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2343</v>
      </c>
      <c r="AE27" s="77" t="s">
        <v>2344</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2320</v>
      </c>
      <c r="AE28" s="77" t="s">
        <v>2321</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2402</v>
      </c>
      <c r="AE30" s="77" t="s">
        <v>2403</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2370</v>
      </c>
      <c r="AE31" s="77" t="s">
        <v>2371</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2418</v>
      </c>
      <c r="AE32" s="77" t="s">
        <v>2419</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2366</v>
      </c>
      <c r="AE33" s="77" t="s">
        <v>2367</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1814</v>
      </c>
      <c r="AE34" s="77" t="s">
        <v>1815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2378</v>
      </c>
      <c r="AE35" s="77" t="s">
        <v>2379</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2390</v>
      </c>
      <c r="AE36" s="77" t="s">
        <v>2391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2324</v>
      </c>
      <c r="AE37" s="77" t="s">
        <v>2325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2362</v>
      </c>
      <c r="AE39" s="77" t="s">
        <v>2363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2410</v>
      </c>
      <c r="AE40" s="77" t="s">
        <v>2411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1644</v>
      </c>
      <c r="AE41" s="77" t="s">
        <v>1645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小国町</v>
      </c>
      <c r="K4" s="70" t="str">
        <f>HLOOKUP(K3,比較地域マスタ!$E$5:$L$6,2,0)</f>
        <v>06401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33.963336840995424</v>
      </c>
      <c r="BB5" s="29"/>
      <c r="BC5" s="17"/>
      <c r="BD5" s="1005">
        <f>SUM(BC6:BC8)</f>
        <v>26.272878301944512</v>
      </c>
      <c r="BE5" s="29"/>
      <c r="BF5" s="17"/>
      <c r="BG5" s="1005">
        <f>AK35</f>
        <v>30.09870603018625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28.445866672912629</v>
      </c>
      <c r="BA6" s="17"/>
      <c r="BB6" s="29"/>
      <c r="BC6" s="1005">
        <f>O32</f>
        <v>20.106952109438961</v>
      </c>
      <c r="BD6" s="17"/>
      <c r="BE6" s="29"/>
      <c r="BF6" s="1005">
        <f>AK36</f>
        <v>25.533251716982228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1.8601166152392501</v>
      </c>
      <c r="BA7" s="17"/>
      <c r="BB7" s="29"/>
      <c r="BC7" s="1005">
        <f>O33</f>
        <v>1.087058801581815</v>
      </c>
      <c r="BD7" s="17"/>
      <c r="BE7" s="29"/>
      <c r="BF7" s="1005">
        <f t="shared" ref="BF7:BF8" si="0">AK37</f>
        <v>1.100804238740982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3.6573535528435461</v>
      </c>
      <c r="BA8" s="17"/>
      <c r="BB8" s="29"/>
      <c r="BC8" s="1005">
        <f>O34</f>
        <v>5.0788673909237358</v>
      </c>
      <c r="BD8" s="17"/>
      <c r="BE8" s="29"/>
      <c r="BF8" s="1005">
        <f t="shared" si="0"/>
        <v>3.4646500744630391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82.728938261709757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9.511182138768115</v>
      </c>
      <c r="BA9" s="1005">
        <f>AZ9</f>
        <v>9.511182138768115</v>
      </c>
      <c r="BB9" s="29"/>
      <c r="BC9" s="1005">
        <f>O35</f>
        <v>10.19670305276121</v>
      </c>
      <c r="BD9" s="1005">
        <f>BC9</f>
        <v>10.19670305276121</v>
      </c>
      <c r="BE9" s="29"/>
      <c r="BF9" s="1005">
        <f>AK39</f>
        <v>6.3625059548368208</v>
      </c>
      <c r="BG9" s="1005">
        <f>AK39</f>
        <v>6.3625059548368208</v>
      </c>
      <c r="BH9" s="29"/>
    </row>
    <row r="10" spans="1:62" ht="17.100000000000001" customHeight="1" thickBot="1">
      <c r="B10" s="323"/>
      <c r="C10" s="324"/>
      <c r="D10" s="326"/>
      <c r="E10" s="326"/>
      <c r="F10" s="326"/>
      <c r="G10" s="325"/>
      <c r="H10" s="325"/>
      <c r="I10" s="326"/>
      <c r="J10" s="327"/>
      <c r="K10" s="334"/>
      <c r="L10" s="246" t="s">
        <v>114</v>
      </c>
      <c r="M10" s="246"/>
      <c r="N10" s="563"/>
      <c r="O10" s="906">
        <f>SUM(O11:O13)</f>
        <v>33.963336840995424</v>
      </c>
      <c r="P10" s="453">
        <f t="shared" ref="P10:P22" si="1">O10/$O$9</f>
        <v>0.41053756466151831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17.477238211646402</v>
      </c>
      <c r="BA10" s="1005">
        <f>AZ10</f>
        <v>17.477238211646402</v>
      </c>
      <c r="BB10" s="29"/>
      <c r="BC10" s="1005">
        <f>O36</f>
        <v>18.791521303402671</v>
      </c>
      <c r="BD10" s="1005">
        <f>BC10</f>
        <v>18.791521303402671</v>
      </c>
      <c r="BE10" s="29"/>
      <c r="BF10" s="1005">
        <f>AK40</f>
        <v>12.946221801186271</v>
      </c>
      <c r="BG10" s="1005">
        <f>AK40</f>
        <v>12.946221801186271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28.445866672912629</v>
      </c>
      <c r="P11" s="454">
        <f t="shared" si="1"/>
        <v>0.34384421304822316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20.284834697803525</v>
      </c>
      <c r="BB11" s="29"/>
      <c r="BC11" s="1005"/>
      <c r="BD11" s="1005">
        <f>SUM(BC12:BC14)</f>
        <v>17.845412732347306</v>
      </c>
      <c r="BE11" s="29"/>
      <c r="BF11" s="17"/>
      <c r="BG11" s="1005">
        <f>AK41</f>
        <v>13.497577606033115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1.8601166152392501</v>
      </c>
      <c r="P12" s="454">
        <f t="shared" si="1"/>
        <v>2.2484473442108539E-2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19.711127079437162</v>
      </c>
      <c r="BA12" s="17"/>
      <c r="BB12" s="29"/>
      <c r="BC12" s="1005">
        <f>O38</f>
        <v>17.185962262719343</v>
      </c>
      <c r="BD12" s="17"/>
      <c r="BE12" s="29"/>
      <c r="BF12" s="1005">
        <f>AK42</f>
        <v>13.089138638718964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3.6573535528435461</v>
      </c>
      <c r="P13" s="454">
        <f t="shared" si="1"/>
        <v>4.420887817118662E-2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0.57370761836636397</v>
      </c>
      <c r="BA13" s="17"/>
      <c r="BB13" s="29"/>
      <c r="BC13" s="1005">
        <f>O41</f>
        <v>0.65945046962796205</v>
      </c>
      <c r="BD13" s="17"/>
      <c r="BE13" s="29"/>
      <c r="BF13" s="1005">
        <f>AK45</f>
        <v>0.40843896731415064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9.511182138768115</v>
      </c>
      <c r="P14" s="453">
        <f t="shared" si="1"/>
        <v>0.11496801891352532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17.477238211646402</v>
      </c>
      <c r="P15" s="453">
        <f t="shared" si="1"/>
        <v>0.21125906579820766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1.492346372496306</v>
      </c>
      <c r="BA15" s="1005">
        <f>AZ15</f>
        <v>1.492346372496306</v>
      </c>
      <c r="BB15" s="29"/>
      <c r="BC15" s="1005">
        <f>O43</f>
        <v>0.90651695583883707</v>
      </c>
      <c r="BD15" s="1005">
        <f>BC15</f>
        <v>0.90651695583883707</v>
      </c>
      <c r="BE15" s="29"/>
      <c r="BF15" s="1005">
        <f>AK47</f>
        <v>0.9295734798817965</v>
      </c>
      <c r="BG15" s="1005">
        <f>AK47</f>
        <v>0.9295734798817965</v>
      </c>
      <c r="BH15" s="29"/>
    </row>
    <row r="16" spans="1:62" ht="17.100000000000001" customHeight="1" thickBot="1">
      <c r="B16" s="323"/>
      <c r="C16" s="324"/>
      <c r="D16" s="326"/>
      <c r="E16" s="326"/>
      <c r="F16" s="326"/>
      <c r="G16" s="325"/>
      <c r="H16" s="325"/>
      <c r="I16" s="326"/>
      <c r="J16" s="327"/>
      <c r="K16" s="335"/>
      <c r="L16" s="246" t="s">
        <v>128</v>
      </c>
      <c r="M16" s="344"/>
      <c r="N16" s="345"/>
      <c r="O16" s="906">
        <f>SUM(O18:O21)</f>
        <v>20.284834697803525</v>
      </c>
      <c r="P16" s="453">
        <f t="shared" si="1"/>
        <v>0.24519636204725903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19.711127079437162</v>
      </c>
      <c r="P17" s="454">
        <f t="shared" si="1"/>
        <v>0.23826157440920834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10.332669636953341</v>
      </c>
      <c r="P18" s="454">
        <f t="shared" si="1"/>
        <v>0.12489788765650957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9.3784574424838212</v>
      </c>
      <c r="P19" s="454">
        <f t="shared" si="1"/>
        <v>0.11336368675269877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0.57370761836636397</v>
      </c>
      <c r="P20" s="454">
        <f t="shared" si="1"/>
        <v>6.9347876380506952E-3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1.492346372496306</v>
      </c>
      <c r="P22" s="612">
        <f t="shared" si="1"/>
        <v>1.8038988579489882E-2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26.085424380821649</v>
      </c>
      <c r="AZ22" s="1005">
        <f t="shared" si="3"/>
        <v>29.362627753084354</v>
      </c>
      <c r="BA22" s="1005">
        <f t="shared" si="3"/>
        <v>32.849075487072014</v>
      </c>
      <c r="BB22" s="1005">
        <f t="shared" si="3"/>
        <v>31.822638093245025</v>
      </c>
      <c r="BC22" s="1005">
        <f t="shared" si="3"/>
        <v>26.272878301944512</v>
      </c>
      <c r="BD22" s="1005">
        <f t="shared" si="3"/>
        <v>24.43443002570227</v>
      </c>
      <c r="BE22" s="1005">
        <f t="shared" si="3"/>
        <v>26.350751719602791</v>
      </c>
      <c r="BF22" s="1005">
        <f t="shared" si="3"/>
        <v>23.825208130877314</v>
      </c>
      <c r="BG22" s="1005">
        <f t="shared" si="3"/>
        <v>22.275801496262936</v>
      </c>
      <c r="BH22" s="1005">
        <f t="shared" si="3"/>
        <v>25.44319944461509</v>
      </c>
      <c r="BI22" s="1005">
        <f t="shared" si="3"/>
        <v>24.860753312859355</v>
      </c>
      <c r="BJ22" s="1005">
        <f t="shared" si="3"/>
        <v>23.689144954422943</v>
      </c>
      <c r="BK22" s="1005">
        <f t="shared" si="3"/>
        <v>24.632313642545103</v>
      </c>
      <c r="BL22" s="1005">
        <f t="shared" si="3"/>
        <v>30.09870603018625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9.8615269227769939</v>
      </c>
      <c r="AZ23" s="1005">
        <f t="shared" ref="AZ23:BL23" si="4">Y39</f>
        <v>9.4696740103611479</v>
      </c>
      <c r="BA23" s="1005">
        <f t="shared" si="4"/>
        <v>10.66906459406443</v>
      </c>
      <c r="BB23" s="1005">
        <f t="shared" si="4"/>
        <v>10.629841821143231</v>
      </c>
      <c r="BC23" s="1005">
        <f t="shared" si="4"/>
        <v>10.19670305276121</v>
      </c>
      <c r="BD23" s="1005">
        <f t="shared" si="4"/>
        <v>10.273705135753589</v>
      </c>
      <c r="BE23" s="1005">
        <f t="shared" si="4"/>
        <v>10.513806164100551</v>
      </c>
      <c r="BF23" s="1005">
        <f t="shared" si="4"/>
        <v>8.9512849306289244</v>
      </c>
      <c r="BG23" s="1005">
        <f t="shared" si="4"/>
        <v>7.7302082054662478</v>
      </c>
      <c r="BH23" s="1005">
        <f t="shared" si="4"/>
        <v>7.8102737852017166</v>
      </c>
      <c r="BI23" s="1005">
        <f t="shared" si="4"/>
        <v>7.6588701277508182</v>
      </c>
      <c r="BJ23" s="1005">
        <f t="shared" si="4"/>
        <v>6.3275453840612963</v>
      </c>
      <c r="BK23" s="1005">
        <f t="shared" si="4"/>
        <v>6.6552863036200414</v>
      </c>
      <c r="BL23" s="1005">
        <f t="shared" si="4"/>
        <v>6.3625059548368208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15.1794628425688</v>
      </c>
      <c r="AZ24" s="1005">
        <f t="shared" ref="AZ24:BL24" si="5">Y40</f>
        <v>15.62878188785985</v>
      </c>
      <c r="BA24" s="1005">
        <f t="shared" si="5"/>
        <v>17.91513799545109</v>
      </c>
      <c r="BB24" s="1005">
        <f t="shared" si="5"/>
        <v>17.838547806104611</v>
      </c>
      <c r="BC24" s="1005">
        <f t="shared" si="5"/>
        <v>18.791521303402671</v>
      </c>
      <c r="BD24" s="1005">
        <f t="shared" si="5"/>
        <v>16.186062786502632</v>
      </c>
      <c r="BE24" s="1005">
        <f t="shared" si="5"/>
        <v>14.37394189762164</v>
      </c>
      <c r="BF24" s="1005">
        <f t="shared" si="5"/>
        <v>14.275770972211133</v>
      </c>
      <c r="BG24" s="1005">
        <f t="shared" si="5"/>
        <v>14.975161064351688</v>
      </c>
      <c r="BH24" s="1005">
        <f t="shared" si="5"/>
        <v>13.490265014260725</v>
      </c>
      <c r="BI24" s="1005">
        <f t="shared" si="5"/>
        <v>12.753973457548211</v>
      </c>
      <c r="BJ24" s="1005">
        <f t="shared" si="5"/>
        <v>11.85682928068605</v>
      </c>
      <c r="BK24" s="1005">
        <f t="shared" si="5"/>
        <v>12.534893989641631</v>
      </c>
      <c r="BL24" s="1005">
        <f t="shared" si="5"/>
        <v>12.946221801186271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18.672243384144497</v>
      </c>
      <c r="AZ25" s="1005">
        <f t="shared" ref="AZ25:BL25" si="6">Y41</f>
        <v>18.648469966163685</v>
      </c>
      <c r="BA25" s="1005">
        <f t="shared" si="6"/>
        <v>18.239320073739052</v>
      </c>
      <c r="BB25" s="1005">
        <f t="shared" si="6"/>
        <v>18.159193111214087</v>
      </c>
      <c r="BC25" s="1005">
        <f t="shared" si="6"/>
        <v>17.845412732347306</v>
      </c>
      <c r="BD25" s="1005">
        <f t="shared" si="6"/>
        <v>17.077707640747214</v>
      </c>
      <c r="BE25" s="1005">
        <f t="shared" si="6"/>
        <v>16.796812058993382</v>
      </c>
      <c r="BF25" s="1005">
        <f t="shared" si="6"/>
        <v>16.981677546347843</v>
      </c>
      <c r="BG25" s="1005">
        <f t="shared" si="6"/>
        <v>16.712586841223914</v>
      </c>
      <c r="BH25" s="1005">
        <f t="shared" si="6"/>
        <v>16.311549839414553</v>
      </c>
      <c r="BI25" s="1005">
        <f t="shared" si="6"/>
        <v>15.163862205683584</v>
      </c>
      <c r="BJ25" s="1005">
        <f t="shared" si="6"/>
        <v>13.633082287961415</v>
      </c>
      <c r="BK25" s="1005">
        <f t="shared" si="6"/>
        <v>13.52014327621605</v>
      </c>
      <c r="BL25" s="1005">
        <f t="shared" si="6"/>
        <v>13.497577606033115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0.90180531094556837</v>
      </c>
      <c r="AZ26" s="1005">
        <f t="shared" si="7"/>
        <v>0.94923599503130163</v>
      </c>
      <c r="BA26" s="1005">
        <f t="shared" si="7"/>
        <v>1.067981121790768</v>
      </c>
      <c r="BB26" s="1005">
        <f t="shared" si="7"/>
        <v>1.104467634726173</v>
      </c>
      <c r="BC26" s="1005">
        <f t="shared" si="7"/>
        <v>0.90651695583883707</v>
      </c>
      <c r="BD26" s="1005">
        <f t="shared" si="7"/>
        <v>0.85500655799141567</v>
      </c>
      <c r="BE26" s="1005">
        <f t="shared" si="7"/>
        <v>1.0399156537192851</v>
      </c>
      <c r="BF26" s="1005">
        <f t="shared" si="7"/>
        <v>1.0335100488787996</v>
      </c>
      <c r="BG26" s="1005">
        <f t="shared" si="7"/>
        <v>1.2938480637580565</v>
      </c>
      <c r="BH26" s="1005">
        <f t="shared" si="7"/>
        <v>1.3031238305093809</v>
      </c>
      <c r="BI26" s="1005">
        <f t="shared" si="7"/>
        <v>1.2255192674628672</v>
      </c>
      <c r="BJ26" s="1005">
        <f t="shared" si="7"/>
        <v>1.158636267516411</v>
      </c>
      <c r="BK26" s="1005">
        <f t="shared" si="7"/>
        <v>0.90771319089653901</v>
      </c>
      <c r="BL26" s="1005">
        <f t="shared" si="7"/>
        <v>0.9295734798817965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70.700462841257504</v>
      </c>
      <c r="AZ27" s="1005">
        <f t="shared" si="8"/>
        <v>74.058789612500334</v>
      </c>
      <c r="BA27" s="1005">
        <f t="shared" si="8"/>
        <v>80.740579272117358</v>
      </c>
      <c r="BB27" s="1005">
        <f t="shared" si="8"/>
        <v>79.554688466433134</v>
      </c>
      <c r="BC27" s="1005">
        <f t="shared" si="8"/>
        <v>74.013032346294551</v>
      </c>
      <c r="BD27" s="1005">
        <f t="shared" si="8"/>
        <v>68.826912146697126</v>
      </c>
      <c r="BE27" s="1005">
        <f t="shared" si="8"/>
        <v>69.075227494037662</v>
      </c>
      <c r="BF27" s="1005">
        <f t="shared" si="8"/>
        <v>65.067451628944013</v>
      </c>
      <c r="BG27" s="1005">
        <f t="shared" si="8"/>
        <v>62.987605671062845</v>
      </c>
      <c r="BH27" s="1005">
        <f t="shared" si="8"/>
        <v>64.358411914001465</v>
      </c>
      <c r="BI27" s="1005">
        <f t="shared" si="8"/>
        <v>61.662978371304838</v>
      </c>
      <c r="BJ27" s="1005">
        <f t="shared" si="8"/>
        <v>56.665238174648117</v>
      </c>
      <c r="BK27" s="1005">
        <f t="shared" si="8"/>
        <v>58.250350402919359</v>
      </c>
      <c r="BL27" s="1005">
        <f t="shared" si="8"/>
        <v>63.834584872124253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74.013032346294551</v>
      </c>
      <c r="P30" s="452">
        <f>P31+P35+P36+P37+P43</f>
        <v>0.99999999999999967</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26.272878301944512</v>
      </c>
      <c r="P31" s="453">
        <f t="shared" ref="P31:P43" si="9">O31/$O$30</f>
        <v>0.35497638009233462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20.106952109438961</v>
      </c>
      <c r="P32" s="454">
        <f t="shared" si="9"/>
        <v>0.27166772488609719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1.087058801581815</v>
      </c>
      <c r="P33" s="454">
        <f t="shared" si="9"/>
        <v>1.4687397166699635E-2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5.0788673909237358</v>
      </c>
      <c r="P34" s="454">
        <f t="shared" si="9"/>
        <v>6.8621258039537794E-2</v>
      </c>
      <c r="Q34" s="328"/>
      <c r="R34" s="13"/>
      <c r="S34" s="323"/>
      <c r="T34" s="563" t="s">
        <v>112</v>
      </c>
      <c r="U34" s="332"/>
      <c r="V34" s="332"/>
      <c r="W34" s="332"/>
      <c r="X34" s="893">
        <f>X35+X39+X40+X41+X47</f>
        <v>70.700462841257504</v>
      </c>
      <c r="Y34" s="894">
        <f t="shared" ref="Y34:AK34" si="10">Y35+Y39+Y40+Y41+Y47</f>
        <v>74.058789612500334</v>
      </c>
      <c r="Z34" s="894">
        <f t="shared" si="10"/>
        <v>80.740579272117358</v>
      </c>
      <c r="AA34" s="894">
        <f t="shared" si="10"/>
        <v>79.554688466433134</v>
      </c>
      <c r="AB34" s="894">
        <f t="shared" si="10"/>
        <v>74.013032346294551</v>
      </c>
      <c r="AC34" s="894">
        <f t="shared" si="10"/>
        <v>68.826912146697126</v>
      </c>
      <c r="AD34" s="894">
        <f t="shared" si="10"/>
        <v>69.075227494037662</v>
      </c>
      <c r="AE34" s="894">
        <f t="shared" si="10"/>
        <v>65.067451628944013</v>
      </c>
      <c r="AF34" s="894">
        <f t="shared" si="10"/>
        <v>62.987605671062845</v>
      </c>
      <c r="AG34" s="894">
        <f t="shared" si="10"/>
        <v>64.358411914001465</v>
      </c>
      <c r="AH34" s="894">
        <f t="shared" si="10"/>
        <v>61.662978371304838</v>
      </c>
      <c r="AI34" s="894">
        <f t="shared" si="10"/>
        <v>56.665238174648117</v>
      </c>
      <c r="AJ34" s="894">
        <f t="shared" si="10"/>
        <v>58.250350402919359</v>
      </c>
      <c r="AK34" s="895">
        <f t="shared" si="10"/>
        <v>63.834584872124253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10.19670305276121</v>
      </c>
      <c r="P35" s="453">
        <f t="shared" si="9"/>
        <v>0.13776902161030977</v>
      </c>
      <c r="Q35" s="328"/>
      <c r="R35" s="13"/>
      <c r="S35" s="323"/>
      <c r="T35" s="334"/>
      <c r="U35" s="246" t="s">
        <v>114</v>
      </c>
      <c r="V35" s="344"/>
      <c r="W35" s="344"/>
      <c r="X35" s="896">
        <f>SUM(X36:X38)</f>
        <v>26.085424380821649</v>
      </c>
      <c r="Y35" s="897">
        <f t="shared" ref="Y35:AK35" si="11">SUM(Y36:Y38)</f>
        <v>29.362627753084354</v>
      </c>
      <c r="Z35" s="897">
        <f t="shared" si="11"/>
        <v>32.849075487072014</v>
      </c>
      <c r="AA35" s="897">
        <f t="shared" si="11"/>
        <v>31.822638093245025</v>
      </c>
      <c r="AB35" s="897">
        <f t="shared" si="11"/>
        <v>26.272878301944512</v>
      </c>
      <c r="AC35" s="897">
        <f t="shared" si="11"/>
        <v>24.43443002570227</v>
      </c>
      <c r="AD35" s="897">
        <f t="shared" si="11"/>
        <v>26.350751719602791</v>
      </c>
      <c r="AE35" s="897">
        <f t="shared" si="11"/>
        <v>23.825208130877314</v>
      </c>
      <c r="AF35" s="897">
        <f t="shared" si="11"/>
        <v>22.275801496262936</v>
      </c>
      <c r="AG35" s="897">
        <f t="shared" si="11"/>
        <v>25.44319944461509</v>
      </c>
      <c r="AH35" s="897">
        <f t="shared" si="11"/>
        <v>24.860753312859355</v>
      </c>
      <c r="AI35" s="897">
        <f t="shared" si="11"/>
        <v>23.689144954422943</v>
      </c>
      <c r="AJ35" s="897">
        <f t="shared" si="11"/>
        <v>24.632313642545103</v>
      </c>
      <c r="AK35" s="898">
        <f t="shared" si="11"/>
        <v>30.09870603018625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18.791521303402671</v>
      </c>
      <c r="P36" s="453">
        <f t="shared" si="9"/>
        <v>0.25389476295850572</v>
      </c>
      <c r="Q36" s="328"/>
      <c r="R36" s="13"/>
      <c r="S36" s="356" t="s">
        <v>184</v>
      </c>
      <c r="T36" s="335"/>
      <c r="U36" s="346"/>
      <c r="V36" s="336" t="s">
        <v>184</v>
      </c>
      <c r="W36" s="357"/>
      <c r="X36" s="899">
        <f>VLOOKUP(年度マスタ!$K$4&amp;"_"&amp;X$33,データシート1!$A:$BT,MATCH("aa_"&amp;$S36,データシート1!$A$1:$BT$1,0),0)</f>
        <v>17.531834270713439</v>
      </c>
      <c r="Y36" s="900">
        <f>VLOOKUP(年度マスタ!$K$4&amp;"_"&amp;Y$33,データシート1!$A:$BT,MATCH("aa_"&amp;$S36,データシート1!$A$1:$BT$1,0),0)</f>
        <v>21.174284768357261</v>
      </c>
      <c r="Z36" s="900">
        <f>VLOOKUP(年度マスタ!$K$4&amp;"_"&amp;Z$33,データシート1!$A:$BT,MATCH("aa_"&amp;$S36,データシート1!$A$1:$BT$1,0),0)</f>
        <v>25.861760681651891</v>
      </c>
      <c r="AA36" s="900">
        <f>VLOOKUP(年度マスタ!$K$4&amp;"_"&amp;AA$33,データシート1!$A:$BT,MATCH("aa_"&amp;$S36,データシート1!$A$1:$BT$1,0),0)</f>
        <v>25.002652968824119</v>
      </c>
      <c r="AB36" s="900">
        <f>VLOOKUP(年度マスタ!$K$4&amp;"_"&amp;AB$33,データシート1!$A:$BT,MATCH("aa_"&amp;$S36,データシート1!$A$1:$BT$1,0),0)</f>
        <v>20.106952109438961</v>
      </c>
      <c r="AC36" s="900">
        <f>VLOOKUP(年度マスタ!$K$4&amp;"_"&amp;AC$33,データシート1!$A:$BT,MATCH("aa_"&amp;$S36,データシート1!$A$1:$BT$1,0),0)</f>
        <v>18.568780465831729</v>
      </c>
      <c r="AD36" s="900">
        <f>VLOOKUP(年度マスタ!$K$4&amp;"_"&amp;AD$33,データシート1!$A:$BT,MATCH("aa_"&amp;$S36,データシート1!$A$1:$BT$1,0),0)</f>
        <v>20.390801674113781</v>
      </c>
      <c r="AE36" s="900">
        <f>VLOOKUP(年度マスタ!$K$4&amp;"_"&amp;AE$33,データシート1!$A:$BT,MATCH("aa_"&amp;$S36,データシート1!$A$1:$BT$1,0),0)</f>
        <v>17.057976604469825</v>
      </c>
      <c r="AF36" s="900">
        <f>VLOOKUP(年度マスタ!$K$4&amp;"_"&amp;AF$33,データシート1!$A:$BT,MATCH("aa_"&amp;$S36,データシート1!$A$1:$BT$1,0),0)</f>
        <v>16.18308088158366</v>
      </c>
      <c r="AG36" s="900">
        <f>VLOOKUP(年度マスタ!$K$4&amp;"_"&amp;AG$33,データシート1!$A:$BT,MATCH("aa_"&amp;$S36,データシート1!$A$1:$BT$1,0),0)</f>
        <v>19.791962005822768</v>
      </c>
      <c r="AH36" s="900">
        <f>VLOOKUP(年度マスタ!$K$4&amp;"_"&amp;AH$33,データシート1!$A:$BT,MATCH("aa_"&amp;$S36,データシート1!$A$1:$BT$1,0),0)</f>
        <v>19.240098415126543</v>
      </c>
      <c r="AI36" s="900">
        <f>VLOOKUP(年度マスタ!$K$4&amp;"_"&amp;AI$33,データシート1!$A:$BT,MATCH("aa_"&amp;$S36,データシート1!$A$1:$BT$1,0),0)</f>
        <v>18.014533515756721</v>
      </c>
      <c r="AJ36" s="900">
        <f>VLOOKUP(年度マスタ!$K$4&amp;"_"&amp;AJ$33,データシート1!$A:$BT,MATCH("aa_"&amp;$S36,データシート1!$A$1:$BT$1,0),0)</f>
        <v>19.501772434231629</v>
      </c>
      <c r="AK36" s="901">
        <f>VLOOKUP(年度マスタ!$K$4&amp;"_"&amp;AK$33,データシート1!$A:$BT,MATCH("aa_"&amp;$S36,データシート1!$A$1:$BT$1,0),0)</f>
        <v>25.533251716982228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17.845412732347306</v>
      </c>
      <c r="P37" s="453">
        <f t="shared" si="9"/>
        <v>0.24111176324801309</v>
      </c>
      <c r="Q37" s="328"/>
      <c r="R37" s="13"/>
      <c r="S37" s="356" t="s">
        <v>187</v>
      </c>
      <c r="T37" s="335"/>
      <c r="U37" s="346"/>
      <c r="V37" s="336" t="s">
        <v>194</v>
      </c>
      <c r="W37" s="357"/>
      <c r="X37" s="899">
        <f>VLOOKUP(年度マスタ!$K$4&amp;"_"&amp;X$33,データシート1!$A:$BT,MATCH("aa_"&amp;$S37,データシート1!$A$1:$BT$1,0),0)</f>
        <v>1.0202931793996759</v>
      </c>
      <c r="Y37" s="900">
        <f>VLOOKUP(年度マスタ!$K$4&amp;"_"&amp;Y$33,データシート1!$A:$BT,MATCH("aa_"&amp;$S37,データシート1!$A$1:$BT$1,0),0)</f>
        <v>1.045194118697389</v>
      </c>
      <c r="Z37" s="900">
        <f>VLOOKUP(年度マスタ!$K$4&amp;"_"&amp;Z$33,データシート1!$A:$BT,MATCH("aa_"&amp;$S37,データシート1!$A$1:$BT$1,0),0)</f>
        <v>1.3426919723809561</v>
      </c>
      <c r="AA37" s="900">
        <f>VLOOKUP(年度マスタ!$K$4&amp;"_"&amp;AA$33,データシート1!$A:$BT,MATCH("aa_"&amp;$S37,データシート1!$A$1:$BT$1,0),0)</f>
        <v>1.2602729359261859</v>
      </c>
      <c r="AB37" s="900">
        <f>VLOOKUP(年度マスタ!$K$4&amp;"_"&amp;AB$33,データシート1!$A:$BT,MATCH("aa_"&amp;$S37,データシート1!$A$1:$BT$1,0),0)</f>
        <v>1.087058801581815</v>
      </c>
      <c r="AC37" s="900">
        <f>VLOOKUP(年度マスタ!$K$4&amp;"_"&amp;AC$33,データシート1!$A:$BT,MATCH("aa_"&amp;$S37,データシート1!$A$1:$BT$1,0),0)</f>
        <v>1.116594781057068</v>
      </c>
      <c r="AD37" s="900">
        <f>VLOOKUP(年度マスタ!$K$4&amp;"_"&amp;AD$33,データシート1!$A:$BT,MATCH("aa_"&amp;$S37,データシート1!$A$1:$BT$1,0),0)</f>
        <v>1.1304627416516631</v>
      </c>
      <c r="AE37" s="900">
        <f>VLOOKUP(年度マスタ!$K$4&amp;"_"&amp;AE$33,データシート1!$A:$BT,MATCH("aa_"&amp;$S37,データシート1!$A$1:$BT$1,0),0)</f>
        <v>1.1289466627706961</v>
      </c>
      <c r="AF37" s="900">
        <f>VLOOKUP(年度マスタ!$K$4&amp;"_"&amp;AF$33,データシート1!$A:$BT,MATCH("aa_"&amp;$S37,データシート1!$A$1:$BT$1,0),0)</f>
        <v>1.0850005934211064</v>
      </c>
      <c r="AG37" s="900">
        <f>VLOOKUP(年度マスタ!$K$4&amp;"_"&amp;AG$33,データシート1!$A:$BT,MATCH("aa_"&amp;$S37,データシート1!$A$1:$BT$1,0),0)</f>
        <v>1.030163601895504</v>
      </c>
      <c r="AH37" s="900">
        <f>VLOOKUP(年度マスタ!$K$4&amp;"_"&amp;AH$33,データシート1!$A:$BT,MATCH("aa_"&amp;$S37,データシート1!$A$1:$BT$1,0),0)</f>
        <v>0.95271379853062665</v>
      </c>
      <c r="AI37" s="900">
        <f>VLOOKUP(年度マスタ!$K$4&amp;"_"&amp;AI$33,データシート1!$A:$BT,MATCH("aa_"&amp;$S37,データシート1!$A$1:$BT$1,0),0)</f>
        <v>1.1599833290716701</v>
      </c>
      <c r="AJ37" s="900">
        <f>VLOOKUP(年度マスタ!$K$4&amp;"_"&amp;AJ$33,データシート1!$A:$BT,MATCH("aa_"&amp;$S37,データシート1!$A$1:$BT$1,0),0)</f>
        <v>1.207959712254487</v>
      </c>
      <c r="AK37" s="901">
        <f>VLOOKUP(年度マスタ!$K$4&amp;"_"&amp;AK$33,データシート1!$A:$BT,MATCH("aa_"&amp;$S37,データシート1!$A$1:$BT$1,0),0)</f>
        <v>1.100804238740982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17.185962262719343</v>
      </c>
      <c r="P38" s="454">
        <f t="shared" si="9"/>
        <v>0.23220183956670107</v>
      </c>
      <c r="Q38" s="328"/>
      <c r="R38" s="13"/>
      <c r="S38" s="356" t="s">
        <v>188</v>
      </c>
      <c r="T38" s="335"/>
      <c r="U38" s="348"/>
      <c r="V38" s="358" t="s">
        <v>197</v>
      </c>
      <c r="W38" s="358"/>
      <c r="X38" s="899">
        <f>VLOOKUP(年度マスタ!$K$4&amp;"_"&amp;X$33,データシート1!$A:$BT,MATCH("aa_"&amp;$S38,データシート1!$A$1:$BT$1,0),0)</f>
        <v>7.5332969307085333</v>
      </c>
      <c r="Y38" s="900">
        <f>VLOOKUP(年度マスタ!$K$4&amp;"_"&amp;Y$33,データシート1!$A:$BT,MATCH("aa_"&amp;$S38,データシート1!$A$1:$BT$1,0),0)</f>
        <v>7.1431488660297031</v>
      </c>
      <c r="Z38" s="900">
        <f>VLOOKUP(年度マスタ!$K$4&amp;"_"&amp;Z$33,データシート1!$A:$BT,MATCH("aa_"&amp;$S38,データシート1!$A$1:$BT$1,0),0)</f>
        <v>5.6446228330391666</v>
      </c>
      <c r="AA38" s="900">
        <f>VLOOKUP(年度マスタ!$K$4&amp;"_"&amp;AA$33,データシート1!$A:$BT,MATCH("aa_"&amp;$S38,データシート1!$A$1:$BT$1,0),0)</f>
        <v>5.5597121884947196</v>
      </c>
      <c r="AB38" s="900">
        <f>VLOOKUP(年度マスタ!$K$4&amp;"_"&amp;AB$33,データシート1!$A:$BT,MATCH("aa_"&amp;$S38,データシート1!$A$1:$BT$1,0),0)</f>
        <v>5.0788673909237358</v>
      </c>
      <c r="AC38" s="900">
        <f>VLOOKUP(年度マスタ!$K$4&amp;"_"&amp;AC$33,データシート1!$A:$BT,MATCH("aa_"&amp;$S38,データシート1!$A$1:$BT$1,0),0)</f>
        <v>4.7490547788134716</v>
      </c>
      <c r="AD38" s="900">
        <f>VLOOKUP(年度マスタ!$K$4&amp;"_"&amp;AD$33,データシート1!$A:$BT,MATCH("aa_"&amp;$S38,データシート1!$A$1:$BT$1,0),0)</f>
        <v>4.8294873038373476</v>
      </c>
      <c r="AE38" s="900">
        <f>VLOOKUP(年度マスタ!$K$4&amp;"_"&amp;AE$33,データシート1!$A:$BT,MATCH("aa_"&amp;$S38,データシート1!$A$1:$BT$1,0),0)</f>
        <v>5.6382848636367902</v>
      </c>
      <c r="AF38" s="900">
        <f>VLOOKUP(年度マスタ!$K$4&amp;"_"&amp;AF$33,データシート1!$A:$BT,MATCH("aa_"&amp;$S38,データシート1!$A$1:$BT$1,0),0)</f>
        <v>5.0077200212581685</v>
      </c>
      <c r="AG38" s="900">
        <f>VLOOKUP(年度マスタ!$K$4&amp;"_"&amp;AG$33,データシート1!$A:$BT,MATCH("aa_"&amp;$S38,データシート1!$A$1:$BT$1,0),0)</f>
        <v>4.6210738368968212</v>
      </c>
      <c r="AH38" s="900">
        <f>VLOOKUP(年度マスタ!$K$4&amp;"_"&amp;AH$33,データシート1!$A:$BT,MATCH("aa_"&amp;$S38,データシート1!$A$1:$BT$1,0),0)</f>
        <v>4.6679410992021859</v>
      </c>
      <c r="AI38" s="900">
        <f>VLOOKUP(年度マスタ!$K$4&amp;"_"&amp;AI$33,データシート1!$A:$BT,MATCH("aa_"&amp;$S38,データシート1!$A$1:$BT$1,0),0)</f>
        <v>4.5146281095945504</v>
      </c>
      <c r="AJ38" s="900">
        <f>VLOOKUP(年度マスタ!$K$4&amp;"_"&amp;AJ$33,データシート1!$A:$BT,MATCH("aa_"&amp;$S38,データシート1!$A$1:$BT$1,0),0)</f>
        <v>3.9225814960589891</v>
      </c>
      <c r="AK38" s="901">
        <f>VLOOKUP(年度マスタ!$K$4&amp;"_"&amp;AK$33,データシート1!$A:$BT,MATCH("aa_"&amp;$S38,データシート1!$A$1:$BT$1,0),0)</f>
        <v>3.4646500744630391</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8.8986535196262633</v>
      </c>
      <c r="P39" s="454">
        <f t="shared" si="9"/>
        <v>0.12023090039050092</v>
      </c>
      <c r="Q39" s="328"/>
      <c r="R39" s="13"/>
      <c r="S39" s="356" t="s">
        <v>189</v>
      </c>
      <c r="T39" s="335"/>
      <c r="U39" s="343" t="s">
        <v>199</v>
      </c>
      <c r="V39" s="344"/>
      <c r="W39" s="344"/>
      <c r="X39" s="896">
        <f>VLOOKUP(年度マスタ!$K$4&amp;"_"&amp;X$33,データシート1!$A:$BT,MATCH("aa_"&amp;$S39,データシート1!$A$1:$BT$1,0),0)</f>
        <v>9.8615269227769939</v>
      </c>
      <c r="Y39" s="897">
        <f>VLOOKUP(年度マスタ!$K$4&amp;"_"&amp;Y$33,データシート1!$A:$BT,MATCH("aa_"&amp;$S39,データシート1!$A$1:$BT$1,0),0)</f>
        <v>9.4696740103611479</v>
      </c>
      <c r="Z39" s="897">
        <f>VLOOKUP(年度マスタ!$K$4&amp;"_"&amp;Z$33,データシート1!$A:$BT,MATCH("aa_"&amp;$S39,データシート1!$A$1:$BT$1,0),0)</f>
        <v>10.66906459406443</v>
      </c>
      <c r="AA39" s="897">
        <f>VLOOKUP(年度マスタ!$K$4&amp;"_"&amp;AA$33,データシート1!$A:$BT,MATCH("aa_"&amp;$S39,データシート1!$A$1:$BT$1,0),0)</f>
        <v>10.629841821143231</v>
      </c>
      <c r="AB39" s="897">
        <f>VLOOKUP(年度マスタ!$K$4&amp;"_"&amp;AB$33,データシート1!$A:$BT,MATCH("aa_"&amp;$S39,データシート1!$A$1:$BT$1,0),0)</f>
        <v>10.19670305276121</v>
      </c>
      <c r="AC39" s="897">
        <f>VLOOKUP(年度マスタ!$K$4&amp;"_"&amp;AC$33,データシート1!$A:$BT,MATCH("aa_"&amp;$S39,データシート1!$A$1:$BT$1,0),0)</f>
        <v>10.273705135753589</v>
      </c>
      <c r="AD39" s="897">
        <f>VLOOKUP(年度マスタ!$K$4&amp;"_"&amp;AD$33,データシート1!$A:$BT,MATCH("aa_"&amp;$S39,データシート1!$A$1:$BT$1,0),0)</f>
        <v>10.513806164100551</v>
      </c>
      <c r="AE39" s="897">
        <f>VLOOKUP(年度マスタ!$K$4&amp;"_"&amp;AE$33,データシート1!$A:$BT,MATCH("aa_"&amp;$S39,データシート1!$A$1:$BT$1,0),0)</f>
        <v>8.9512849306289244</v>
      </c>
      <c r="AF39" s="897">
        <f>VLOOKUP(年度マスタ!$K$4&amp;"_"&amp;AF$33,データシート1!$A:$BT,MATCH("aa_"&amp;$S39,データシート1!$A$1:$BT$1,0),0)</f>
        <v>7.7302082054662478</v>
      </c>
      <c r="AG39" s="897">
        <f>VLOOKUP(年度マスタ!$K$4&amp;"_"&amp;AG$33,データシート1!$A:$BT,MATCH("aa_"&amp;$S39,データシート1!$A$1:$BT$1,0),0)</f>
        <v>7.8102737852017166</v>
      </c>
      <c r="AH39" s="897">
        <f>VLOOKUP(年度マスタ!$K$4&amp;"_"&amp;AH$33,データシート1!$A:$BT,MATCH("aa_"&amp;$S39,データシート1!$A$1:$BT$1,0),0)</f>
        <v>7.6588701277508182</v>
      </c>
      <c r="AI39" s="897">
        <f>VLOOKUP(年度マスタ!$K$4&amp;"_"&amp;AI$33,データシート1!$A:$BT,MATCH("aa_"&amp;$S39,データシート1!$A$1:$BT$1,0),0)</f>
        <v>6.3275453840612963</v>
      </c>
      <c r="AJ39" s="897">
        <f>VLOOKUP(年度マスタ!$K$4&amp;"_"&amp;AJ$33,データシート1!$A:$BT,MATCH("aa_"&amp;$S39,データシート1!$A$1:$BT$1,0),0)</f>
        <v>6.6552863036200414</v>
      </c>
      <c r="AK39" s="898">
        <f>VLOOKUP(年度マスタ!$K$4&amp;"_"&amp;AK$33,データシート1!$A:$BT,MATCH("aa_"&amp;$S39,データシート1!$A$1:$BT$1,0),0)</f>
        <v>6.3625059548368208</v>
      </c>
      <c r="AL39" s="330"/>
      <c r="AW39" s="17" t="str">
        <f>年度マスタ!K4</f>
        <v>06401</v>
      </c>
      <c r="AX39" s="17" t="s">
        <v>200</v>
      </c>
      <c r="AY39" s="17">
        <f>VLOOKUP($AW39&amp;"_"&amp;$AY$34,データシート1!$A:$BT,MATCH($AY$31&amp;"_"&amp;AY$36,データシート1!$A$1:$BT$1,0),0)</f>
        <v>25.533251716982228</v>
      </c>
      <c r="AZ39" s="17">
        <f>VLOOKUP($AW39&amp;"_"&amp;$AY$34,データシート1!$A:$BT,MATCH($AY$31&amp;"_"&amp;AZ$36,データシート1!$A$1:$BT$1,0),0)</f>
        <v>1.100804238740982</v>
      </c>
      <c r="BA39" s="17">
        <f>VLOOKUP($AW39&amp;"_"&amp;$AY$34,データシート1!$A:$BT,MATCH($AY$31&amp;"_"&amp;BA$36,データシート1!$A$1:$BT$1,0),0)</f>
        <v>3.4646500744630391</v>
      </c>
      <c r="BB39" s="17">
        <f>VLOOKUP($AW39&amp;"_"&amp;$AY$34,データシート1!$A:$BT,MATCH($AY$31&amp;"_"&amp;BB$36,データシート1!$A$1:$BT$1,0),0)</f>
        <v>6.3625059548368208</v>
      </c>
      <c r="BC39" s="17">
        <f>VLOOKUP($AW39&amp;"_"&amp;$AY$34,データシート1!$A:$BT,MATCH($AY$31&amp;"_"&amp;BC$36,データシート1!$A$1:$BT$1,0),0)</f>
        <v>12.946221801186271</v>
      </c>
      <c r="BD39" s="17">
        <f>VLOOKUP($AW39&amp;"_"&amp;$AY$34,データシート1!$A:$BT,MATCH($AY$31&amp;"_"&amp;BD$36,データシート1!$A$1:$BT$1,0),0)</f>
        <v>6.4115310550993874</v>
      </c>
      <c r="BE39" s="17">
        <f>VLOOKUP($AW39&amp;"_"&amp;$AY$34,データシート1!$A:$BT,MATCH($AY$31&amp;"_"&amp;BE$36,データシート1!$A$1:$BT$1,0),0)</f>
        <v>6.6776075836195767</v>
      </c>
      <c r="BF39" s="17">
        <f>VLOOKUP($AW39&amp;"_"&amp;$AY$34,データシート1!$A:$BT,MATCH($AY$31&amp;"_"&amp;BF$36,データシート1!$A$1:$BT$1,0),0)</f>
        <v>0.40843896731415064</v>
      </c>
      <c r="BG39" s="17">
        <f>VLOOKUP($AW39&amp;"_"&amp;$AY$34,データシート1!$A:$BT,MATCH($AY$31&amp;"_"&amp;BG$36,データシート1!$A$1:$BT$1,0),0)</f>
        <v>0</v>
      </c>
      <c r="BH39" s="17">
        <f>VLOOKUP($AW39&amp;"_"&amp;$AY$34,データシート1!$A:$BT,MATCH($AY$31&amp;"_"&amp;BH$36,データシート1!$A$1:$BT$1,0),0)</f>
        <v>0.9295734798817965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8.2873087430930816</v>
      </c>
      <c r="P40" s="454">
        <f t="shared" si="9"/>
        <v>0.11197093917620016</v>
      </c>
      <c r="Q40" s="328"/>
      <c r="R40" s="13"/>
      <c r="S40" s="356" t="s">
        <v>165</v>
      </c>
      <c r="T40" s="335"/>
      <c r="U40" s="343" t="s">
        <v>165</v>
      </c>
      <c r="V40" s="344"/>
      <c r="W40" s="344"/>
      <c r="X40" s="896">
        <f>VLOOKUP(年度マスタ!$K$4&amp;"_"&amp;X$33,データシート1!$A:$BT,MATCH("aa_"&amp;$S40,データシート1!$A$1:$BT$1,0),0)</f>
        <v>15.1794628425688</v>
      </c>
      <c r="Y40" s="897">
        <f>VLOOKUP(年度マスタ!$K$4&amp;"_"&amp;Y$33,データシート1!$A:$BT,MATCH("aa_"&amp;$S40,データシート1!$A$1:$BT$1,0),0)</f>
        <v>15.62878188785985</v>
      </c>
      <c r="Z40" s="897">
        <f>VLOOKUP(年度マスタ!$K$4&amp;"_"&amp;Z$33,データシート1!$A:$BT,MATCH("aa_"&amp;$S40,データシート1!$A$1:$BT$1,0),0)</f>
        <v>17.91513799545109</v>
      </c>
      <c r="AA40" s="897">
        <f>VLOOKUP(年度マスタ!$K$4&amp;"_"&amp;AA$33,データシート1!$A:$BT,MATCH("aa_"&amp;$S40,データシート1!$A$1:$BT$1,0),0)</f>
        <v>17.838547806104611</v>
      </c>
      <c r="AB40" s="897">
        <f>VLOOKUP(年度マスタ!$K$4&amp;"_"&amp;AB$33,データシート1!$A:$BT,MATCH("aa_"&amp;$S40,データシート1!$A$1:$BT$1,0),0)</f>
        <v>18.791521303402671</v>
      </c>
      <c r="AC40" s="897">
        <f>VLOOKUP(年度マスタ!$K$4&amp;"_"&amp;AC$33,データシート1!$A:$BT,MATCH("aa_"&amp;$S40,データシート1!$A$1:$BT$1,0),0)</f>
        <v>16.186062786502632</v>
      </c>
      <c r="AD40" s="897">
        <f>VLOOKUP(年度マスタ!$K$4&amp;"_"&amp;AD$33,データシート1!$A:$BT,MATCH("aa_"&amp;$S40,データシート1!$A$1:$BT$1,0),0)</f>
        <v>14.37394189762164</v>
      </c>
      <c r="AE40" s="897">
        <f>VLOOKUP(年度マスタ!$K$4&amp;"_"&amp;AE$33,データシート1!$A:$BT,MATCH("aa_"&amp;$S40,データシート1!$A$1:$BT$1,0),0)</f>
        <v>14.275770972211133</v>
      </c>
      <c r="AF40" s="897">
        <f>VLOOKUP(年度マスタ!$K$4&amp;"_"&amp;AF$33,データシート1!$A:$BT,MATCH("aa_"&amp;$S40,データシート1!$A$1:$BT$1,0),0)</f>
        <v>14.975161064351688</v>
      </c>
      <c r="AG40" s="897">
        <f>VLOOKUP(年度マスタ!$K$4&amp;"_"&amp;AG$33,データシート1!$A:$BT,MATCH("aa_"&amp;$S40,データシート1!$A$1:$BT$1,0),0)</f>
        <v>13.490265014260725</v>
      </c>
      <c r="AH40" s="897">
        <f>VLOOKUP(年度マスタ!$K$4&amp;"_"&amp;AH$33,データシート1!$A:$BT,MATCH("aa_"&amp;$S40,データシート1!$A$1:$BT$1,0),0)</f>
        <v>12.753973457548211</v>
      </c>
      <c r="AI40" s="897">
        <f>VLOOKUP(年度マスタ!$K$4&amp;"_"&amp;AI$33,データシート1!$A:$BT,MATCH("aa_"&amp;$S40,データシート1!$A$1:$BT$1,0),0)</f>
        <v>11.85682928068605</v>
      </c>
      <c r="AJ40" s="897">
        <f>VLOOKUP(年度マスタ!$K$4&amp;"_"&amp;AJ$33,データシート1!$A:$BT,MATCH("aa_"&amp;$S40,データシート1!$A$1:$BT$1,0),0)</f>
        <v>12.534893989641631</v>
      </c>
      <c r="AK40" s="898">
        <f>VLOOKUP(年度マスタ!$K$4&amp;"_"&amp;AK$33,データシート1!$A:$BT,MATCH("aa_"&amp;$S40,データシート1!$A$1:$BT$1,0),0)</f>
        <v>12.946221801186271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0.65945046962796205</v>
      </c>
      <c r="P41" s="454">
        <f t="shared" si="9"/>
        <v>8.9099236813120156E-3</v>
      </c>
      <c r="Q41" s="328"/>
      <c r="R41" s="13"/>
      <c r="S41" s="356" t="s">
        <v>201</v>
      </c>
      <c r="T41" s="335"/>
      <c r="U41" s="246" t="s">
        <v>128</v>
      </c>
      <c r="V41" s="344"/>
      <c r="W41" s="344"/>
      <c r="X41" s="896">
        <f>X42+X45+X46</f>
        <v>18.672243384144497</v>
      </c>
      <c r="Y41" s="897">
        <f t="shared" ref="Y41:AH41" si="12">Y42+Y45+Y46</f>
        <v>18.648469966163685</v>
      </c>
      <c r="Z41" s="897">
        <f t="shared" si="12"/>
        <v>18.239320073739052</v>
      </c>
      <c r="AA41" s="897">
        <f t="shared" si="12"/>
        <v>18.159193111214087</v>
      </c>
      <c r="AB41" s="897">
        <f t="shared" si="12"/>
        <v>17.845412732347306</v>
      </c>
      <c r="AC41" s="897">
        <f t="shared" si="12"/>
        <v>17.077707640747214</v>
      </c>
      <c r="AD41" s="897">
        <f t="shared" si="12"/>
        <v>16.796812058993382</v>
      </c>
      <c r="AE41" s="897">
        <f t="shared" si="12"/>
        <v>16.981677546347843</v>
      </c>
      <c r="AF41" s="897">
        <f t="shared" si="12"/>
        <v>16.712586841223914</v>
      </c>
      <c r="AG41" s="897">
        <f t="shared" si="12"/>
        <v>16.311549839414553</v>
      </c>
      <c r="AH41" s="897">
        <f t="shared" si="12"/>
        <v>15.163862205683584</v>
      </c>
      <c r="AI41" s="897">
        <f>AI42+AI45+AI46</f>
        <v>13.633082287961415</v>
      </c>
      <c r="AJ41" s="897">
        <f>AJ42+AJ45+AJ46</f>
        <v>13.52014327621605</v>
      </c>
      <c r="AK41" s="898">
        <f>AK42+AK45+AK46</f>
        <v>13.497577606033115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18.139697015557008</v>
      </c>
      <c r="Y42" s="900">
        <f t="shared" ref="Y42:AK42" si="13">SUM(Y43:Y44)</f>
        <v>18.102075210712155</v>
      </c>
      <c r="Z42" s="900">
        <f t="shared" si="13"/>
        <v>17.625762197249781</v>
      </c>
      <c r="AA42" s="900">
        <f t="shared" si="13"/>
        <v>17.502029338382997</v>
      </c>
      <c r="AB42" s="900">
        <f t="shared" si="13"/>
        <v>17.185962262719343</v>
      </c>
      <c r="AC42" s="900">
        <f t="shared" si="13"/>
        <v>16.459179720087754</v>
      </c>
      <c r="AD42" s="900">
        <f t="shared" si="13"/>
        <v>16.206643095608992</v>
      </c>
      <c r="AE42" s="900">
        <f t="shared" si="13"/>
        <v>16.416621323537395</v>
      </c>
      <c r="AF42" s="900">
        <f t="shared" si="13"/>
        <v>16.181259802413901</v>
      </c>
      <c r="AG42" s="900">
        <f t="shared" si="13"/>
        <v>15.829094935724477</v>
      </c>
      <c r="AH42" s="900">
        <f t="shared" si="13"/>
        <v>14.707268291277718</v>
      </c>
      <c r="AI42" s="900">
        <f t="shared" si="13"/>
        <v>13.205734964766044</v>
      </c>
      <c r="AJ42" s="900">
        <f t="shared" si="13"/>
        <v>13.106470620305217</v>
      </c>
      <c r="AK42" s="901">
        <f t="shared" si="13"/>
        <v>13.089138638718964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0.90651695583883707</v>
      </c>
      <c r="P43" s="612">
        <f t="shared" si="9"/>
        <v>1.2248072090836604E-2</v>
      </c>
      <c r="Q43" s="328"/>
      <c r="R43" s="13"/>
      <c r="S43" s="356" t="s">
        <v>190</v>
      </c>
      <c r="T43" s="359"/>
      <c r="U43" s="346"/>
      <c r="V43" s="360"/>
      <c r="W43" s="347" t="s">
        <v>190</v>
      </c>
      <c r="X43" s="899">
        <f>VLOOKUP(年度マスタ!$K$4&amp;"_"&amp;X$33,データシート1!$A:$BT,MATCH("aa_"&amp;$S43,データシート1!$A$1:$BT$1,0),0)</f>
        <v>9.6038880985019333</v>
      </c>
      <c r="Y43" s="900">
        <f>VLOOKUP(年度マスタ!$K$4&amp;"_"&amp;Y$33,データシート1!$A:$BT,MATCH("aa_"&amp;$S43,データシート1!$A$1:$BT$1,0),0)</f>
        <v>9.4393585205716324</v>
      </c>
      <c r="Z43" s="900">
        <f>VLOOKUP(年度マスタ!$K$4&amp;"_"&amp;Z$33,データシート1!$A:$BT,MATCH("aa_"&amp;$S43,データシート1!$A$1:$BT$1,0),0)</f>
        <v>9.2579201619650995</v>
      </c>
      <c r="AA43" s="900">
        <f>VLOOKUP(年度マスタ!$K$4&amp;"_"&amp;AA$33,データシート1!$A:$BT,MATCH("aa_"&amp;$S43,データシート1!$A$1:$BT$1,0),0)</f>
        <v>9.2806662982854551</v>
      </c>
      <c r="AB43" s="900">
        <f>VLOOKUP(年度マスタ!$K$4&amp;"_"&amp;AB$33,データシート1!$A:$BT,MATCH("aa_"&amp;$S43,データシート1!$A$1:$BT$1,0),0)</f>
        <v>8.8986535196262633</v>
      </c>
      <c r="AC43" s="900">
        <f>VLOOKUP(年度マスタ!$K$4&amp;"_"&amp;AC$33,データシート1!$A:$BT,MATCH("aa_"&amp;$S43,データシート1!$A$1:$BT$1,0),0)</f>
        <v>8.3447119613809235</v>
      </c>
      <c r="AD43" s="900">
        <f>VLOOKUP(年度マスタ!$K$4&amp;"_"&amp;AD$33,データシート1!$A:$BT,MATCH("aa_"&amp;$S43,データシート1!$A$1:$BT$1,0),0)</f>
        <v>8.1963209496380589</v>
      </c>
      <c r="AE43" s="900">
        <f>VLOOKUP(年度マスタ!$K$4&amp;"_"&amp;AE$33,データシート1!$A:$BT,MATCH("aa_"&amp;$S43,データシート1!$A$1:$BT$1,0),0)</f>
        <v>8.0984893724254459</v>
      </c>
      <c r="AF43" s="900">
        <f>VLOOKUP(年度マスタ!$K$4&amp;"_"&amp;AF$33,データシート1!$A:$BT,MATCH("aa_"&amp;$S43,データシート1!$A$1:$BT$1,0),0)</f>
        <v>7.9496158525738378</v>
      </c>
      <c r="AG43" s="900">
        <f>VLOOKUP(年度マスタ!$K$4&amp;"_"&amp;AG$33,データシート1!$A:$BT,MATCH("aa_"&amp;$S43,データシート1!$A$1:$BT$1,0),0)</f>
        <v>7.6985102642721968</v>
      </c>
      <c r="AH43" s="900">
        <f>VLOOKUP(年度マスタ!$K$4&amp;"_"&amp;AH$33,データシート1!$A:$BT,MATCH("aa_"&amp;$S43,データシート1!$A$1:$BT$1,0),0)</f>
        <v>7.4544735507300892</v>
      </c>
      <c r="AI43" s="900">
        <f>VLOOKUP(年度マスタ!$K$4&amp;"_"&amp;AI$33,データシート1!$A:$BT,MATCH("aa_"&amp;$S43,データシート1!$A$1:$BT$1,0),0)</f>
        <v>6.4681980984021274</v>
      </c>
      <c r="AJ43" s="900">
        <f>VLOOKUP(年度マスタ!$K$4&amp;"_"&amp;AJ$33,データシート1!$A:$BT,MATCH("aa_"&amp;$S43,データシート1!$A$1:$BT$1,0),0)</f>
        <v>6.2248413559942275</v>
      </c>
      <c r="AK43" s="901">
        <f>VLOOKUP(年度マスタ!$K$4&amp;"_"&amp;AK$33,データシート1!$A:$BT,MATCH("aa_"&amp;$S43,データシート1!$A$1:$BT$1,0),0)</f>
        <v>6.4115310550993874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8.5358089170550748</v>
      </c>
      <c r="Y44" s="900">
        <f>VLOOKUP(年度マスタ!$K$4&amp;"_"&amp;Y$33,データシート1!$A:$BT,MATCH("aa_"&amp;$S44,データシート1!$A$1:$BT$1,0),0)</f>
        <v>8.6627166901405221</v>
      </c>
      <c r="Z44" s="900">
        <f>VLOOKUP(年度マスタ!$K$4&amp;"_"&amp;Z$33,データシート1!$A:$BT,MATCH("aa_"&amp;$S44,データシート1!$A$1:$BT$1,0),0)</f>
        <v>8.3678420352846814</v>
      </c>
      <c r="AA44" s="900">
        <f>VLOOKUP(年度マスタ!$K$4&amp;"_"&amp;AA$33,データシート1!$A:$BT,MATCH("aa_"&amp;$S44,データシート1!$A$1:$BT$1,0),0)</f>
        <v>8.2213630400975433</v>
      </c>
      <c r="AB44" s="900">
        <f>VLOOKUP(年度マスタ!$K$4&amp;"_"&amp;AB$33,データシート1!$A:$BT,MATCH("aa_"&amp;$S44,データシート1!$A$1:$BT$1,0),0)</f>
        <v>8.2873087430930816</v>
      </c>
      <c r="AC44" s="900">
        <f>VLOOKUP(年度マスタ!$K$4&amp;"_"&amp;AC$33,データシート1!$A:$BT,MATCH("aa_"&amp;$S44,データシート1!$A$1:$BT$1,0),0)</f>
        <v>8.1144677587068283</v>
      </c>
      <c r="AD44" s="900">
        <f>VLOOKUP(年度マスタ!$K$4&amp;"_"&amp;AD$33,データシート1!$A:$BT,MATCH("aa_"&amp;$S44,データシート1!$A$1:$BT$1,0),0)</f>
        <v>8.0103221459709335</v>
      </c>
      <c r="AE44" s="900">
        <f>VLOOKUP(年度マスタ!$K$4&amp;"_"&amp;AE$33,データシート1!$A:$BT,MATCH("aa_"&amp;$S44,データシート1!$A$1:$BT$1,0),0)</f>
        <v>8.3181319511119494</v>
      </c>
      <c r="AF44" s="900">
        <f>VLOOKUP(年度マスタ!$K$4&amp;"_"&amp;AF$33,データシート1!$A:$BT,MATCH("aa_"&amp;$S44,データシート1!$A$1:$BT$1,0),0)</f>
        <v>8.2316439498400644</v>
      </c>
      <c r="AG44" s="900">
        <f>VLOOKUP(年度マスタ!$K$4&amp;"_"&amp;AG$33,データシート1!$A:$BT,MATCH("aa_"&amp;$S44,データシート1!$A$1:$BT$1,0),0)</f>
        <v>8.1305846714522794</v>
      </c>
      <c r="AH44" s="900">
        <f>VLOOKUP(年度マスタ!$K$4&amp;"_"&amp;AH$33,データシート1!$A:$BT,MATCH("aa_"&amp;$S44,データシート1!$A$1:$BT$1,0),0)</f>
        <v>7.2527947405476283</v>
      </c>
      <c r="AI44" s="900">
        <f>VLOOKUP(年度マスタ!$K$4&amp;"_"&amp;AI$33,データシート1!$A:$BT,MATCH("aa_"&amp;$S44,データシート1!$A$1:$BT$1,0),0)</f>
        <v>6.7375368663639161</v>
      </c>
      <c r="AJ44" s="900">
        <f>VLOOKUP(年度マスタ!$K$4&amp;"_"&amp;AJ$33,データシート1!$A:$BT,MATCH("aa_"&amp;$S44,データシート1!$A$1:$BT$1,0),0)</f>
        <v>6.8816292643109884</v>
      </c>
      <c r="AK44" s="901">
        <f>VLOOKUP(年度マスタ!$K$4&amp;"_"&amp;AK$33,データシート1!$A:$BT,MATCH("aa_"&amp;$S44,データシート1!$A$1:$BT$1,0),0)</f>
        <v>6.6776075836195767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0.53254636858749005</v>
      </c>
      <c r="Y45" s="900">
        <f>VLOOKUP(年度マスタ!$K$4&amp;"_"&amp;Y$33,データシート1!$A:$BT,MATCH("aa_"&amp;$S45,データシート1!$A$1:$BT$1,0),0)</f>
        <v>0.54639475545152905</v>
      </c>
      <c r="Z45" s="900">
        <f>VLOOKUP(年度マスタ!$K$4&amp;"_"&amp;Z$33,データシート1!$A:$BT,MATCH("aa_"&amp;$S45,データシート1!$A$1:$BT$1,0),0)</f>
        <v>0.61355787648927096</v>
      </c>
      <c r="AA45" s="900">
        <f>VLOOKUP(年度マスタ!$K$4&amp;"_"&amp;AA$33,データシート1!$A:$BT,MATCH("aa_"&amp;$S45,データシート1!$A$1:$BT$1,0),0)</f>
        <v>0.65716377283108895</v>
      </c>
      <c r="AB45" s="900">
        <f>VLOOKUP(年度マスタ!$K$4&amp;"_"&amp;AB$33,データシート1!$A:$BT,MATCH("aa_"&amp;$S45,データシート1!$A$1:$BT$1,0),0)</f>
        <v>0.65945046962796205</v>
      </c>
      <c r="AC45" s="900">
        <f>VLOOKUP(年度マスタ!$K$4&amp;"_"&amp;AC$33,データシート1!$A:$BT,MATCH("aa_"&amp;$S45,データシート1!$A$1:$BT$1,0),0)</f>
        <v>0.61852792065946105</v>
      </c>
      <c r="AD45" s="900">
        <f>VLOOKUP(年度マスタ!$K$4&amp;"_"&amp;AD$33,データシート1!$A:$BT,MATCH("aa_"&amp;$S45,データシート1!$A$1:$BT$1,0),0)</f>
        <v>0.59016896338438796</v>
      </c>
      <c r="AE45" s="900">
        <f>VLOOKUP(年度マスタ!$K$4&amp;"_"&amp;AE$33,データシート1!$A:$BT,MATCH("aa_"&amp;$S45,データシート1!$A$1:$BT$1,0),0)</f>
        <v>0.56505622281044865</v>
      </c>
      <c r="AF45" s="900">
        <f>VLOOKUP(年度マスタ!$K$4&amp;"_"&amp;AF$33,データシート1!$A:$BT,MATCH("aa_"&amp;$S45,データシート1!$A$1:$BT$1,0),0)</f>
        <v>0.53132703881001098</v>
      </c>
      <c r="AG45" s="900">
        <f>VLOOKUP(年度マスタ!$K$4&amp;"_"&amp;AG$33,データシート1!$A:$BT,MATCH("aa_"&amp;$S45,データシート1!$A$1:$BT$1,0),0)</f>
        <v>0.48245490369007599</v>
      </c>
      <c r="AH45" s="900">
        <f>VLOOKUP(年度マスタ!$K$4&amp;"_"&amp;AH$33,データシート1!$A:$BT,MATCH("aa_"&amp;$S45,データシート1!$A$1:$BT$1,0),0)</f>
        <v>0.456593914405866</v>
      </c>
      <c r="AI45" s="900">
        <f>VLOOKUP(年度マスタ!$K$4&amp;"_"&amp;AI$33,データシート1!$A:$BT,MATCH("aa_"&amp;$S45,データシート1!$A$1:$BT$1,0),0)</f>
        <v>0.427347323195371</v>
      </c>
      <c r="AJ45" s="900">
        <f>VLOOKUP(年度マスタ!$K$4&amp;"_"&amp;AJ$33,データシート1!$A:$BT,MATCH("aa_"&amp;$S45,データシート1!$A$1:$BT$1,0),0)</f>
        <v>0.41367265591083402</v>
      </c>
      <c r="AK45" s="901">
        <f>VLOOKUP(年度マスタ!$K$4&amp;"_"&amp;AK$33,データシート1!$A:$BT,MATCH("aa_"&amp;$S45,データシート1!$A$1:$BT$1,0),0)</f>
        <v>0.40843896731415064</v>
      </c>
      <c r="AL45" s="330"/>
      <c r="AW45" s="17" t="str">
        <f>AW48</f>
        <v>小国町</v>
      </c>
      <c r="AX45" s="1010">
        <f t="shared" ref="AX45:BB45" si="15">AX48/$BC48</f>
        <v>0.47151095429665696</v>
      </c>
      <c r="AY45" s="1010">
        <f t="shared" si="15"/>
        <v>9.9671768330324734E-2</v>
      </c>
      <c r="AZ45" s="1010">
        <f t="shared" si="15"/>
        <v>0.20280889782741768</v>
      </c>
      <c r="BA45" s="1010">
        <f t="shared" si="15"/>
        <v>0.21144615623446053</v>
      </c>
      <c r="BB45" s="1010">
        <f t="shared" si="15"/>
        <v>1.4562223311140061E-2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0.90180531094556837</v>
      </c>
      <c r="Y47" s="903">
        <f>VLOOKUP(年度マスタ!$K$4&amp;"_"&amp;Y$33,データシート1!$A:$BT,MATCH("aa_"&amp;$S47,データシート1!$A$1:$BT$1,0),0)</f>
        <v>0.94923599503130163</v>
      </c>
      <c r="Z47" s="903">
        <f>VLOOKUP(年度マスタ!$K$4&amp;"_"&amp;Z$33,データシート1!$A:$BT,MATCH("aa_"&amp;$S47,データシート1!$A$1:$BT$1,0),0)</f>
        <v>1.067981121790768</v>
      </c>
      <c r="AA47" s="903">
        <f>VLOOKUP(年度マスタ!$K$4&amp;"_"&amp;AA$33,データシート1!$A:$BT,MATCH("aa_"&amp;$S47,データシート1!$A$1:$BT$1,0),0)</f>
        <v>1.104467634726173</v>
      </c>
      <c r="AB47" s="903">
        <f>VLOOKUP(年度マスタ!$K$4&amp;"_"&amp;AB$33,データシート1!$A:$BT,MATCH("aa_"&amp;$S47,データシート1!$A$1:$BT$1,0),0)</f>
        <v>0.90651695583883707</v>
      </c>
      <c r="AC47" s="903">
        <f>VLOOKUP(年度マスタ!$K$4&amp;"_"&amp;AC$33,データシート1!$A:$BT,MATCH("aa_"&amp;$S47,データシート1!$A$1:$BT$1,0),0)</f>
        <v>0.85500655799141567</v>
      </c>
      <c r="AD47" s="903">
        <f>VLOOKUP(年度マスタ!$K$4&amp;"_"&amp;AD$33,データシート1!$A:$BT,MATCH("aa_"&amp;$S47,データシート1!$A$1:$BT$1,0),0)</f>
        <v>1.0399156537192851</v>
      </c>
      <c r="AE47" s="903">
        <f>VLOOKUP(年度マスタ!$K$4&amp;"_"&amp;AE$33,データシート1!$A:$BT,MATCH("aa_"&amp;$S47,データシート1!$A$1:$BT$1,0),0)</f>
        <v>1.0335100488787996</v>
      </c>
      <c r="AF47" s="903">
        <f>VLOOKUP(年度マスタ!$K$4&amp;"_"&amp;AF$33,データシート1!$A:$BT,MATCH("aa_"&amp;$S47,データシート1!$A$1:$BT$1,0),0)</f>
        <v>1.2938480637580565</v>
      </c>
      <c r="AG47" s="903">
        <f>VLOOKUP(年度マスタ!$K$4&amp;"_"&amp;AG$33,データシート1!$A:$BT,MATCH("aa_"&amp;$S47,データシート1!$A$1:$BT$1,0),0)</f>
        <v>1.3031238305093809</v>
      </c>
      <c r="AH47" s="903">
        <f>VLOOKUP(年度マスタ!$K$4&amp;"_"&amp;AH$33,データシート1!$A:$BT,MATCH("aa_"&amp;$S47,データシート1!$A$1:$BT$1,0),0)</f>
        <v>1.2255192674628672</v>
      </c>
      <c r="AI47" s="903">
        <f>VLOOKUP(年度マスタ!$K$4&amp;"_"&amp;AI$33,データシート1!$A:$BT,MATCH("aa_"&amp;$S47,データシート1!$A$1:$BT$1,0),0)</f>
        <v>1.158636267516411</v>
      </c>
      <c r="AJ47" s="903">
        <f>VLOOKUP(年度マスタ!$K$4&amp;"_"&amp;AJ$33,データシート1!$A:$BT,MATCH("aa_"&amp;$S47,データシート1!$A$1:$BT$1,0),0)</f>
        <v>0.90771319089653901</v>
      </c>
      <c r="AK47" s="904">
        <f>VLOOKUP(年度マスタ!$K$4&amp;"_"&amp;AK$33,データシート1!$A:$BT,MATCH("aa_"&amp;$S47,データシート1!$A$1:$BT$1,0),0)</f>
        <v>0.9295734798817965</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小国町</v>
      </c>
      <c r="AX48" s="1011">
        <f>SUM(AY39:BA39)</f>
        <v>30.09870603018625</v>
      </c>
      <c r="AY48" s="1011">
        <f>BB39</f>
        <v>6.3625059548368208</v>
      </c>
      <c r="AZ48" s="1011">
        <f>BC39</f>
        <v>12.946221801186271</v>
      </c>
      <c r="BA48" s="1011">
        <f>SUM(BD39:BG39)</f>
        <v>13.497577606033115</v>
      </c>
      <c r="BB48" s="1011">
        <f>BH39</f>
        <v>0.9295734798817965</v>
      </c>
      <c r="BC48" s="1011">
        <f>SUM(AX48:BB48)</f>
        <v>63.834584872124253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63.834584872124253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30.09870603018625</v>
      </c>
      <c r="P52" s="453">
        <f t="shared" ref="P52:P64" si="18">O52/$O$51</f>
        <v>0.47151095429665696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25.533251716982228</v>
      </c>
      <c r="P53" s="454">
        <f t="shared" si="18"/>
        <v>0.39999087905296732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1.100804238740982</v>
      </c>
      <c r="P54" s="454">
        <f t="shared" si="18"/>
        <v>1.7244636915022676E-2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3.4646500744630391</v>
      </c>
      <c r="P55" s="454">
        <f t="shared" si="18"/>
        <v>5.4275438328666999E-2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6.3625059548368208</v>
      </c>
      <c r="P56" s="453">
        <f t="shared" si="18"/>
        <v>9.9671768330324734E-2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12.946221801186271</v>
      </c>
      <c r="P57" s="453">
        <f t="shared" si="18"/>
        <v>0.20280889782741768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13.497577606033115</v>
      </c>
      <c r="P58" s="453">
        <f t="shared" si="18"/>
        <v>0.21144615623446053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13.089138638718964</v>
      </c>
      <c r="P59" s="454">
        <f t="shared" si="18"/>
        <v>0.20504776000250646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6.4115310550993874</v>
      </c>
      <c r="P60" s="454">
        <f t="shared" si="18"/>
        <v>0.10043977050909313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6.6776075836195767</v>
      </c>
      <c r="P61" s="454">
        <f t="shared" si="18"/>
        <v>0.10460798949341335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0.40843896731415064</v>
      </c>
      <c r="P62" s="454">
        <f t="shared" si="18"/>
        <v>6.3983962319540469E-3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0.9295734798817965</v>
      </c>
      <c r="P64" s="612">
        <f t="shared" si="18"/>
        <v>1.4562223311140061E-2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228.20089999999999</v>
      </c>
      <c r="AI7" s="78">
        <f>VLOOKUP(年度マスタ!$K$4&amp;"_"&amp;$AG7,データシート1!$A:$BT,MATCH("ab_"&amp;AI$2,データシート1!$A$1:$BT$1,0),0)</f>
        <v>488</v>
      </c>
      <c r="AJ7" s="78">
        <f>VLOOKUP(年度マスタ!$K$4&amp;"_"&amp;$AG7,データシート1!$A:$BT,MATCH("ab_"&amp;AJ$2,データシート1!$A$1:$BT$1,0),0)</f>
        <v>140</v>
      </c>
      <c r="AK7" s="78">
        <f>VLOOKUP(年度マスタ!$K$4&amp;"_"&amp;$AG7,データシート1!$A:$BT,MATCH("ab_"&amp;AK$2,データシート1!$A$1:$BT$1,0),0)</f>
        <v>2015</v>
      </c>
      <c r="AL7" s="78">
        <f>VLOOKUP(年度マスタ!$K$4&amp;"_"&amp;$AG7,データシート1!$A:$BT,MATCH("ab_"&amp;AL$2,データシート1!$A$1:$BT$1,0),0)</f>
        <v>3221</v>
      </c>
      <c r="AM7" s="78">
        <f>VLOOKUP(年度マスタ!$K$4&amp;"_"&amp;$AG7,データシート1!$A:$BT,MATCH("ab_"&amp;AM$2,データシート1!$A$1:$BT$1,0),0)</f>
        <v>4855</v>
      </c>
      <c r="AN7" s="78">
        <f>VLOOKUP(年度マスタ!$K$4&amp;"_"&amp;$AG7,データシート1!$A:$BT,MATCH("ab_"&amp;AN$2,データシート1!$A$1:$BT$1,0),0)</f>
        <v>1718</v>
      </c>
      <c r="AO7" s="78">
        <f>VLOOKUP(年度マスタ!$K$4&amp;"_"&amp;$AG7,データシート1!$A:$BT,MATCH("ab_"&amp;AO$2,データシート1!$A$1:$BT$1,0),0)</f>
        <v>9135</v>
      </c>
      <c r="AP7" s="78">
        <f>VLOOKUP(年度マスタ!$K$4&amp;"_"&amp;$AG7,データシート1!$A:$BT,MATCH("ab_"&amp;AP$2,データシート1!$A$1:$BT$1,0),0)</f>
        <v>0</v>
      </c>
      <c r="AQ7" s="954">
        <f>VLOOKUP(年度マスタ!$K$4&amp;"_"&amp;$AG7,データシート1!$A:$BT,MATCH("ab_"&amp;AQ$2,データシート1!$A$1:$BT$1,0),0)</f>
        <v>0.90180531094556837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315.79610000000002</v>
      </c>
      <c r="AI8" s="78">
        <f>VLOOKUP(年度マスタ!$K$4&amp;"_"&amp;$AG8,データシート1!$A:$BT,MATCH("ab_"&amp;AI$2,データシート1!$A$1:$BT$1,0),0)</f>
        <v>488</v>
      </c>
      <c r="AJ8" s="78">
        <f>VLOOKUP(年度マスタ!$K$4&amp;"_"&amp;$AG8,データシート1!$A:$BT,MATCH("ab_"&amp;AJ$2,データシート1!$A$1:$BT$1,0),0)</f>
        <v>140</v>
      </c>
      <c r="AK8" s="78">
        <f>VLOOKUP(年度マスタ!$K$4&amp;"_"&amp;$AG8,データシート1!$A:$BT,MATCH("ab_"&amp;AK$2,データシート1!$A$1:$BT$1,0),0)</f>
        <v>2015</v>
      </c>
      <c r="AL8" s="78">
        <f>VLOOKUP(年度マスタ!$K$4&amp;"_"&amp;$AG8,データシート1!$A:$BT,MATCH("ab_"&amp;AL$2,データシート1!$A$1:$BT$1,0),0)</f>
        <v>3222</v>
      </c>
      <c r="AM8" s="78">
        <f>VLOOKUP(年度マスタ!$K$4&amp;"_"&amp;$AG8,データシート1!$A:$BT,MATCH("ab_"&amp;AM$2,データシート1!$A$1:$BT$1,0),0)</f>
        <v>4794</v>
      </c>
      <c r="AN8" s="78">
        <f>VLOOKUP(年度マスタ!$K$4&amp;"_"&amp;$AG8,データシート1!$A:$BT,MATCH("ab_"&amp;AN$2,データシート1!$A$1:$BT$1,0),0)</f>
        <v>1700</v>
      </c>
      <c r="AO8" s="78">
        <f>VLOOKUP(年度マスタ!$K$4&amp;"_"&amp;$AG8,データシート1!$A:$BT,MATCH("ab_"&amp;AO$2,データシート1!$A$1:$BT$1,0),0)</f>
        <v>8981</v>
      </c>
      <c r="AP8" s="78">
        <f>VLOOKUP(年度マスタ!$K$4&amp;"_"&amp;$AG8,データシート1!$A:$BT,MATCH("ab_"&amp;AP$2,データシート1!$A$1:$BT$1,0),0)</f>
        <v>0</v>
      </c>
      <c r="AQ8" s="954">
        <f>VLOOKUP(年度マスタ!$K$4&amp;"_"&amp;$AG8,データシート1!$A:$BT,MATCH("ab_"&amp;AQ$2,データシート1!$A$1:$BT$1,0),0)</f>
        <v>0.94923599503130163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355.94260000000003</v>
      </c>
      <c r="AI9" s="78">
        <f>VLOOKUP(年度マスタ!$K$4&amp;"_"&amp;$AG9,データシート1!$A:$BT,MATCH("ab_"&amp;AI$2,データシート1!$A$1:$BT$1,0),0)</f>
        <v>488</v>
      </c>
      <c r="AJ9" s="78">
        <f>VLOOKUP(年度マスタ!$K$4&amp;"_"&amp;$AG9,データシート1!$A:$BT,MATCH("ab_"&amp;AJ$2,データシート1!$A$1:$BT$1,0),0)</f>
        <v>140</v>
      </c>
      <c r="AK9" s="78">
        <f>VLOOKUP(年度マスタ!$K$4&amp;"_"&amp;$AG9,データシート1!$A:$BT,MATCH("ab_"&amp;AK$2,データシート1!$A$1:$BT$1,0),0)</f>
        <v>2015</v>
      </c>
      <c r="AL9" s="78">
        <f>VLOOKUP(年度マスタ!$K$4&amp;"_"&amp;$AG9,データシート1!$A:$BT,MATCH("ab_"&amp;AL$2,データシート1!$A$1:$BT$1,0),0)</f>
        <v>3191</v>
      </c>
      <c r="AM9" s="78">
        <f>VLOOKUP(年度マスタ!$K$4&amp;"_"&amp;$AG9,データシート1!$A:$BT,MATCH("ab_"&amp;AM$2,データシート1!$A$1:$BT$1,0),0)</f>
        <v>4804</v>
      </c>
      <c r="AN9" s="78">
        <f>VLOOKUP(年度マスタ!$K$4&amp;"_"&amp;$AG9,データシート1!$A:$BT,MATCH("ab_"&amp;AN$2,データシート1!$A$1:$BT$1,0),0)</f>
        <v>1691</v>
      </c>
      <c r="AO9" s="78">
        <f>VLOOKUP(年度マスタ!$K$4&amp;"_"&amp;$AG9,データシート1!$A:$BT,MATCH("ab_"&amp;AO$2,データシート1!$A$1:$BT$1,0),0)</f>
        <v>8743</v>
      </c>
      <c r="AP9" s="78">
        <f>VLOOKUP(年度マスタ!$K$4&amp;"_"&amp;$AG9,データシート1!$A:$BT,MATCH("ab_"&amp;AP$2,データシート1!$A$1:$BT$1,0),0)</f>
        <v>0</v>
      </c>
      <c r="AQ9" s="954">
        <f>VLOOKUP(年度マスタ!$K$4&amp;"_"&amp;$AG9,データシート1!$A:$BT,MATCH("ab_"&amp;AQ$2,データシート1!$A$1:$BT$1,0),0)</f>
        <v>1.067981121790768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303.4314</v>
      </c>
      <c r="AI10" s="78">
        <f>VLOOKUP(年度マスタ!$K$4&amp;"_"&amp;$AG10,データシート1!$A:$BT,MATCH("ab_"&amp;AI$2,データシート1!$A$1:$BT$1,0),0)</f>
        <v>488</v>
      </c>
      <c r="AJ10" s="78">
        <f>VLOOKUP(年度マスタ!$K$4&amp;"_"&amp;$AG10,データシート1!$A:$BT,MATCH("ab_"&amp;AJ$2,データシート1!$A$1:$BT$1,0),0)</f>
        <v>140</v>
      </c>
      <c r="AK10" s="78">
        <f>VLOOKUP(年度マスタ!$K$4&amp;"_"&amp;$AG10,データシート1!$A:$BT,MATCH("ab_"&amp;AK$2,データシート1!$A$1:$BT$1,0),0)</f>
        <v>2015</v>
      </c>
      <c r="AL10" s="78">
        <f>VLOOKUP(年度マスタ!$K$4&amp;"_"&amp;$AG10,データシート1!$A:$BT,MATCH("ab_"&amp;AL$2,データシート1!$A$1:$BT$1,0),0)</f>
        <v>3187</v>
      </c>
      <c r="AM10" s="78">
        <f>VLOOKUP(年度マスタ!$K$4&amp;"_"&amp;$AG10,データシート1!$A:$BT,MATCH("ab_"&amp;AM$2,データシート1!$A$1:$BT$1,0),0)</f>
        <v>4854</v>
      </c>
      <c r="AN10" s="78">
        <f>VLOOKUP(年度マスタ!$K$4&amp;"_"&amp;$AG10,データシート1!$A:$BT,MATCH("ab_"&amp;AN$2,データシート1!$A$1:$BT$1,0),0)</f>
        <v>1652</v>
      </c>
      <c r="AO10" s="78">
        <f>VLOOKUP(年度マスタ!$K$4&amp;"_"&amp;$AG10,データシート1!$A:$BT,MATCH("ab_"&amp;AO$2,データシート1!$A$1:$BT$1,0),0)</f>
        <v>8619</v>
      </c>
      <c r="AP10" s="78">
        <f>VLOOKUP(年度マスタ!$K$4&amp;"_"&amp;$AG10,データシート1!$A:$BT,MATCH("ab_"&amp;AP$2,データシート1!$A$1:$BT$1,0),0)</f>
        <v>0</v>
      </c>
      <c r="AQ10" s="954">
        <f>VLOOKUP(年度マスタ!$K$4&amp;"_"&amp;$AG10,データシート1!$A:$BT,MATCH("ab_"&amp;AQ$2,データシート1!$A$1:$BT$1,0),0)</f>
        <v>1.104467634726173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239.2825</v>
      </c>
      <c r="AI11" s="78">
        <f>VLOOKUP(年度マスタ!$K$4&amp;"_"&amp;$AG11,データシート1!$A:$BT,MATCH("ab_"&amp;AI$2,データシート1!$A$1:$BT$1,0),0)</f>
        <v>488</v>
      </c>
      <c r="AJ11" s="78">
        <f>VLOOKUP(年度マスタ!$K$4&amp;"_"&amp;$AG11,データシート1!$A:$BT,MATCH("ab_"&amp;AJ$2,データシート1!$A$1:$BT$1,0),0)</f>
        <v>140</v>
      </c>
      <c r="AK11" s="78">
        <f>VLOOKUP(年度マスタ!$K$4&amp;"_"&amp;$AG11,データシート1!$A:$BT,MATCH("ab_"&amp;AK$2,データシート1!$A$1:$BT$1,0),0)</f>
        <v>2015</v>
      </c>
      <c r="AL11" s="78">
        <f>VLOOKUP(年度マスタ!$K$4&amp;"_"&amp;$AG11,データシート1!$A:$BT,MATCH("ab_"&amp;AL$2,データシート1!$A$1:$BT$1,0),0)</f>
        <v>3187</v>
      </c>
      <c r="AM11" s="78">
        <f>VLOOKUP(年度マスタ!$K$4&amp;"_"&amp;$AG11,データシート1!$A:$BT,MATCH("ab_"&amp;AM$2,データシート1!$A$1:$BT$1,0),0)</f>
        <v>4862</v>
      </c>
      <c r="AN11" s="78">
        <f>VLOOKUP(年度マスタ!$K$4&amp;"_"&amp;$AG11,データシート1!$A:$BT,MATCH("ab_"&amp;AN$2,データシート1!$A$1:$BT$1,0),0)</f>
        <v>1659</v>
      </c>
      <c r="AO11" s="78">
        <f>VLOOKUP(年度マスタ!$K$4&amp;"_"&amp;$AG11,データシート1!$A:$BT,MATCH("ab_"&amp;AO$2,データシート1!$A$1:$BT$1,0),0)</f>
        <v>8525</v>
      </c>
      <c r="AP11" s="78">
        <f>VLOOKUP(年度マスタ!$K$4&amp;"_"&amp;$AG11,データシート1!$A:$BT,MATCH("ab_"&amp;AP$2,データシート1!$A$1:$BT$1,0),0)</f>
        <v>0</v>
      </c>
      <c r="AQ11" s="954">
        <f>VLOOKUP(年度マスタ!$K$4&amp;"_"&amp;$AG11,データシート1!$A:$BT,MATCH("ab_"&amp;AQ$2,データシート1!$A$1:$BT$1,0),0)</f>
        <v>0.90651695583883707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264.58780000000002</v>
      </c>
      <c r="AI12" s="78">
        <f>VLOOKUP(年度マスタ!$K$4&amp;"_"&amp;$AG12,データシート1!$A:$BT,MATCH("ab_"&amp;AI$2,データシート1!$A$1:$BT$1,0),0)</f>
        <v>458</v>
      </c>
      <c r="AJ12" s="78">
        <f>VLOOKUP(年度マスタ!$K$4&amp;"_"&amp;$AG12,データシート1!$A:$BT,MATCH("ab_"&amp;AJ$2,データシート1!$A$1:$BT$1,0),0)</f>
        <v>108</v>
      </c>
      <c r="AK12" s="78">
        <f>VLOOKUP(年度マスタ!$K$4&amp;"_"&amp;$AG12,データシート1!$A:$BT,MATCH("ab_"&amp;AK$2,データシート1!$A$1:$BT$1,0),0)</f>
        <v>2018</v>
      </c>
      <c r="AL12" s="78">
        <f>VLOOKUP(年度マスタ!$K$4&amp;"_"&amp;$AG12,データシート1!$A:$BT,MATCH("ab_"&amp;AL$2,データシート1!$A$1:$BT$1,0),0)</f>
        <v>3145</v>
      </c>
      <c r="AM12" s="78">
        <f>VLOOKUP(年度マスタ!$K$4&amp;"_"&amp;$AG12,データシート1!$A:$BT,MATCH("ab_"&amp;AM$2,データシート1!$A$1:$BT$1,0),0)</f>
        <v>4802</v>
      </c>
      <c r="AN12" s="78">
        <f>VLOOKUP(年度マスタ!$K$4&amp;"_"&amp;$AG12,データシート1!$A:$BT,MATCH("ab_"&amp;AN$2,データシート1!$A$1:$BT$1,0),0)</f>
        <v>1616</v>
      </c>
      <c r="AO12" s="78">
        <f>VLOOKUP(年度マスタ!$K$4&amp;"_"&amp;$AG12,データシート1!$A:$BT,MATCH("ab_"&amp;AO$2,データシート1!$A$1:$BT$1,0),0)</f>
        <v>8334</v>
      </c>
      <c r="AP12" s="78">
        <f>VLOOKUP(年度マスタ!$K$4&amp;"_"&amp;$AG12,データシート1!$A:$BT,MATCH("ab_"&amp;AP$2,データシート1!$A$1:$BT$1,0),0)</f>
        <v>0</v>
      </c>
      <c r="AQ12" s="954">
        <f>VLOOKUP(年度マスタ!$K$4&amp;"_"&amp;$AG12,データシート1!$A:$BT,MATCH("ab_"&amp;AQ$2,データシート1!$A$1:$BT$1,0),0)</f>
        <v>0.85500655799141567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285.56470000000002</v>
      </c>
      <c r="AI13" s="78">
        <f>VLOOKUP(年度マスタ!$K$4&amp;"_"&amp;$AG13,データシート1!$A:$BT,MATCH("ab_"&amp;AI$2,データシート1!$A$1:$BT$1,0),0)</f>
        <v>458</v>
      </c>
      <c r="AJ13" s="78">
        <f>VLOOKUP(年度マスタ!$K$4&amp;"_"&amp;$AG13,データシート1!$A:$BT,MATCH("ab_"&amp;AJ$2,データシート1!$A$1:$BT$1,0),0)</f>
        <v>108</v>
      </c>
      <c r="AK13" s="78">
        <f>VLOOKUP(年度マスタ!$K$4&amp;"_"&amp;$AG13,データシート1!$A:$BT,MATCH("ab_"&amp;AK$2,データシート1!$A$1:$BT$1,0),0)</f>
        <v>2018</v>
      </c>
      <c r="AL13" s="78">
        <f>VLOOKUP(年度マスタ!$K$4&amp;"_"&amp;$AG13,データシート1!$A:$BT,MATCH("ab_"&amp;AL$2,データシート1!$A$1:$BT$1,0),0)</f>
        <v>3109</v>
      </c>
      <c r="AM13" s="78">
        <f>VLOOKUP(年度マスタ!$K$4&amp;"_"&amp;$AG13,データシート1!$A:$BT,MATCH("ab_"&amp;AM$2,データシート1!$A$1:$BT$1,0),0)</f>
        <v>4762</v>
      </c>
      <c r="AN13" s="78">
        <f>VLOOKUP(年度マスタ!$K$4&amp;"_"&amp;$AG13,データシート1!$A:$BT,MATCH("ab_"&amp;AN$2,データシート1!$A$1:$BT$1,0),0)</f>
        <v>1594</v>
      </c>
      <c r="AO13" s="78">
        <f>VLOOKUP(年度マスタ!$K$4&amp;"_"&amp;$AG13,データシート1!$A:$BT,MATCH("ab_"&amp;AO$2,データシート1!$A$1:$BT$1,0),0)</f>
        <v>8123</v>
      </c>
      <c r="AP13" s="78">
        <f>VLOOKUP(年度マスタ!$K$4&amp;"_"&amp;$AG13,データシート1!$A:$BT,MATCH("ab_"&amp;AP$2,データシート1!$A$1:$BT$1,0),0)</f>
        <v>0</v>
      </c>
      <c r="AQ13" s="954">
        <f>VLOOKUP(年度マスタ!$K$4&amp;"_"&amp;$AG13,データシート1!$A:$BT,MATCH("ab_"&amp;AQ$2,データシート1!$A$1:$BT$1,0),0)</f>
        <v>1.0399156537192851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253.839</v>
      </c>
      <c r="AI14" s="78">
        <f>VLOOKUP(年度マスタ!$K$4&amp;"_"&amp;$AG14,データシート1!$A:$BT,MATCH("ab_"&amp;AI$2,データシート1!$A$1:$BT$1,0),0)</f>
        <v>458</v>
      </c>
      <c r="AJ14" s="78">
        <f>VLOOKUP(年度マスタ!$K$4&amp;"_"&amp;$AG14,データシート1!$A:$BT,MATCH("ab_"&amp;AJ$2,データシート1!$A$1:$BT$1,0),0)</f>
        <v>108</v>
      </c>
      <c r="AK14" s="78">
        <f>VLOOKUP(年度マスタ!$K$4&amp;"_"&amp;$AG14,データシート1!$A:$BT,MATCH("ab_"&amp;AK$2,データシート1!$A$1:$BT$1,0),0)</f>
        <v>2018</v>
      </c>
      <c r="AL14" s="78">
        <f>VLOOKUP(年度マスタ!$K$4&amp;"_"&amp;$AG14,データシート1!$A:$BT,MATCH("ab_"&amp;AL$2,データシート1!$A$1:$BT$1,0),0)</f>
        <v>3104</v>
      </c>
      <c r="AM14" s="78">
        <f>VLOOKUP(年度マスタ!$K$4&amp;"_"&amp;$AG14,データシート1!$A:$BT,MATCH("ab_"&amp;AM$2,データシート1!$A$1:$BT$1,0),0)</f>
        <v>4763</v>
      </c>
      <c r="AN14" s="78">
        <f>VLOOKUP(年度マスタ!$K$4&amp;"_"&amp;$AG14,データシート1!$A:$BT,MATCH("ab_"&amp;AN$2,データシート1!$A$1:$BT$1,0),0)</f>
        <v>1712</v>
      </c>
      <c r="AO14" s="78">
        <f>VLOOKUP(年度マスタ!$K$4&amp;"_"&amp;$AG14,データシート1!$A:$BT,MATCH("ab_"&amp;AO$2,データシート1!$A$1:$BT$1,0),0)</f>
        <v>8000</v>
      </c>
      <c r="AP14" s="78">
        <f>VLOOKUP(年度マスタ!$K$4&amp;"_"&amp;$AG14,データシート1!$A:$BT,MATCH("ab_"&amp;AP$2,データシート1!$A$1:$BT$1,0),0)</f>
        <v>0</v>
      </c>
      <c r="AQ14" s="954">
        <f>VLOOKUP(年度マスタ!$K$4&amp;"_"&amp;$AG14,データシート1!$A:$BT,MATCH("ab_"&amp;AQ$2,データシート1!$A$1:$BT$1,0),0)</f>
        <v>1.0335100488788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277.71269999999998</v>
      </c>
      <c r="AI15" s="78">
        <f>VLOOKUP(年度マスタ!$K$4&amp;"_"&amp;$AG15,データシート1!$A:$BT,MATCH("ab_"&amp;AI$2,データシート1!$A$1:$BT$1,0),0)</f>
        <v>458</v>
      </c>
      <c r="AJ15" s="78">
        <f>VLOOKUP(年度マスタ!$K$4&amp;"_"&amp;$AG15,データシート1!$A:$BT,MATCH("ab_"&amp;AJ$2,データシート1!$A$1:$BT$1,0),0)</f>
        <v>108</v>
      </c>
      <c r="AK15" s="78">
        <f>VLOOKUP(年度マスタ!$K$4&amp;"_"&amp;$AG15,データシート1!$A:$BT,MATCH("ab_"&amp;AK$2,データシート1!$A$1:$BT$1,0),0)</f>
        <v>2018</v>
      </c>
      <c r="AL15" s="78">
        <f>VLOOKUP(年度マスタ!$K$4&amp;"_"&amp;$AG15,データシート1!$A:$BT,MATCH("ab_"&amp;AL$2,データシート1!$A$1:$BT$1,0),0)</f>
        <v>3076</v>
      </c>
      <c r="AM15" s="78">
        <f>VLOOKUP(年度マスタ!$K$4&amp;"_"&amp;$AG15,データシート1!$A:$BT,MATCH("ab_"&amp;AM$2,データシート1!$A$1:$BT$1,0),0)</f>
        <v>4753</v>
      </c>
      <c r="AN15" s="78">
        <f>VLOOKUP(年度マスタ!$K$4&amp;"_"&amp;$AG15,データシート1!$A:$BT,MATCH("ab_"&amp;AN$2,データシート1!$A$1:$BT$1,0),0)</f>
        <v>1705</v>
      </c>
      <c r="AO15" s="78">
        <f>VLOOKUP(年度マスタ!$K$4&amp;"_"&amp;$AG15,データシート1!$A:$BT,MATCH("ab_"&amp;AO$2,データシート1!$A$1:$BT$1,0),0)</f>
        <v>7779</v>
      </c>
      <c r="AP15" s="78">
        <f>VLOOKUP(年度マスタ!$K$4&amp;"_"&amp;$AG15,データシート1!$A:$BT,MATCH("ab_"&amp;AP$2,データシート1!$A$1:$BT$1,0),0)</f>
        <v>0</v>
      </c>
      <c r="AQ15" s="954">
        <f>VLOOKUP(年度マスタ!$K$4&amp;"_"&amp;$AG15,データシート1!$A:$BT,MATCH("ab_"&amp;AQ$2,データシート1!$A$1:$BT$1,0),0)</f>
        <v>1.2938480637580561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322.678</v>
      </c>
      <c r="AI16" s="78">
        <f>VLOOKUP(年度マスタ!$K$4&amp;"_"&amp;$AG16,データシート1!$A:$BT,MATCH("ab_"&amp;AI$2,データシート1!$A$1:$BT$1,0),0)</f>
        <v>458</v>
      </c>
      <c r="AJ16" s="78">
        <f>VLOOKUP(年度マスタ!$K$4&amp;"_"&amp;$AG16,データシート1!$A:$BT,MATCH("ab_"&amp;AJ$2,データシート1!$A$1:$BT$1,0),0)</f>
        <v>108</v>
      </c>
      <c r="AK16" s="78">
        <f>VLOOKUP(年度マスタ!$K$4&amp;"_"&amp;$AG16,データシート1!$A:$BT,MATCH("ab_"&amp;AK$2,データシート1!$A$1:$BT$1,0),0)</f>
        <v>2018</v>
      </c>
      <c r="AL16" s="78">
        <f>VLOOKUP(年度マスタ!$K$4&amp;"_"&amp;$AG16,データシート1!$A:$BT,MATCH("ab_"&amp;AL$2,データシート1!$A$1:$BT$1,0),0)</f>
        <v>3076</v>
      </c>
      <c r="AM16" s="78">
        <f>VLOOKUP(年度マスタ!$K$4&amp;"_"&amp;$AG16,データシート1!$A:$BT,MATCH("ab_"&amp;AM$2,データシート1!$A$1:$BT$1,0),0)</f>
        <v>4691</v>
      </c>
      <c r="AN16" s="78">
        <f>VLOOKUP(年度マスタ!$K$4&amp;"_"&amp;$AG16,データシート1!$A:$BT,MATCH("ab_"&amp;AN$2,データシート1!$A$1:$BT$1,0),0)</f>
        <v>1701</v>
      </c>
      <c r="AO16" s="78">
        <f>VLOOKUP(年度マスタ!$K$4&amp;"_"&amp;$AG16,データシート1!$A:$BT,MATCH("ab_"&amp;AO$2,データシート1!$A$1:$BT$1,0),0)</f>
        <v>7612</v>
      </c>
      <c r="AP16" s="78">
        <f>VLOOKUP(年度マスタ!$K$4&amp;"_"&amp;$AG16,データシート1!$A:$BT,MATCH("ab_"&amp;AP$2,データシート1!$A$1:$BT$1,0),0)</f>
        <v>0</v>
      </c>
      <c r="AQ16" s="954">
        <f>VLOOKUP(年度マスタ!$K$4&amp;"_"&amp;$AG16,データシート1!$A:$BT,MATCH("ab_"&amp;AQ$2,データシート1!$A$1:$BT$1,0),0)</f>
        <v>1.3031238305093811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359.04750000000001</v>
      </c>
      <c r="AI17" s="151">
        <f>VLOOKUP(年度マスタ!$K$4&amp;"_"&amp;$AG17,データシート1!$A:$BT,MATCH("ab_"&amp;AI$2,データシート1!$A$1:$BT$1,0),0)</f>
        <v>458</v>
      </c>
      <c r="AJ17" s="151">
        <f>VLOOKUP(年度マスタ!$K$4&amp;"_"&amp;$AG17,データシート1!$A:$BT,MATCH("ab_"&amp;AJ$2,データシート1!$A$1:$BT$1,0),0)</f>
        <v>108</v>
      </c>
      <c r="AK17" s="151">
        <f>VLOOKUP(年度マスタ!$K$4&amp;"_"&amp;$AG17,データシート1!$A:$BT,MATCH("ab_"&amp;AK$2,データシート1!$A$1:$BT$1,0),0)</f>
        <v>2018</v>
      </c>
      <c r="AL17" s="151">
        <f>VLOOKUP(年度マスタ!$K$4&amp;"_"&amp;$AG17,データシート1!$A:$BT,MATCH("ab_"&amp;AL$2,データシート1!$A$1:$BT$1,0),0)</f>
        <v>3026</v>
      </c>
      <c r="AM17" s="151">
        <f>VLOOKUP(年度マスタ!$K$4&amp;"_"&amp;$AG17,データシート1!$A:$BT,MATCH("ab_"&amp;AM$2,データシート1!$A$1:$BT$1,0),0)</f>
        <v>4667</v>
      </c>
      <c r="AN17" s="151">
        <f>VLOOKUP(年度マスタ!$K$4&amp;"_"&amp;$AG17,データシート1!$A:$BT,MATCH("ab_"&amp;AN$2,データシート1!$A$1:$BT$1,0),0)</f>
        <v>1506</v>
      </c>
      <c r="AO17" s="151">
        <f>VLOOKUP(年度マスタ!$K$4&amp;"_"&amp;$AG17,データシート1!$A:$BT,MATCH("ab_"&amp;AO$2,データシート1!$A$1:$BT$1,0),0)</f>
        <v>7399</v>
      </c>
      <c r="AP17" s="151">
        <f>VLOOKUP(年度マスタ!$K$4&amp;"_"&amp;$AG17,データシート1!$A:$BT,MATCH("ab_"&amp;AP$2,データシート1!$A$1:$BT$1,0),0)</f>
        <v>0</v>
      </c>
      <c r="AQ17" s="955">
        <f>VLOOKUP(年度マスタ!$K$4&amp;"_"&amp;$AG17,データシート1!$A:$BT,MATCH("ab_"&amp;AQ$2,データシート1!$A$1:$BT$1,0),0)</f>
        <v>1.225519267462867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347.36509999999998</v>
      </c>
      <c r="AI18" s="78">
        <f>VLOOKUP(年度マスタ!$K$4&amp;"_"&amp;$AG18,データシート1!$A:$BT,MATCH("ab_"&amp;AI$2,データシート1!$A$1:$BT$1,0),0)</f>
        <v>493</v>
      </c>
      <c r="AJ18" s="78">
        <f>VLOOKUP(年度マスタ!$K$4&amp;"_"&amp;$AG18,データシート1!$A:$BT,MATCH("ab_"&amp;AJ$2,データシート1!$A$1:$BT$1,0),0)</f>
        <v>132</v>
      </c>
      <c r="AK18" s="78">
        <f>VLOOKUP(年度マスタ!$K$4&amp;"_"&amp;$AG18,データシート1!$A:$BT,MATCH("ab_"&amp;AK$2,データシート1!$A$1:$BT$1,0),0)</f>
        <v>1696</v>
      </c>
      <c r="AL18" s="78">
        <f>VLOOKUP(年度マスタ!$K$4&amp;"_"&amp;$AG18,データシート1!$A:$BT,MATCH("ab_"&amp;AL$2,データシート1!$A$1:$BT$1,0),0)</f>
        <v>3024</v>
      </c>
      <c r="AM18" s="78">
        <f>VLOOKUP(年度マスタ!$K$4&amp;"_"&amp;$AG18,データシート1!$A:$BT,MATCH("ab_"&amp;AM$2,データシート1!$A$1:$BT$1,0),0)</f>
        <v>4622</v>
      </c>
      <c r="AN18" s="78">
        <f>VLOOKUP(年度マスタ!$K$4&amp;"_"&amp;$AG18,データシート1!$A:$BT,MATCH("ab_"&amp;AN$2,データシート1!$A$1:$BT$1,0),0)</f>
        <v>1487</v>
      </c>
      <c r="AO18" s="78">
        <f>VLOOKUP(年度マスタ!$K$4&amp;"_"&amp;$AG18,データシート1!$A:$BT,MATCH("ab_"&amp;AO$2,データシート1!$A$1:$BT$1,0),0)</f>
        <v>7248</v>
      </c>
      <c r="AP18" s="78">
        <f>VLOOKUP(年度マスタ!$K$4&amp;"_"&amp;$AG18,データシート1!$A:$BT,MATCH("ab_"&amp;AP$2,データシート1!$A$1:$BT$1,0),0)</f>
        <v>0</v>
      </c>
      <c r="AQ18" s="954">
        <f>VLOOKUP(年度マスタ!$K$4&amp;"_"&amp;$AG18,データシート1!$A:$BT,MATCH("ab_"&amp;AQ$2,データシート1!$A$1:$BT$1,0),0)</f>
        <v>1.158636267516411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407.61219999999997</v>
      </c>
      <c r="AI19" s="78">
        <f>VLOOKUP(年度マスタ!$K$4&amp;"_"&amp;$AG19,データシート1!$A:$BT,MATCH("ab_"&amp;AI$2,データシート1!$A$1:$BT$1,0),0)</f>
        <v>493</v>
      </c>
      <c r="AJ19" s="78">
        <f>VLOOKUP(年度マスタ!$K$4&amp;"_"&amp;$AG19,データシート1!$A:$BT,MATCH("ab_"&amp;AJ$2,データシート1!$A$1:$BT$1,0),0)</f>
        <v>132</v>
      </c>
      <c r="AK19" s="78">
        <f>VLOOKUP(年度マスタ!$K$4&amp;"_"&amp;$AG19,データシート1!$A:$BT,MATCH("ab_"&amp;AK$2,データシート1!$A$1:$BT$1,0),0)</f>
        <v>1696</v>
      </c>
      <c r="AL19" s="78">
        <f>VLOOKUP(年度マスタ!$K$4&amp;"_"&amp;$AG19,データシート1!$A:$BT,MATCH("ab_"&amp;AL$2,データシート1!$A$1:$BT$1,0),0)</f>
        <v>3014</v>
      </c>
      <c r="AM19" s="78">
        <f>VLOOKUP(年度マスタ!$K$4&amp;"_"&amp;$AG19,データシート1!$A:$BT,MATCH("ab_"&amp;AM$2,データシート1!$A$1:$BT$1,0),0)</f>
        <v>4580</v>
      </c>
      <c r="AN19" s="78">
        <f>VLOOKUP(年度マスタ!$K$4&amp;"_"&amp;$AG19,データシート1!$A:$BT,MATCH("ab_"&amp;AN$2,データシート1!$A$1:$BT$1,0),0)</f>
        <v>1481</v>
      </c>
      <c r="AO19" s="78">
        <f>VLOOKUP(年度マスタ!$K$4&amp;"_"&amp;$AG19,データシート1!$A:$BT,MATCH("ab_"&amp;AO$2,データシート1!$A$1:$BT$1,0),0)</f>
        <v>7085</v>
      </c>
      <c r="AP19" s="78">
        <f>VLOOKUP(年度マスタ!$K$4&amp;"_"&amp;$AG19,データシート1!$A:$BT,MATCH("ab_"&amp;AP$2,データシート1!$A$1:$BT$1,0),0)</f>
        <v>0</v>
      </c>
      <c r="AQ19" s="954">
        <f>VLOOKUP(年度マスタ!$K$4&amp;"_"&amp;$AG19,データシート1!$A:$BT,MATCH("ab_"&amp;AQ$2,データシート1!$A$1:$BT$1,0),0)</f>
        <v>0.90771319089653901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493.4846</v>
      </c>
      <c r="AI20" s="78">
        <f>VLOOKUP(年度マスタ!$K$4&amp;"_"&amp;$AG20,データシート1!$A:$BT,MATCH("ab_"&amp;AI$2,データシート1!$A$1:$BT$1,0),0)</f>
        <v>493</v>
      </c>
      <c r="AJ20" s="78">
        <f>VLOOKUP(年度マスタ!$K$4&amp;"_"&amp;$AG20,データシート1!$A:$BT,MATCH("ab_"&amp;AJ$2,データシート1!$A$1:$BT$1,0),0)</f>
        <v>132</v>
      </c>
      <c r="AK20" s="78">
        <f>VLOOKUP(年度マスタ!$K$4&amp;"_"&amp;$AG20,データシート1!$A:$BT,MATCH("ab_"&amp;AK$2,データシート1!$A$1:$BT$1,0),0)</f>
        <v>1696</v>
      </c>
      <c r="AL20" s="78">
        <f>VLOOKUP(年度マスタ!$K$4&amp;"_"&amp;$AG20,データシート1!$A:$BT,MATCH("ab_"&amp;AL$2,データシート1!$A$1:$BT$1,0),0)</f>
        <v>3013</v>
      </c>
      <c r="AM20" s="78">
        <f>VLOOKUP(年度マスタ!$K$4&amp;"_"&amp;$AG20,データシート1!$A:$BT,MATCH("ab_"&amp;AM$2,データシート1!$A$1:$BT$1,0),0)</f>
        <v>4482</v>
      </c>
      <c r="AN20" s="78">
        <f>VLOOKUP(年度マスタ!$K$4&amp;"_"&amp;$AG20,データシート1!$A:$BT,MATCH("ab_"&amp;AN$2,データシート1!$A$1:$BT$1,0),0)</f>
        <v>1459</v>
      </c>
      <c r="AO20" s="78">
        <f>VLOOKUP(年度マスタ!$K$4&amp;"_"&amp;$AG20,データシート1!$A:$BT,MATCH("ab_"&amp;AO$2,データシート1!$A$1:$BT$1,0),0)</f>
        <v>6938</v>
      </c>
      <c r="AP20" s="78">
        <f>VLOOKUP(年度マスタ!$K$4&amp;"_"&amp;$AG20,データシート1!$A:$BT,MATCH("ab_"&amp;AP$2,データシート1!$A$1:$BT$1,0),0)</f>
        <v>0</v>
      </c>
      <c r="AQ20" s="954">
        <f>VLOOKUP(年度マスタ!$K$4&amp;"_"&amp;$AG20,データシート1!$A:$BT,MATCH("ab_"&amp;AQ$2,データシート1!$A$1:$BT$1,0),0)</f>
        <v>0.9295734798817965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102.155</v>
      </c>
      <c r="BE13" s="70" t="str">
        <f>年度マスタ!K4</f>
        <v>06401</v>
      </c>
      <c r="BF13" s="70" t="str">
        <f>年度マスタ!K4</f>
        <v>06401</v>
      </c>
      <c r="BG13" s="70" t="str">
        <f>年度マスタ!K4</f>
        <v>06401</v>
      </c>
      <c r="BH13" s="278" t="s">
        <v>195</v>
      </c>
      <c r="BI13" s="278" t="s">
        <v>195</v>
      </c>
      <c r="BJ13" s="278" t="s">
        <v>195</v>
      </c>
      <c r="BK13" s="278" t="str">
        <f>年度マスタ!K4</f>
        <v>06401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102.155</v>
      </c>
      <c r="AY14" s="70"/>
      <c r="BE14" s="70" t="str">
        <f>AP2</f>
        <v>小国町</v>
      </c>
      <c r="BF14" s="70" t="str">
        <f>AP2</f>
        <v>小国町</v>
      </c>
      <c r="BG14" s="70" t="str">
        <f>AP2</f>
        <v>小国町</v>
      </c>
      <c r="BH14" s="70" t="s">
        <v>205</v>
      </c>
      <c r="BI14" s="70" t="s">
        <v>205</v>
      </c>
      <c r="BJ14" s="70" t="s">
        <v>205</v>
      </c>
      <c r="BK14" s="70" t="str">
        <f>AP2</f>
        <v>小国町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61.094000000000001</v>
      </c>
      <c r="BG19" s="952">
        <f t="shared" si="2"/>
        <v>61.094000000000001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0.53109737851815642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30.879000000000001</v>
      </c>
      <c r="G21" s="877">
        <f t="shared" ref="G21:O21" si="5">SUM(G22,G26,G27,G28)</f>
        <v>39.749000000000002</v>
      </c>
      <c r="H21" s="877">
        <f t="shared" si="5"/>
        <v>69.906999999999996</v>
      </c>
      <c r="I21" s="877">
        <f t="shared" si="5"/>
        <v>69.873999999999995</v>
      </c>
      <c r="J21" s="877">
        <f t="shared" si="5"/>
        <v>70.078999999999994</v>
      </c>
      <c r="K21" s="877">
        <f t="shared" si="5"/>
        <v>73.165999999999997</v>
      </c>
      <c r="L21" s="877">
        <f t="shared" si="5"/>
        <v>85.254000000000005</v>
      </c>
      <c r="M21" s="877">
        <f t="shared" si="5"/>
        <v>90.775000000000006</v>
      </c>
      <c r="N21" s="877">
        <f t="shared" si="5"/>
        <v>87.843000000000004</v>
      </c>
      <c r="O21" s="877">
        <f t="shared" si="5"/>
        <v>88.54</v>
      </c>
      <c r="P21" s="878">
        <f>SUM(P22,P26,P27,P28)</f>
        <v>102.155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30.879000000000001</v>
      </c>
      <c r="G22" s="879">
        <f t="shared" ref="G22:P22" si="6">SUM(G23:G25)</f>
        <v>39.749000000000002</v>
      </c>
      <c r="H22" s="879">
        <f t="shared" si="6"/>
        <v>69.906999999999996</v>
      </c>
      <c r="I22" s="879">
        <f t="shared" si="6"/>
        <v>69.873999999999995</v>
      </c>
      <c r="J22" s="879">
        <f t="shared" si="6"/>
        <v>70.078999999999994</v>
      </c>
      <c r="K22" s="879">
        <f t="shared" si="6"/>
        <v>73.165999999999997</v>
      </c>
      <c r="L22" s="879">
        <f t="shared" si="6"/>
        <v>85.254000000000005</v>
      </c>
      <c r="M22" s="879">
        <f t="shared" si="6"/>
        <v>90.775000000000006</v>
      </c>
      <c r="N22" s="879">
        <f t="shared" si="6"/>
        <v>87.843000000000004</v>
      </c>
      <c r="O22" s="879">
        <f t="shared" si="6"/>
        <v>88.54</v>
      </c>
      <c r="P22" s="880">
        <f t="shared" si="6"/>
        <v>102.155</v>
      </c>
      <c r="Z22" s="273"/>
      <c r="AB22" s="272"/>
      <c r="AC22" s="521" t="s">
        <v>286</v>
      </c>
      <c r="AP22" s="16" t="s">
        <v>287</v>
      </c>
      <c r="AQ22" s="273"/>
      <c r="AV22" s="70" t="str">
        <f>AW22</f>
        <v>エネルギー起源CO2</v>
      </c>
      <c r="AW22" s="70" t="str">
        <f>D56</f>
        <v>エネルギー起源CO2</v>
      </c>
      <c r="AX22" s="165">
        <f>P56</f>
        <v>102.155</v>
      </c>
      <c r="AY22" s="165">
        <f>AX22</f>
        <v>102.155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30.879000000000001</v>
      </c>
      <c r="G23" s="881">
        <f>IFERROR(VLOOKUP(年度マスタ!$K$4&amp;"_"&amp;G$20,データシート1!$A:$BU,MATCH("ba_"&amp;$E23,データシート1!$A$1:$BU$1,0),0),0)</f>
        <v>39.749000000000002</v>
      </c>
      <c r="H23" s="881">
        <f>IFERROR(VLOOKUP(年度マスタ!$K$4&amp;"_"&amp;H$20,データシート1!$A:$BU,MATCH("ba_"&amp;$E23,データシート1!$A$1:$BU$1,0),0),0)</f>
        <v>69.906999999999996</v>
      </c>
      <c r="I23" s="881">
        <f>IFERROR(VLOOKUP(年度マスタ!$K$4&amp;"_"&amp;I$20,データシート1!$A:$BU,MATCH("ba_"&amp;$E23,データシート1!$A$1:$BU$1,0),0),0)</f>
        <v>69.873999999999995</v>
      </c>
      <c r="J23" s="881">
        <f>IFERROR(VLOOKUP(年度マスタ!$K$4&amp;"_"&amp;J$20,データシート1!$A:$BU,MATCH("ba_"&amp;$E23,データシート1!$A$1:$BU$1,0),0),0)</f>
        <v>70.078999999999994</v>
      </c>
      <c r="K23" s="881">
        <f>IFERROR(VLOOKUP(年度マスタ!$K$4&amp;"_"&amp;K$20,データシート1!$A:$BU,MATCH("ba_"&amp;$E23,データシート1!$A$1:$BU$1,0),0),0)</f>
        <v>73.165999999999997</v>
      </c>
      <c r="L23" s="881">
        <f>IFERROR(VLOOKUP(年度マスタ!$K$4&amp;"_"&amp;L$20,データシート1!$A:$BU,MATCH("ba_"&amp;$E23,データシート1!$A$1:$BU$1,0),0),0)</f>
        <v>85.254000000000005</v>
      </c>
      <c r="M23" s="881">
        <f>IFERROR(VLOOKUP(年度マスタ!$K$4&amp;"_"&amp;M$20,データシート1!$A:$BU,MATCH("ba_"&amp;$E23,データシート1!$A$1:$BU$1,0),0),0)</f>
        <v>90.775000000000006</v>
      </c>
      <c r="N23" s="881">
        <f>IFERROR(VLOOKUP(年度マスタ!$K$4&amp;"_"&amp;N$20,データシート1!$A:$BU,MATCH("ba_"&amp;$E23,データシート1!$A$1:$BU$1,0),0),0)</f>
        <v>87.843000000000004</v>
      </c>
      <c r="O23" s="881">
        <f>IFERROR(VLOOKUP(年度マスタ!$K$4&amp;"_"&amp;O$20,データシート1!$A:$BU,MATCH("ba_"&amp;$E23,データシート1!$A$1:$BU$1,0),0),0)</f>
        <v>88.54</v>
      </c>
      <c r="P23" s="882">
        <f>IFERROR(VLOOKUP(年度マスタ!$K$4&amp;"_"&amp;P$20,データシート1!$A:$BU,MATCH("ba_"&amp;$E23,データシート1!$A$1:$BU$1,0),0),0)</f>
        <v>102.155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43.518140081136444</v>
      </c>
      <c r="AG24" s="877">
        <f t="shared" ref="AG24:AP24" si="11">AG25+AG29</f>
        <v>42.452479914388256</v>
      </c>
      <c r="AH24" s="877">
        <f t="shared" si="11"/>
        <v>36.469581354705724</v>
      </c>
      <c r="AI24" s="877">
        <f t="shared" si="11"/>
        <v>34.708135161455857</v>
      </c>
      <c r="AJ24" s="877">
        <f t="shared" si="11"/>
        <v>36.864557883703341</v>
      </c>
      <c r="AK24" s="877">
        <f t="shared" si="11"/>
        <v>32.776493061506237</v>
      </c>
      <c r="AL24" s="877">
        <f t="shared" si="11"/>
        <v>30.006009701729184</v>
      </c>
      <c r="AM24" s="877">
        <f t="shared" si="11"/>
        <v>33.253473229816805</v>
      </c>
      <c r="AN24" s="877">
        <f t="shared" si="11"/>
        <v>32.519623440610175</v>
      </c>
      <c r="AO24" s="877">
        <f t="shared" si="11"/>
        <v>30.016690338484239</v>
      </c>
      <c r="AP24" s="878">
        <f t="shared" si="11"/>
        <v>31.287599946165145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32.849075487072014</v>
      </c>
      <c r="AG25" s="879">
        <f>①CO2排出量の現状把握!AA35</f>
        <v>31.822638093245025</v>
      </c>
      <c r="AH25" s="879">
        <f>①CO2排出量の現状把握!AB35</f>
        <v>26.272878301944512</v>
      </c>
      <c r="AI25" s="879">
        <f>①CO2排出量の現状把握!AC35</f>
        <v>24.43443002570227</v>
      </c>
      <c r="AJ25" s="879">
        <f>①CO2排出量の現状把握!AD35</f>
        <v>26.350751719602791</v>
      </c>
      <c r="AK25" s="879">
        <f>①CO2排出量の現状把握!AE35</f>
        <v>23.825208130877314</v>
      </c>
      <c r="AL25" s="879">
        <f>①CO2排出量の現状把握!AF35</f>
        <v>22.275801496262936</v>
      </c>
      <c r="AM25" s="879">
        <f>①CO2排出量の現状把握!AG35</f>
        <v>25.44319944461509</v>
      </c>
      <c r="AN25" s="879">
        <f>①CO2排出量の現状把握!AH35</f>
        <v>24.860753312859355</v>
      </c>
      <c r="AO25" s="879">
        <f>①CO2排出量の現状把握!AI35</f>
        <v>23.689144954422943</v>
      </c>
      <c r="AP25" s="880">
        <f>①CO2排出量の現状把握!AJ35</f>
        <v>24.632313642545103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25.861760681651891</v>
      </c>
      <c r="AG26" s="881">
        <f>①CO2排出量の現状把握!AA36</f>
        <v>25.002652968824119</v>
      </c>
      <c r="AH26" s="881">
        <f>①CO2排出量の現状把握!AB36</f>
        <v>20.106952109438961</v>
      </c>
      <c r="AI26" s="881">
        <f>①CO2排出量の現状把握!AC36</f>
        <v>18.568780465831729</v>
      </c>
      <c r="AJ26" s="881">
        <f>①CO2排出量の現状把握!AD36</f>
        <v>20.390801674113781</v>
      </c>
      <c r="AK26" s="881">
        <f>①CO2排出量の現状把握!AE36</f>
        <v>17.057976604469825</v>
      </c>
      <c r="AL26" s="881">
        <f>①CO2排出量の現状把握!AF36</f>
        <v>16.18308088158366</v>
      </c>
      <c r="AM26" s="881">
        <f>①CO2排出量の現状把握!AG36</f>
        <v>19.791962005822768</v>
      </c>
      <c r="AN26" s="881">
        <f>①CO2排出量の現状把握!AH36</f>
        <v>19.240098415126543</v>
      </c>
      <c r="AO26" s="881">
        <f>①CO2排出量の現状把握!AI36</f>
        <v>18.014533515756721</v>
      </c>
      <c r="AP26" s="882">
        <f>①CO2排出量の現状把握!AJ36</f>
        <v>19.501772434231629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1.3426919723809561</v>
      </c>
      <c r="AG27" s="881">
        <f>①CO2排出量の現状把握!AA37</f>
        <v>1.2602729359261859</v>
      </c>
      <c r="AH27" s="881">
        <f>①CO2排出量の現状把握!AB37</f>
        <v>1.087058801581815</v>
      </c>
      <c r="AI27" s="881">
        <f>①CO2排出量の現状把握!AC37</f>
        <v>1.116594781057068</v>
      </c>
      <c r="AJ27" s="881">
        <f>①CO2排出量の現状把握!AD37</f>
        <v>1.1304627416516631</v>
      </c>
      <c r="AK27" s="881">
        <f>①CO2排出量の現状把握!AE37</f>
        <v>1.1289466627706961</v>
      </c>
      <c r="AL27" s="881">
        <f>①CO2排出量の現状把握!AF37</f>
        <v>1.0850005934211064</v>
      </c>
      <c r="AM27" s="881">
        <f>①CO2排出量の現状把握!AG37</f>
        <v>1.030163601895504</v>
      </c>
      <c r="AN27" s="881">
        <f>①CO2排出量の現状把握!AH37</f>
        <v>0.95271379853062665</v>
      </c>
      <c r="AO27" s="881">
        <f>①CO2排出量の現状把握!AI37</f>
        <v>1.1599833290716701</v>
      </c>
      <c r="AP27" s="882">
        <f>①CO2排出量の現状把握!AJ37</f>
        <v>1.207959712254487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5.6446228330391666</v>
      </c>
      <c r="AG28" s="881">
        <f>①CO2排出量の現状把握!AA38</f>
        <v>5.5597121884947196</v>
      </c>
      <c r="AH28" s="881">
        <f>①CO2排出量の現状把握!AB38</f>
        <v>5.0788673909237358</v>
      </c>
      <c r="AI28" s="881">
        <f>①CO2排出量の現状把握!AC38</f>
        <v>4.7490547788134716</v>
      </c>
      <c r="AJ28" s="881">
        <f>①CO2排出量の現状把握!AD38</f>
        <v>4.8294873038373476</v>
      </c>
      <c r="AK28" s="881">
        <f>①CO2排出量の現状把握!AE38</f>
        <v>5.6382848636367902</v>
      </c>
      <c r="AL28" s="881">
        <f>①CO2排出量の現状把握!AF38</f>
        <v>5.0077200212581685</v>
      </c>
      <c r="AM28" s="881">
        <f>①CO2排出量の現状把握!AG38</f>
        <v>4.6210738368968212</v>
      </c>
      <c r="AN28" s="881">
        <f>①CO2排出量の現状把握!AH38</f>
        <v>4.6679410992021859</v>
      </c>
      <c r="AO28" s="881">
        <f>①CO2排出量の現状把握!AI38</f>
        <v>4.5146281095945504</v>
      </c>
      <c r="AP28" s="882">
        <f>①CO2排出量の現状把握!AJ38</f>
        <v>3.9225814960589891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10.66906459406443</v>
      </c>
      <c r="AG29" s="883">
        <f>①CO2排出量の現状把握!AA39</f>
        <v>10.629841821143231</v>
      </c>
      <c r="AH29" s="883">
        <f>①CO2排出量の現状把握!AB39</f>
        <v>10.19670305276121</v>
      </c>
      <c r="AI29" s="883">
        <f>①CO2排出量の現状把握!AC39</f>
        <v>10.273705135753589</v>
      </c>
      <c r="AJ29" s="883">
        <f>①CO2排出量の現状把握!AD39</f>
        <v>10.513806164100551</v>
      </c>
      <c r="AK29" s="883">
        <f>①CO2排出量の現状把握!AE39</f>
        <v>8.9512849306289244</v>
      </c>
      <c r="AL29" s="883">
        <f>①CO2排出量の現状把握!AF39</f>
        <v>7.7302082054662478</v>
      </c>
      <c r="AM29" s="883">
        <f>①CO2排出量の現状把握!AG39</f>
        <v>7.8102737852017166</v>
      </c>
      <c r="AN29" s="883">
        <f>①CO2排出量の現状把握!AH39</f>
        <v>7.6588701277508182</v>
      </c>
      <c r="AO29" s="883">
        <f>①CO2排出量の現状把握!AI39</f>
        <v>6.3275453840612963</v>
      </c>
      <c r="AP29" s="884">
        <f>①CO2排出量の現状把握!AJ39</f>
        <v>6.6552863036200414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41.061</v>
      </c>
      <c r="BG30" s="952">
        <f t="shared" si="2"/>
        <v>41.061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1.5041266246640328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0.70956617039304359</v>
      </c>
      <c r="AG32" s="461">
        <f t="shared" si="16"/>
        <v>0.93631750324503482</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0.9400264556045923</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30.879000000000001</v>
      </c>
      <c r="G55" s="885">
        <f t="shared" ref="G55:P55" si="32">SUM(G56,G57,G60,G61,G62,G63,G64,G65,)</f>
        <v>39.749000000000002</v>
      </c>
      <c r="H55" s="885">
        <f t="shared" si="32"/>
        <v>69.906999999999996</v>
      </c>
      <c r="I55" s="885">
        <f t="shared" si="32"/>
        <v>69.873999999999995</v>
      </c>
      <c r="J55" s="885">
        <f t="shared" si="32"/>
        <v>70.078999999999994</v>
      </c>
      <c r="K55" s="885">
        <f t="shared" si="32"/>
        <v>73.165999999999997</v>
      </c>
      <c r="L55" s="885">
        <f t="shared" si="32"/>
        <v>85.254000000000005</v>
      </c>
      <c r="M55" s="885">
        <f t="shared" si="32"/>
        <v>90.775000000000006</v>
      </c>
      <c r="N55" s="885">
        <f t="shared" si="32"/>
        <v>87.843000000000004</v>
      </c>
      <c r="O55" s="885">
        <f t="shared" si="32"/>
        <v>88.54</v>
      </c>
      <c r="P55" s="886">
        <f t="shared" si="32"/>
        <v>102.155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30.879000000000001</v>
      </c>
      <c r="G56" s="887">
        <f>IFERROR(VLOOKUP(年度マスタ!$K$4&amp;"_"&amp;G$54,データシート1!$A:$CE,MATCH("bc_"&amp;$C56,データシート1!$A$1:$CE$1,0),0),0)</f>
        <v>39.749000000000002</v>
      </c>
      <c r="H56" s="887">
        <f>IFERROR(VLOOKUP(年度マスタ!$K$4&amp;"_"&amp;H$54,データシート1!$A:$CE,MATCH("bc_"&amp;$C56,データシート1!$A$1:$CE$1,0),0),0)</f>
        <v>69.906999999999996</v>
      </c>
      <c r="I56" s="887">
        <f>IFERROR(VLOOKUP(年度マスタ!$K$4&amp;"_"&amp;I$54,データシート1!$A:$CE,MATCH("bc_"&amp;$C56,データシート1!$A$1:$CE$1,0),0),0)</f>
        <v>69.873999999999995</v>
      </c>
      <c r="J56" s="887">
        <f>IFERROR(VLOOKUP(年度マスタ!$K$4&amp;"_"&amp;J$54,データシート1!$A:$CE,MATCH("bc_"&amp;$C56,データシート1!$A$1:$CE$1,0),0),0)</f>
        <v>70.078999999999994</v>
      </c>
      <c r="K56" s="887">
        <f>IFERROR(VLOOKUP(年度マスタ!$K$4&amp;"_"&amp;K$54,データシート1!$A:$CE,MATCH("bc_"&amp;$C56,データシート1!$A$1:$CE$1,0),0),0)</f>
        <v>73.165999999999997</v>
      </c>
      <c r="L56" s="887">
        <f>IFERROR(VLOOKUP(年度マスタ!$K$4&amp;"_"&amp;L$54,データシート1!$A:$CE,MATCH("bc_"&amp;$C56,データシート1!$A$1:$CE$1,0),0),0)</f>
        <v>85.254000000000005</v>
      </c>
      <c r="M56" s="887">
        <f>IFERROR(VLOOKUP(年度マスタ!$K$4&amp;"_"&amp;M$54,データシート1!$A:$CE,MATCH("bc_"&amp;$C56,データシート1!$A$1:$CE$1,0),0),0)</f>
        <v>90.775000000000006</v>
      </c>
      <c r="N56" s="887">
        <f>IFERROR(VLOOKUP(年度マスタ!$K$4&amp;"_"&amp;N$54,データシート1!$A:$CE,MATCH("bc_"&amp;$C56,データシート1!$A$1:$CE$1,0),0),0)</f>
        <v>87.843000000000004</v>
      </c>
      <c r="O56" s="887">
        <f>IFERROR(VLOOKUP(年度マスタ!$K$4&amp;"_"&amp;O$54,データシート1!$A:$CE,MATCH("bc_"&amp;$C56,データシート1!$A$1:$CE$1,0),0),0)</f>
        <v>88.54</v>
      </c>
      <c r="P56" s="888">
        <f>IFERROR(VLOOKUP(年度マスタ!$K$4&amp;"_"&amp;P$54,データシート1!$A:$CE,MATCH("bc_"&amp;$C56,データシート1!$A$1:$CE$1,0),0),0)</f>
        <v>102.155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31.7</v>
      </c>
      <c r="K6" s="619">
        <f>VLOOKUP(年度マスタ!$K$4&amp;"_"&amp;K$5,データシート1!$A:$BT,MATCH("cb_"&amp;$G6,データシート1!$A$1:$BT$1,0),0)</f>
        <v>43.2</v>
      </c>
      <c r="L6" s="619">
        <f>VLOOKUP(年度マスタ!$K$4&amp;"_"&amp;L$5,データシート1!$A:$BT,MATCH("cb_"&amp;$G6,データシート1!$A$1:$BT$1,0),0)</f>
        <v>43.2</v>
      </c>
      <c r="M6" s="619">
        <f>VLOOKUP(年度マスタ!$K$4&amp;"_"&amp;M$5,データシート1!$A:$BT,MATCH("cb_"&amp;$G6,データシート1!$A$1:$BT$1,0),0)</f>
        <v>43.1</v>
      </c>
      <c r="N6" s="619">
        <f>VLOOKUP(年度マスタ!$K$4&amp;"_"&amp;N$5,データシート1!$A:$BT,MATCH("cb_"&amp;$G6,データシート1!$A$1:$BT$1,0),0)</f>
        <v>53.7</v>
      </c>
      <c r="O6" s="619">
        <f>VLOOKUP(年度マスタ!$K$4&amp;"_"&amp;O$5,データシート1!$A:$BT,MATCH("cb_"&amp;$G6,データシート1!$A$1:$BT$1,0),0)</f>
        <v>66.399999999999991</v>
      </c>
      <c r="P6" s="619">
        <f>VLOOKUP(年度マスタ!$K$4&amp;"_"&amp;P$5,データシート1!$A:$BT,MATCH("cb_"&amp;$G6,データシート1!$A$1:$BT$1,0),0)</f>
        <v>66.399999999999991</v>
      </c>
      <c r="Q6" s="619">
        <f>VLOOKUP(年度マスタ!$K$4&amp;"_"&amp;Q$5,データシート1!$A:$BT,MATCH("cb_"&amp;$G6,データシート1!$A$1:$BT$1,0),0)</f>
        <v>70.399999999999991</v>
      </c>
      <c r="R6" s="633">
        <f>VLOOKUP(年度マスタ!$K$4&amp;"_"&amp;R$5,データシート1!$A:$BT,MATCH("cb_"&amp;$G6,データシート1!$A$1:$BT$1,0),0)</f>
        <v>75.8</v>
      </c>
      <c r="S6" s="568"/>
      <c r="T6" s="190"/>
      <c r="U6" s="581"/>
      <c r="V6" s="195"/>
      <c r="W6" s="195"/>
      <c r="X6" s="195"/>
      <c r="Y6" s="196" t="s">
        <v>372</v>
      </c>
      <c r="Z6" s="663" t="s">
        <v>373</v>
      </c>
      <c r="AA6" s="663"/>
      <c r="AB6" s="663"/>
      <c r="AC6" s="664">
        <f>SUM(AC7:AC8)</f>
        <v>238589</v>
      </c>
      <c r="AD6" s="664">
        <f>SUM(AD7:AD8)</f>
        <v>260485.75699999998</v>
      </c>
      <c r="AE6" s="665">
        <f>$AD6*3600/100000000</f>
        <v>9.3774872519999999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10.1</v>
      </c>
      <c r="M7" s="617">
        <f>VLOOKUP(年度マスタ!$K$4&amp;"_"&amp;M$5,データシート1!$A:$BT,MATCH("cb_"&amp;$G7,データシート1!$A$1:$BT$1,0),0)</f>
        <v>10</v>
      </c>
      <c r="N7" s="617">
        <f>VLOOKUP(年度マスタ!$K$4&amp;"_"&amp;N$5,データシート1!$A:$BT,MATCH("cb_"&amp;$G7,データシート1!$A$1:$BT$1,0),0)</f>
        <v>10.1</v>
      </c>
      <c r="O7" s="617">
        <f>VLOOKUP(年度マスタ!$K$4&amp;"_"&amp;O$5,データシート1!$A:$BT,MATCH("cb_"&amp;$G7,データシート1!$A$1:$BT$1,0),0)</f>
        <v>10.1</v>
      </c>
      <c r="P7" s="617">
        <f>VLOOKUP(年度マスタ!$K$4&amp;"_"&amp;P$5,データシート1!$A:$BT,MATCH("cb_"&amp;$G7,データシート1!$A$1:$BT$1,0),0)</f>
        <v>10.1</v>
      </c>
      <c r="Q7" s="617">
        <f>VLOOKUP(年度マスタ!$K$4&amp;"_"&amp;Q$5,データシート1!$A:$BT,MATCH("cb_"&amp;$G7,データシート1!$A$1:$BT$1,0),0)</f>
        <v>10.1</v>
      </c>
      <c r="R7" s="634">
        <f>VLOOKUP(年度マスタ!$K$4&amp;"_"&amp;R$5,データシート1!$A:$BT,MATCH("cb_"&amp;$G7,データシート1!$A$1:$BT$1,0),0)</f>
        <v>10.1</v>
      </c>
      <c r="S7" s="568"/>
      <c r="T7" s="190"/>
      <c r="U7" s="581"/>
      <c r="V7" s="195"/>
      <c r="W7" s="195"/>
      <c r="X7" s="195"/>
      <c r="Y7" s="196" t="s">
        <v>375</v>
      </c>
      <c r="Z7" s="212" t="s">
        <v>376</v>
      </c>
      <c r="AA7" s="212"/>
      <c r="AB7" s="212"/>
      <c r="AC7" s="1022">
        <f>VLOOKUP(年度マスタ!$K$4&amp;"_"&amp;年度マスタ!$K$9,データシート3!A:AB,MATCH("ea_"&amp;$Y7&amp;"_設備",データシート3!$A$1:$AB$1,0),0)</f>
        <v>54694</v>
      </c>
      <c r="AD7" s="1022">
        <f>VLOOKUP(年度マスタ!$K$4&amp;"_"&amp;年度マスタ!$K$9,データシート3!A:AB,MATCH("ea_"&amp;$Y7&amp;"_年間発電",データシート3!$A$1:$AB$1,0),0)/10^3</f>
        <v>59617.362999999998</v>
      </c>
      <c r="AE7" s="554">
        <f t="shared" ref="AE7:AE16" si="0">$AD7*3600/100000000</f>
        <v>2.1462250679999997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183895</v>
      </c>
      <c r="AD8" s="1022">
        <f>VLOOKUP(年度マスタ!$K$4&amp;"_"&amp;年度マスタ!$K$9,データシート3!A:AB,MATCH("ea_"&amp;$Y8&amp;"_年間発電",データシート3!$A$1:$AB$1,0),0)/10^3</f>
        <v>200868.394</v>
      </c>
      <c r="AE8" s="554">
        <f t="shared" si="0"/>
        <v>7.2312621840000002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6300</v>
      </c>
      <c r="K9" s="617">
        <f>VLOOKUP(年度マスタ!$K$4&amp;"_"&amp;K$5,データシート1!$A:$BT,MATCH("cb_"&amp;$G9,データシート1!$A$1:$BT$1,0),0)</f>
        <v>6300</v>
      </c>
      <c r="L9" s="617">
        <f>VLOOKUP(年度マスタ!$K$4&amp;"_"&amp;L$5,データシート1!$A:$BT,MATCH("cb_"&amp;$G9,データシート1!$A$1:$BT$1,0),0)</f>
        <v>6300</v>
      </c>
      <c r="M9" s="617">
        <f>VLOOKUP(年度マスタ!$K$4&amp;"_"&amp;M$5,データシート1!$A:$BT,MATCH("cb_"&amp;$G9,データシート1!$A$1:$BT$1,0),0)</f>
        <v>6300</v>
      </c>
      <c r="N9" s="617">
        <f>VLOOKUP(年度マスタ!$K$4&amp;"_"&amp;N$5,データシート1!$A:$BT,MATCH("cb_"&amp;$G9,データシート1!$A$1:$BT$1,0),0)</f>
        <v>6300</v>
      </c>
      <c r="O9" s="617">
        <f>VLOOKUP(年度マスタ!$K$4&amp;"_"&amp;O$5,データシート1!$A:$BT,MATCH("cb_"&amp;$G9,データシート1!$A$1:$BT$1,0),0)</f>
        <v>6300</v>
      </c>
      <c r="P9" s="617">
        <f>VLOOKUP(年度マスタ!$K$4&amp;"_"&amp;P$5,データシート1!$A:$BT,MATCH("cb_"&amp;$G9,データシート1!$A$1:$BT$1,0),0)</f>
        <v>6300</v>
      </c>
      <c r="Q9" s="617">
        <f>VLOOKUP(年度マスタ!$K$4&amp;"_"&amp;Q$5,データシート1!$A:$BT,MATCH("cb_"&amp;$G9,データシート1!$A$1:$BT$1,0),0)</f>
        <v>20900</v>
      </c>
      <c r="R9" s="634">
        <f>VLOOKUP(年度マスタ!$K$4&amp;"_"&amp;R$5,データシート1!$A:$BT,MATCH("cb_"&amp;$G9,データシート1!$A$1:$BT$1,0),0)</f>
        <v>33800</v>
      </c>
      <c r="S9" s="568"/>
      <c r="T9" s="190"/>
      <c r="U9" s="581"/>
      <c r="V9" s="195"/>
      <c r="W9" s="195"/>
      <c r="X9" s="195"/>
      <c r="Y9" s="196" t="s">
        <v>381</v>
      </c>
      <c r="Z9" s="208" t="s">
        <v>377</v>
      </c>
      <c r="AA9" s="208"/>
      <c r="AB9" s="208"/>
      <c r="AC9" s="666">
        <f>VLOOKUP(年度マスタ!$K$4&amp;"_"&amp;年度マスタ!$K$9,データシート3!A:AB,MATCH("ea_"&amp;$Y9&amp;"_設備",データシート3!$A$1:$AB$1,0),0)</f>
        <v>1080600</v>
      </c>
      <c r="AD9" s="666">
        <f>VLOOKUP(年度マスタ!$K$4&amp;"_"&amp;年度マスタ!$K$9,データシート3!A:AB,MATCH("ea_"&amp;$Y9&amp;"_年間発電",データシート3!$A$1:$AB$1,0),0)/10^3</f>
        <v>2677105.0120000001</v>
      </c>
      <c r="AE9" s="667">
        <f t="shared" si="0"/>
        <v>96.375780432000013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93356</v>
      </c>
      <c r="AD10" s="666">
        <f>SUM(AD11:AD12)</f>
        <v>590008.56299999997</v>
      </c>
      <c r="AE10" s="667">
        <f t="shared" si="0"/>
        <v>21.240308268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93356</v>
      </c>
      <c r="AD11" s="1022">
        <f>VLOOKUP(年度マスタ!$K$4&amp;"_"&amp;年度マスタ!$K$9,データシート3!A:AB,MATCH("ea_"&amp;$Y11&amp;"_年間発電",データシート3!$A$1:$AB$1,0),0)/10^3</f>
        <v>590008.56299999997</v>
      </c>
      <c r="AE11" s="554">
        <f t="shared" si="0"/>
        <v>21.240308268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6331.7</v>
      </c>
      <c r="K12" s="651">
        <f t="shared" ref="K12:Q12" si="1">SUM(K6:K11)</f>
        <v>6343.2</v>
      </c>
      <c r="L12" s="651">
        <f t="shared" si="1"/>
        <v>6353.3</v>
      </c>
      <c r="M12" s="651">
        <f t="shared" si="1"/>
        <v>6353.1</v>
      </c>
      <c r="N12" s="651">
        <f t="shared" si="1"/>
        <v>6363.8</v>
      </c>
      <c r="O12" s="651">
        <f t="shared" si="1"/>
        <v>6376.5</v>
      </c>
      <c r="P12" s="651">
        <f t="shared" si="1"/>
        <v>6376.5</v>
      </c>
      <c r="Q12" s="651">
        <f t="shared" si="1"/>
        <v>20980.5</v>
      </c>
      <c r="R12" s="652">
        <f t="shared" ref="R12" si="2">SUM(R6:R11)</f>
        <v>33885.9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1177</v>
      </c>
      <c r="AD13" s="666">
        <f>SUM(AD14:AD16)</f>
        <v>7892.9059999999999</v>
      </c>
      <c r="AE13" s="667">
        <f t="shared" si="0"/>
        <v>0.28414461600000002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984</v>
      </c>
      <c r="AD14" s="1022">
        <f>VLOOKUP(年度マスタ!$K$4&amp;"_"&amp;年度マスタ!$K$9,データシート3!A:AB,MATCH("ea_"&amp;$Y14&amp;"_年間発電",データシート3!$A$1:$AB$1,0),0)/10^3</f>
        <v>6707.7129999999997</v>
      </c>
      <c r="AE14" s="554">
        <f t="shared" si="0"/>
        <v>0.24147766800000001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167</v>
      </c>
      <c r="AD15" s="1022">
        <f>VLOOKUP(年度マスタ!$K$4&amp;"_"&amp;年度マスタ!$K$9,データシート3!A:AB,MATCH("ea_"&amp;$Y15&amp;"_年間発電",データシート3!$A$1:$AB$1,0),0)/10^3</f>
        <v>1026.9870000000001</v>
      </c>
      <c r="AE15" s="554">
        <f t="shared" si="0"/>
        <v>3.6971532000000001E-2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26</v>
      </c>
      <c r="AD16" s="1022">
        <f>VLOOKUP(年度マスタ!$K$4&amp;"_"&amp;年度マスタ!$K$9,データシート3!A:AB,MATCH("ea_"&amp;$Y16&amp;"_年間発電",データシート3!$A$1:$AB$1,0),0)/10^3</f>
        <v>158.20599999999999</v>
      </c>
      <c r="AE16" s="554">
        <f t="shared" si="0"/>
        <v>5.695416E-3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0.30837432999999997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5.3649710600000002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38.043803999999994</v>
      </c>
      <c r="K19" s="615">
        <f>K6*別紙!$C5/100*別紙!$E5/10^3</f>
        <v>51.845184000000003</v>
      </c>
      <c r="L19" s="615">
        <f>L6*別紙!$C5/100*別紙!$E5/10^3</f>
        <v>51.845184000000003</v>
      </c>
      <c r="M19" s="615">
        <f>M6*別紙!$C5/100*別紙!$E5/10^3</f>
        <v>51.725172000000001</v>
      </c>
      <c r="N19" s="615">
        <f>N6*別紙!$C5/100*別紙!$E5/10^3</f>
        <v>64.446444</v>
      </c>
      <c r="O19" s="615">
        <f>O6*別紙!$C5/100*別紙!$E5/10^3</f>
        <v>79.687967999999984</v>
      </c>
      <c r="P19" s="615">
        <f>P6*別紙!$C5/100*別紙!$E5/10^3</f>
        <v>79.687967999999984</v>
      </c>
      <c r="Q19" s="615">
        <f>Q6*別紙!$C5/100*別紙!$E5/10^3</f>
        <v>84.488447999999991</v>
      </c>
      <c r="R19" s="639">
        <f>R6*別紙!$C5/100*別紙!$E5/10^3</f>
        <v>90.969095999999993</v>
      </c>
      <c r="S19" s="572"/>
      <c r="T19" s="191"/>
      <c r="U19" s="588"/>
      <c r="W19" s="201"/>
      <c r="X19" s="201"/>
      <c r="Y19" s="173"/>
      <c r="Z19" s="628" t="s">
        <v>389</v>
      </c>
      <c r="AA19" s="671"/>
      <c r="AB19" s="672"/>
      <c r="AC19" s="673">
        <f>SUM($AC$6,$AC$9,$AC$10,$AC$13)</f>
        <v>1413722</v>
      </c>
      <c r="AD19" s="673">
        <f>SUM($AD$6,$AD$9,$AD$10,$AD$13)</f>
        <v>3535492.2380000004</v>
      </c>
      <c r="AE19" s="674">
        <f>SUM($AE$6,$AE$9,$AE$10,$AE$13,$AE$17,$AE$18)</f>
        <v>132.95106595800002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13.359875999999998</v>
      </c>
      <c r="M20" s="617">
        <f>M7*別紙!$C6/100*別紙!$E6/10^3</f>
        <v>13.227600000000001</v>
      </c>
      <c r="N20" s="617">
        <f>N7*別紙!$C6/100*別紙!$E6/10^3</f>
        <v>13.359875999999998</v>
      </c>
      <c r="O20" s="617">
        <f>O7*別紙!$C6/100*別紙!$E6/10^3</f>
        <v>13.359875999999998</v>
      </c>
      <c r="P20" s="617">
        <f>P7*別紙!$C6/100*別紙!$E6/10^3</f>
        <v>13.359875999999998</v>
      </c>
      <c r="Q20" s="617">
        <f>Q7*別紙!$C6/100*別紙!$E6/10^3</f>
        <v>13.359875999999998</v>
      </c>
      <c r="R20" s="634">
        <f>R7*別紙!$C6/100*別紙!$E6/10^3</f>
        <v>13.359875999999998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33112.800000000003</v>
      </c>
      <c r="K22" s="617">
        <f>K9*別紙!$C8/100*別紙!$E8/10^3</f>
        <v>33112.800000000003</v>
      </c>
      <c r="L22" s="617">
        <f>L9*別紙!$C8/100*別紙!$E8/10^3</f>
        <v>33112.800000000003</v>
      </c>
      <c r="M22" s="617">
        <f>M9*別紙!$C8/100*別紙!$E8/10^3</f>
        <v>33112.800000000003</v>
      </c>
      <c r="N22" s="617">
        <f>N9*別紙!$C8/100*別紙!$E8/10^3</f>
        <v>33112.800000000003</v>
      </c>
      <c r="O22" s="617">
        <f>O9*別紙!$C8/100*別紙!$E8/10^3</f>
        <v>33112.800000000003</v>
      </c>
      <c r="P22" s="617">
        <f>P9*別紙!$C8/100*別紙!$E8/10^3</f>
        <v>33112.800000000003</v>
      </c>
      <c r="Q22" s="617">
        <f>Q9*別紙!$C8/100*別紙!$E8/10^3</f>
        <v>109850.4</v>
      </c>
      <c r="R22" s="634">
        <f>R9*別紙!$C8/100*別紙!$E8/10^3</f>
        <v>177652.8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33150.843804000004</v>
      </c>
      <c r="K25" s="657">
        <f t="shared" si="3"/>
        <v>33164.645184000001</v>
      </c>
      <c r="L25" s="657">
        <f t="shared" si="3"/>
        <v>33178.005060000003</v>
      </c>
      <c r="M25" s="657">
        <f t="shared" si="3"/>
        <v>33177.752772</v>
      </c>
      <c r="N25" s="657">
        <f t="shared" si="3"/>
        <v>33190.606320000006</v>
      </c>
      <c r="O25" s="657">
        <f t="shared" si="3"/>
        <v>33205.847844000004</v>
      </c>
      <c r="P25" s="657">
        <f t="shared" si="3"/>
        <v>33205.847844000004</v>
      </c>
      <c r="Q25" s="657">
        <f t="shared" si="3"/>
        <v>109948.248324</v>
      </c>
      <c r="R25" s="658">
        <f t="shared" ref="R25" si="4">SUM(R19:R24)</f>
        <v>177757.12897199998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62276.106416517796</v>
      </c>
      <c r="K26" s="654">
        <f>(VLOOKUP(年度マスタ!$K$4&amp;"_"&amp;K$18,データシート1!$A:$BT,MATCH("da_合計",データシート1!$A$1:$BT$1,0),0))/10^3</f>
        <v>54427.417704307853</v>
      </c>
      <c r="L26" s="654">
        <f>(VLOOKUP(年度マスタ!$K$4&amp;"_"&amp;L$18,データシート1!$A:$BT,MATCH("da_合計",データシート1!$A$1:$BT$1,0),0))/10^3</f>
        <v>54889.125533398554</v>
      </c>
      <c r="M26" s="654">
        <f>(VLOOKUP(年度マスタ!$K$4&amp;"_"&amp;M$18,データシート1!$A:$BT,MATCH("da_合計",データシート1!$A$1:$BT$1,0),0))/10^3</f>
        <v>58358.740091438696</v>
      </c>
      <c r="N26" s="654">
        <f>(VLOOKUP(年度マスタ!$K$4&amp;"_"&amp;N$18,データシート1!$A:$BT,MATCH("da_合計",データシート1!$A$1:$BT$1,0),0))/10^3</f>
        <v>57534.133138102996</v>
      </c>
      <c r="O26" s="654">
        <f>(VLOOKUP(年度マスタ!$K$4&amp;"_"&amp;O$18,データシート1!$A:$BT,MATCH("da_合計",データシート1!$A$1:$BT$1,0),0))/10^3</f>
        <v>57162.368627616255</v>
      </c>
      <c r="P26" s="654">
        <f>(VLOOKUP(年度マスタ!$K$4&amp;"_"&amp;P$18,データシート1!$A:$BT,MATCH("da_合計",データシート1!$A$1:$BT$1,0),0))/10^3</f>
        <v>58883.199732043839</v>
      </c>
      <c r="Q26" s="654">
        <f>(VLOOKUP(年度マスタ!$K$4&amp;"_"&amp;Q$18,データシート1!$A:$BT,MATCH("da_合計",データシート1!$A$1:$BT$1,0),0))/10^3</f>
        <v>71982.050376481493</v>
      </c>
      <c r="R26" s="655">
        <f>Q26</f>
        <v>71982.050376481493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0.53232043092545112</v>
      </c>
      <c r="K27" s="839">
        <f t="shared" ref="K27:P27" si="5">K25/K26</f>
        <v>0.60933710587145984</v>
      </c>
      <c r="L27" s="839">
        <f t="shared" si="5"/>
        <v>0.60445497605554088</v>
      </c>
      <c r="M27" s="839">
        <f t="shared" si="5"/>
        <v>0.5685138630480342</v>
      </c>
      <c r="N27" s="839">
        <f t="shared" si="5"/>
        <v>0.57688548535754236</v>
      </c>
      <c r="O27" s="839">
        <f t="shared" si="5"/>
        <v>0.58090398703243395</v>
      </c>
      <c r="P27" s="839">
        <f t="shared" si="5"/>
        <v>0.56392736799473897</v>
      </c>
      <c r="Q27" s="839">
        <f>Q25/Q26</f>
        <v>1.5274397957400099</v>
      </c>
      <c r="R27" s="840">
        <f>R25/R26</f>
        <v>2.469464651844345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2.469464651844345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49.116303571635164</v>
      </c>
      <c r="AA52" s="173"/>
      <c r="AB52" s="678" t="s">
        <v>413</v>
      </c>
      <c r="AC52" s="679">
        <f>$AD6</f>
        <v>260485.75699999998</v>
      </c>
      <c r="AD52" s="680">
        <f>R19+R20</f>
        <v>104.32897199999999</v>
      </c>
      <c r="AE52" s="681">
        <f t="shared" ref="AE52:AE54" si="6">IFERROR(AD52/AC52,"-")</f>
        <v>4.0051699256631523E-4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3463510.187623519</v>
      </c>
      <c r="Z53" s="1130"/>
      <c r="AA53" s="173"/>
      <c r="AB53" s="678" t="s">
        <v>377</v>
      </c>
      <c r="AC53" s="679">
        <f>$AD9</f>
        <v>2677105.0120000001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590008.56299999997</v>
      </c>
      <c r="AD54" s="679">
        <f>R22</f>
        <v>177652.8</v>
      </c>
      <c r="AE54" s="681">
        <f t="shared" si="6"/>
        <v>0.30110207061520222</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15</v>
      </c>
      <c r="AP54" s="443">
        <f>VLOOKUP(年度マスタ!$K$4&amp;"_"&amp;AP$53,データシート1!$A$1:$BT$2000,MATCH("ca_太陽光発電（10kW未満）",データシート1!$A$1:$BT$1,0),0)</f>
        <v>15</v>
      </c>
      <c r="AQ54" s="443">
        <f>VLOOKUP(年度マスタ!$K$4&amp;"_"&amp;AQ$53,データシート1!$A$1:$BT$2000,MATCH("ca_太陽光発電（10kW未満）",データシート1!$A$1:$BT$1,0),0)</f>
        <v>16</v>
      </c>
      <c r="AR54" s="443">
        <f>VLOOKUP(年度マスタ!$K$4&amp;"_"&amp;AR$53,データシート1!$A$1:$BT$2000,MATCH("ca_太陽光発電（10kW未満）",データシート1!$A$1:$BT$1,0),0)</f>
        <v>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7892.9059999999999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小国町</v>
      </c>
      <c r="AZ12" s="1023" t="str">
        <f>年度マスタ!$K4</f>
        <v>06401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小国町</v>
      </c>
      <c r="AZ4" s="1038" t="str">
        <f>年度マスタ!$K4</f>
        <v>06401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30.879000000000001</v>
      </c>
      <c r="S7" s="910">
        <f t="shared" si="0"/>
        <v>39.749000000000002</v>
      </c>
      <c r="T7" s="910">
        <f t="shared" si="0"/>
        <v>69.906999999999996</v>
      </c>
      <c r="U7" s="910">
        <f t="shared" si="0"/>
        <v>69.873999999999995</v>
      </c>
      <c r="V7" s="910">
        <f t="shared" si="0"/>
        <v>70.078999999999994</v>
      </c>
      <c r="W7" s="910">
        <f t="shared" si="0"/>
        <v>73.165999999999997</v>
      </c>
      <c r="X7" s="910">
        <f t="shared" si="0"/>
        <v>85.254000000000005</v>
      </c>
      <c r="Y7" s="910">
        <f t="shared" si="0"/>
        <v>90.775000000000006</v>
      </c>
      <c r="Z7" s="910">
        <f>SUM(Z8:Z13)</f>
        <v>87.843000000000004</v>
      </c>
      <c r="AA7" s="910">
        <f>SUM(AA8:AA13)</f>
        <v>88.54</v>
      </c>
      <c r="AB7" s="911">
        <f t="shared" si="0"/>
        <v>102.155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30.879000000000001</v>
      </c>
      <c r="S10" s="916">
        <f>VLOOKUP($D$3&amp;"_"&amp;S$3,データシート1!$A:$BU,MATCH($R$2&amp;"_"&amp;$C10,データシート1!$A$1:$BU$1,0),0)</f>
        <v>39.749000000000002</v>
      </c>
      <c r="T10" s="916">
        <f>VLOOKUP($D$3&amp;"_"&amp;T$3,データシート1!$A:$BU,MATCH($R$2&amp;"_"&amp;$C10,データシート1!$A$1:$BU$1,0),0)</f>
        <v>69.906999999999996</v>
      </c>
      <c r="U10" s="916">
        <f>VLOOKUP($D$3&amp;"_"&amp;U$3,データシート1!$A:$BU,MATCH($R$2&amp;"_"&amp;$C10,データシート1!$A$1:$BU$1,0),0)</f>
        <v>69.873999999999995</v>
      </c>
      <c r="V10" s="916">
        <f>VLOOKUP($D$3&amp;"_"&amp;V$3,データシート1!$A:$BU,MATCH($R$2&amp;"_"&amp;$C10,データシート1!$A$1:$BU$1,0),0)</f>
        <v>70.078999999999994</v>
      </c>
      <c r="W10" s="916">
        <f>VLOOKUP($D$3&amp;"_"&amp;W$3,データシート1!$A:$BU,MATCH($R$2&amp;"_"&amp;$C10,データシート1!$A$1:$BU$1,0),0)</f>
        <v>73.165999999999997</v>
      </c>
      <c r="X10" s="916">
        <f>VLOOKUP($D$3&amp;"_"&amp;X$3,データシート1!$A:$BU,MATCH($R$2&amp;"_"&amp;$C10,データシート1!$A$1:$BU$1,0),0)</f>
        <v>85.254000000000005</v>
      </c>
      <c r="Y10" s="916">
        <f>VLOOKUP($D$3&amp;"_"&amp;Y$3,データシート1!$A:$BU,MATCH($R$2&amp;"_"&amp;$C10,データシート1!$A$1:$BU$1,0),0)</f>
        <v>90.775000000000006</v>
      </c>
      <c r="Z10" s="916">
        <f>VLOOKUP($D$3&amp;"_"&amp;Z$3,データシート1!$A:$BU,MATCH($R$2&amp;"_"&amp;$C10,データシート1!$A$1:$BU$1,0),0)</f>
        <v>87.843000000000004</v>
      </c>
      <c r="AA10" s="916">
        <f>VLOOKUP($D$3&amp;"_"&amp;AA$3,データシート1!$A:$BU,MATCH($R$2&amp;"_"&amp;$C10,データシート1!$A$1:$BU$1,0),0)</f>
        <v>88.54</v>
      </c>
      <c r="AB10" s="917">
        <f>VLOOKUP($D$3&amp;"_"&amp;AB$3,データシート1!$A:$BU,MATCH($R$2&amp;"_"&amp;$C10,データシート1!$A$1:$BU$1,0),0)</f>
        <v>102.155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30.879000000000001</v>
      </c>
      <c r="S26" s="925">
        <f>VLOOKUP($D$3&amp;"_"&amp;S$3,データシート2!$A:$SI,MATCH($R$2&amp;"_"&amp;$B26,データシート2!$A$1:$SI$1,0),0)</f>
        <v>39.749000000000002</v>
      </c>
      <c r="T26" s="925">
        <f>VLOOKUP($D$3&amp;"_"&amp;T$3,データシート2!$A:$SI,MATCH($R$2&amp;"_"&amp;$B26,データシート2!$A$1:$SI$1,0),0)</f>
        <v>69.906999999999996</v>
      </c>
      <c r="U26" s="925">
        <f>VLOOKUP($D$3&amp;"_"&amp;U$3,データシート2!$A:$SI,MATCH($R$2&amp;"_"&amp;$B26,データシート2!$A$1:$SI$1,0),0)</f>
        <v>69.873999999999995</v>
      </c>
      <c r="V26" s="925">
        <f>VLOOKUP($D$3&amp;"_"&amp;V$3,データシート2!$A:$SI,MATCH($R$2&amp;"_"&amp;$B26,データシート2!$A$1:$SI$1,0),0)</f>
        <v>70.078999999999994</v>
      </c>
      <c r="W26" s="925">
        <f>VLOOKUP($D$3&amp;"_"&amp;W$3,データシート2!$A:$SI,MATCH($R$2&amp;"_"&amp;$B26,データシート2!$A$1:$SI$1,0),0)</f>
        <v>73.165999999999997</v>
      </c>
      <c r="X26" s="925">
        <f>VLOOKUP($D$3&amp;"_"&amp;X$3,データシート2!$A:$SI,MATCH($R$2&amp;"_"&amp;$B26,データシート2!$A$1:$SI$1,0),0)</f>
        <v>85.254000000000005</v>
      </c>
      <c r="Y26" s="925">
        <f>VLOOKUP($D$3&amp;"_"&amp;Y$3,データシート2!$A:$SI,MATCH($R$2&amp;"_"&amp;$B26,データシート2!$A$1:$SI$1,0),0)</f>
        <v>90.775000000000006</v>
      </c>
      <c r="Z26" s="925">
        <f>VLOOKUP($D$3&amp;"_"&amp;Z$3,データシート2!$A:$SI,MATCH($R$2&amp;"_"&amp;$B26,データシート2!$A$1:$SI$1,0),0)</f>
        <v>87.843000000000004</v>
      </c>
      <c r="AA26" s="925">
        <f>VLOOKUP($D$3&amp;"_"&amp;AA$3,データシート2!$A:$SI,MATCH($R$2&amp;"_"&amp;$B26,データシート2!$A$1:$SI$1,0),0)</f>
        <v>88.54</v>
      </c>
      <c r="AB26" s="926">
        <f>VLOOKUP($D$3&amp;"_"&amp;AB$3,データシート2!$A:$SI,MATCH($R$2&amp;"_"&amp;$B26,データシート2!$A$1:$SI$1,0),0)</f>
        <v>102.155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26.219000000000001</v>
      </c>
      <c r="S41" s="938">
        <f>VLOOKUP($D$3&amp;"_"&amp;S$3,データシート2!$A:$SI,MATCH($R$2&amp;"_"&amp;$C41,データシート2!$A$1:$SI$1,0),0)</f>
        <v>35.029000000000003</v>
      </c>
      <c r="T41" s="938">
        <f>VLOOKUP($D$3&amp;"_"&amp;T$3,データシート2!$A:$SI,MATCH($R$2&amp;"_"&amp;$C41,データシート2!$A$1:$SI$1,0),0)</f>
        <v>64.447999999999993</v>
      </c>
      <c r="U41" s="938">
        <f>VLOOKUP($D$3&amp;"_"&amp;U$3,データシート2!$A:$SI,MATCH($R$2&amp;"_"&amp;$C41,データシート2!$A$1:$SI$1,0),0)</f>
        <v>63.872999999999998</v>
      </c>
      <c r="V41" s="938">
        <f>VLOOKUP($D$3&amp;"_"&amp;V$3,データシート2!$A:$SI,MATCH($R$2&amp;"_"&amp;$C41,データシート2!$A$1:$SI$1,0),0)</f>
        <v>62.136000000000003</v>
      </c>
      <c r="W41" s="938">
        <f>VLOOKUP($D$3&amp;"_"&amp;W$3,データシート2!$A:$SI,MATCH($R$2&amp;"_"&amp;$C41,データシート2!$A$1:$SI$1,0),0)</f>
        <v>64.497</v>
      </c>
      <c r="X41" s="938">
        <f>VLOOKUP($D$3&amp;"_"&amp;X$3,データシート2!$A:$SI,MATCH($R$2&amp;"_"&amp;$C41,データシート2!$A$1:$SI$1,0),0)</f>
        <v>66.492999999999995</v>
      </c>
      <c r="Y41" s="938">
        <f>VLOOKUP($D$3&amp;"_"&amp;Y$3,データシート2!$A:$SI,MATCH($R$2&amp;"_"&amp;$C41,データシート2!$A$1:$SI$1,0),0)</f>
        <v>67.722999999999999</v>
      </c>
      <c r="Z41" s="938">
        <f>VLOOKUP($D$3&amp;"_"&amp;Z$3,データシート2!$A:$SI,MATCH($R$2&amp;"_"&amp;$C41,データシート2!$A$1:$SI$1,0),0)</f>
        <v>64.105999999999995</v>
      </c>
      <c r="AA41" s="938">
        <f>VLOOKUP($D$3&amp;"_"&amp;AA$3,データシート2!$A:$SI,MATCH($R$2&amp;"_"&amp;$C41,データシート2!$A$1:$SI$1,0),0)</f>
        <v>61.317</v>
      </c>
      <c r="AB41" s="939">
        <f>VLOOKUP($D$3&amp;"_"&amp;AB$3,データシート2!$A:$SI,MATCH($R$2&amp;"_"&amp;$C41,データシート2!$A$1:$SI$1,0),0)</f>
        <v>61.094000000000001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4.66</v>
      </c>
      <c r="S43" s="938">
        <f>VLOOKUP($D$3&amp;"_"&amp;S$3,データシート2!$A:$SI,MATCH($R$2&amp;"_"&amp;$C43,データシート2!$A$1:$SI$1,0),0)</f>
        <v>4.72</v>
      </c>
      <c r="T43" s="938">
        <f>VLOOKUP($D$3&amp;"_"&amp;T$3,データシート2!$A:$SI,MATCH($R$2&amp;"_"&amp;$C43,データシート2!$A$1:$SI$1,0),0)</f>
        <v>5.4589999999999996</v>
      </c>
      <c r="U43" s="938">
        <f>VLOOKUP($D$3&amp;"_"&amp;U$3,データシート2!$A:$SI,MATCH($R$2&amp;"_"&amp;$C43,データシート2!$A$1:$SI$1,0),0)</f>
        <v>6.0010000000000003</v>
      </c>
      <c r="V43" s="938">
        <f>VLOOKUP($D$3&amp;"_"&amp;V$3,データシート2!$A:$SI,MATCH($R$2&amp;"_"&amp;$C43,データシート2!$A$1:$SI$1,0),0)</f>
        <v>7.9429999999999996</v>
      </c>
      <c r="W43" s="938">
        <f>VLOOKUP($D$3&amp;"_"&amp;W$3,データシート2!$A:$SI,MATCH($R$2&amp;"_"&amp;$C43,データシート2!$A$1:$SI$1,0),0)</f>
        <v>8.6690000000000005</v>
      </c>
      <c r="X43" s="938">
        <f>VLOOKUP($D$3&amp;"_"&amp;X$3,データシート2!$A:$SI,MATCH($R$2&amp;"_"&amp;$C43,データシート2!$A$1:$SI$1,0),0)</f>
        <v>18.760999999999999</v>
      </c>
      <c r="Y43" s="938">
        <f>VLOOKUP($D$3&amp;"_"&amp;Y$3,データシート2!$A:$SI,MATCH($R$2&amp;"_"&amp;$C43,データシート2!$A$1:$SI$1,0),0)</f>
        <v>23.052</v>
      </c>
      <c r="Z43" s="938">
        <f>VLOOKUP($D$3&amp;"_"&amp;Z$3,データシート2!$A:$SI,MATCH($R$2&amp;"_"&amp;$C43,データシート2!$A$1:$SI$1,0),0)</f>
        <v>23.736999999999998</v>
      </c>
      <c r="AA43" s="938">
        <f>VLOOKUP($D$3&amp;"_"&amp;AA$3,データシート2!$A:$SI,MATCH($R$2&amp;"_"&amp;$C43,データシート2!$A$1:$SI$1,0),0)</f>
        <v>27.222999999999999</v>
      </c>
      <c r="AB43" s="939">
        <f>VLOOKUP($D$3&amp;"_"&amp;AB$3,データシート2!$A:$SI,MATCH($R$2&amp;"_"&amp;$C43,データシート2!$A$1:$SI$1,0),0)</f>
        <v>41.061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2025-03-04T09:16:58Z</dcterms:created>
  <dcterms:modified xsi:type="dcterms:W3CDTF">2025-03-04T09:16:59Z</dcterms:modified>
  <cp:category/>
  <cp:contentStatus/>
</cp:coreProperties>
</file>