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1C9AF4-5671-4F1D-B874-CEF06635DA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<sst xmlns="http://schemas.openxmlformats.org/spreadsheetml/2006/main" count="16743" uniqueCount="2455">
  <si>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</si>
  <si>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</si>
  <si>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</si>
  <si>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</si>
  <si>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</si>
  <si>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</si>
  <si>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</si>
  <si>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</si>
  <si>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</si>
  <si>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</si>
  <si>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</si>
  <si>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</si>
  <si>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</si>
  <si>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</si>
  <si>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</si>
  <si>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</si>
  <si>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</si>
  <si>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</si>
  <si>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</si>
  <si>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</si>
  <si>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</si>
  <si>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</si>
  <si>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</si>
  <si>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</si>
  <si>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</si>
  <si>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</si>
  <si>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</si>
  <si>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</si>
  <si>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</si>
  <si>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</si>
  <si>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</si>
  <si>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</si>
  <si>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</si>
  <si>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</si>
  <si>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</si>
  <si>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</si>
  <si>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</si>
  <si>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</si>
  <si>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</si>
  <si>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</si>
  <si>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</si>
  <si>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</si>
  <si>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</si>
  <si>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</si>
  <si>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</si>
  <si>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</si>
  <si>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</si>
  <si>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</si>
  <si>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</si>
  <si>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</si>
  <si>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</si>
  <si>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</si>
  <si>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</si>
  <si>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</si>
  <si>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</si>
  <si>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</si>
  <si>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</si>
  <si>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</si>
  <si>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</si>
  <si>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</si>
  <si>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</si>
  <si>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</si>
  <si>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</si>
  <si>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</si>
  <si>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</si>
  <si>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</si>
  <si>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</si>
  <si>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</si>
  <si>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</si>
  <si>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</si>
  <si>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</si>
  <si>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</si>
  <si>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</si>
  <si>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</si>
  <si>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</si>
  <si>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</si>
  <si>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</si>
  <si>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</si>
  <si>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</si>
  <si>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</si>
  <si>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</si>
  <si>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</si>
  <si>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</si>
  <si>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</si>
  <si>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</si>
  <si>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</si>
  <si>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</si>
  <si>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</si>
  <si>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</si>
  <si>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</si>
  <si>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</si>
  <si>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</si>
  <si>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</si>
  <si>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</si>
  <si>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</si>
  <si>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</si>
  <si>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</si>
  <si>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</si>
  <si>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</si>
  <si>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</si>
  <si>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</si>
  <si>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</si>
  <si>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</si>
  <si>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</si>
  <si>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</si>
  <si>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</si>
  <si>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</si>
  <si>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</si>
  <si>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</si>
  <si>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</si>
  <si>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</si>
  <si>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</si>
  <si>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</si>
  <si>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</si>
  <si>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</si>
  <si>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</si>
  <si>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</si>
  <si>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</si>
  <si>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</si>
  <si>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</si>
  <si>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</si>
  <si>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</si>
  <si>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</si>
  <si>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</si>
  <si>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</si>
  <si>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</si>
  <si>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</si>
  <si>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</si>
  <si>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</si>
  <si>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</si>
  <si>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</si>
  <si>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</si>
  <si>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</si>
  <si>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</si>
  <si>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</si>
  <si>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</si>
  <si>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</si>
  <si>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</si>
  <si>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</si>
  <si>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</si>
  <si>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</si>
  <si>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</si>
  <si>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</si>
  <si>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</si>
  <si>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</si>
  <si>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</si>
  <si>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</si>
  <si>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</si>
  <si>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</si>
  <si>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</si>
  <si>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</si>
  <si>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</si>
  <si>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</si>
  <si>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</si>
  <si>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</si>
  <si>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</si>
  <si>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</si>
  <si>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</si>
  <si>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</si>
  <si>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</si>
  <si>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</si>
  <si>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</si>
  <si>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</si>
  <si>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</si>
  <si>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</si>
  <si>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</si>
  <si>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</si>
  <si>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</si>
  <si>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</si>
  <si>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</si>
  <si>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</si>
  <si>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</si>
  <si>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</si>
  <si>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</si>
  <si>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</si>
  <si>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</si>
  <si>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</si>
  <si>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</si>
  <si>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</si>
  <si>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</si>
  <si>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</si>
  <si>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</si>
  <si>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</si>
  <si>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</si>
  <si>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</si>
  <si>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</si>
  <si>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</si>
  <si>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</si>
  <si>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</si>
  <si>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</si>
  <si>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</si>
  <si>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</si>
  <si>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</si>
  <si>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</si>
  <si>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</si>
  <si>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</si>
  <si>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</si>
  <si>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</si>
  <si>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</si>
  <si>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</si>
  <si>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</si>
  <si>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</si>
  <si>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</si>
  <si>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</si>
  <si>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</si>
  <si>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</si>
  <si>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</si>
  <si>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</si>
  <si>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</si>
  <si>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</si>
  <si>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</si>
  <si>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</si>
  <si>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</si>
  <si>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</si>
  <si>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</si>
  <si>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</si>
  <si>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</si>
  <si>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</si>
  <si>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</si>
  <si>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</si>
  <si>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</si>
  <si>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</si>
  <si>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</si>
  <si>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</si>
  <si>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</si>
  <si>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</si>
  <si>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</si>
  <si>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</si>
  <si>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</si>
  <si>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</si>
  <si>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</si>
  <si>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</si>
  <si>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</si>
  <si>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</si>
  <si>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</si>
  <si>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</si>
  <si>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</si>
  <si>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</si>
  <si>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</si>
  <si>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</si>
  <si>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</si>
  <si>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</si>
  <si>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</si>
  <si>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</si>
  <si>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</si>
  <si>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</si>
  <si>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</si>
  <si>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</si>
  <si>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</si>
  <si>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</si>
  <si>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</si>
  <si>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</si>
  <si>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</si>
  <si>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</si>
  <si>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</si>
  <si>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</si>
  <si>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</si>
  <si>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</si>
  <si>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</si>
  <si>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</si>
  <si>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</si>
  <si>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</si>
  <si>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</si>
  <si>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</si>
  <si>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</si>
  <si>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</si>
  <si>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</si>
  <si>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</si>
  <si>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</si>
  <si>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</si>
  <si>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</si>
  <si>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</si>
  <si>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</si>
  <si>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</si>
  <si>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</si>
  <si>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</si>
  <si>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</si>
  <si>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</si>
  <si>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</si>
  <si>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</si>
  <si>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</si>
  <si>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</si>
  <si>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</si>
  <si>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</si>
  <si>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</si>
  <si>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</si>
  <si>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</si>
  <si>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</si>
  <si>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</si>
  <si>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</si>
  <si>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</si>
  <si>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</si>
  <si>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</si>
  <si>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</si>
  <si>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</si>
  <si>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</si>
  <si>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</si>
  <si>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</si>
  <si>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</si>
  <si>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</si>
  <si>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</si>
  <si>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</si>
  <si>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</si>
  <si>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</si>
  <si>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</si>
  <si>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</si>
  <si>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</si>
  <si>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</si>
  <si>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</si>
  <si>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</si>
  <si>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</si>
  <si>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</si>
  <si>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</si>
  <si>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</si>
  <si>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</si>
  <si>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</si>
  <si>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</si>
  <si>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</si>
  <si>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</si>
  <si>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</si>
  <si>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</si>
  <si>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</si>
  <si>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</si>
  <si>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</si>
  <si>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</si>
  <si>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</si>
  <si>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</si>
  <si>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</si>
  <si>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</si>
  <si>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</si>
  <si>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</si>
  <si>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</si>
  <si>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</si>
  <si>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</si>
  <si>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</si>
  <si>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</si>
  <si>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</si>
  <si>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</si>
  <si>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</si>
  <si>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</si>
  <si>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</si>
  <si>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</si>
  <si>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</si>
  <si>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</si>
  <si>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</si>
  <si>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</si>
  <si>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</si>
  <si>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</si>
  <si>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</si>
  <si>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</si>
  <si>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</si>
  <si>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</si>
  <si>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</si>
  <si>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</si>
  <si>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</si>
  <si>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</si>
  <si>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</si>
  <si>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</si>
  <si>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</si>
  <si>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</si>
  <si>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</si>
  <si>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</si>
  <si>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</si>
  <si>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</si>
  <si>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</si>
  <si>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</si>
  <si>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</si>
  <si>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</si>
  <si>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</si>
  <si>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</si>
  <si>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</si>
  <si>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</si>
  <si>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</si>
  <si>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</si>
  <si>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</si>
  <si>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</si>
  <si>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</si>
  <si>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</si>
  <si>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</si>
  <si>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</si>
  <si>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</si>
  <si>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</si>
  <si>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</si>
  <si>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</si>
  <si>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</si>
  <si>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</si>
  <si>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</si>
  <si>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</si>
  <si>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</si>
  <si>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</si>
  <si>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</si>
  <si>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</si>
  <si>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</si>
  <si>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</si>
  <si>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</si>
  <si>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</si>
  <si>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</si>
  <si>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</si>
  <si>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</si>
  <si>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</si>
  <si>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</si>
  <si>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</si>
  <si>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</si>
  <si>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</si>
  <si>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</si>
  <si>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</si>
  <si>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</si>
  <si>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</si>
  <si>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</si>
  <si>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</si>
  <si>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</si>
  <si>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</si>
  <si>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</si>
  <si>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</si>
  <si>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</si>
  <si>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</si>
  <si>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</si>
  <si>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</si>
  <si>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</si>
  <si>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</si>
  <si>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</si>
  <si>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</si>
  <si>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</si>
  <si>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</si>
  <si>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</si>
  <si>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</si>
  <si>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</si>
  <si>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</si>
  <si>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</si>
  <si>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</si>
  <si>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</si>
  <si>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</si>
  <si>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</si>
  <si>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</si>
  <si>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</si>
  <si>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</si>
  <si>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</si>
  <si>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</si>
  <si>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</si>
  <si>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</si>
  <si>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</si>
  <si>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</si>
  <si>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</si>
  <si>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</si>
  <si>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</si>
  <si>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</si>
  <si>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</si>
  <si>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</si>
  <si>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</si>
  <si>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</si>
  <si>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</si>
  <si>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</si>
  <si>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</si>
  <si>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</si>
  <si>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</si>
  <si>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</si>
  <si>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</si>
  <si>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</si>
  <si>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</si>
  <si>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</si>
  <si>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</si>
  <si>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</si>
  <si>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</si>
  <si>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</si>
  <si>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</si>
  <si>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</si>
  <si>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</si>
  <si>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</si>
  <si>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</si>
  <si>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</si>
  <si>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</si>
  <si>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</si>
  <si>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</si>
  <si>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</si>
  <si>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</si>
  <si>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</si>
  <si>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</si>
  <si>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</si>
  <si>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</si>
  <si>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</si>
  <si>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</si>
  <si>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</si>
  <si>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</si>
  <si>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</si>
  <si>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</si>
  <si>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</si>
  <si>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</si>
  <si>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</si>
  <si>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</si>
  <si>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</si>
  <si>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</si>
  <si>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</si>
  <si>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</si>
  <si>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</si>
  <si>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</si>
  <si>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</si>
  <si>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</si>
  <si>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</si>
  <si>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</si>
  <si>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</si>
  <si>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</si>
  <si>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</si>
  <si>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</si>
  <si>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</si>
  <si>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</si>
  <si>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</si>
  <si>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</si>
  <si>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</si>
  <si>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</si>
  <si>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</si>
  <si>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</si>
  <si>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</si>
  <si>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</si>
  <si>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</si>
  <si>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</si>
  <si>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</si>
  <si>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</si>
  <si>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</si>
  <si>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</si>
  <si>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</si>
  <si>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</si>
  <si>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</si>
  <si>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</si>
  <si>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</si>
  <si>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</si>
  <si>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</si>
  <si>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</si>
  <si>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</si>
  <si>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</si>
  <si>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</si>
  <si>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</si>
  <si>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</si>
  <si>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</si>
  <si>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</si>
  <si>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</si>
  <si>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</si>
  <si>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</si>
  <si>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</si>
  <si>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</si>
  <si>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</si>
  <si>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</si>
  <si>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</si>
  <si>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</si>
  <si>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</si>
  <si>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</si>
  <si>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</si>
  <si>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</si>
  <si>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</si>
  <si>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</si>
  <si>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</si>
  <si>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</si>
  <si>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</si>
  <si>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</si>
  <si>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</si>
  <si>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</si>
  <si>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</si>
  <si>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</si>
  <si>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</si>
  <si>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</si>
  <si>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</si>
  <si>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</si>
  <si>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</si>
  <si>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</si>
  <si>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</si>
  <si>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</si>
  <si>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</si>
  <si>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</si>
  <si>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</si>
  <si>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</si>
  <si>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</si>
  <si>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</si>
  <si>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</si>
  <si>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</si>
  <si>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</si>
  <si>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</si>
  <si>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</si>
  <si>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</si>
  <si>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</si>
  <si>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</si>
  <si>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</si>
  <si>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</si>
  <si>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</si>
  <si>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</si>
  <si>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</si>
  <si>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</si>
  <si>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</si>
  <si>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</si>
  <si>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</si>
  <si>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</si>
  <si>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</si>
  <si>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</si>
  <si>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</si>
  <si>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</si>
  <si>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</si>
  <si>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</si>
  <si>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</si>
  <si>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</si>
  <si>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</si>
  <si>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</si>
  <si>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</si>
  <si>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</si>
  <si>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</si>
  <si>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</si>
  <si>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</si>
  <si>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</si>
  <si>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</si>
  <si>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</si>
  <si>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</si>
  <si>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</si>
  <si>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</si>
  <si>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</si>
  <si>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</si>
  <si>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</si>
  <si>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</si>
  <si>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</si>
  <si>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</si>
  <si>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</si>
  <si>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</si>
  <si>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</si>
  <si>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</si>
  <si>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</si>
  <si>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</si>
  <si>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</si>
  <si>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</si>
  <si>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</si>
  <si>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</si>
  <si>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</si>
  <si>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</si>
  <si>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</si>
  <si>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</si>
  <si>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</si>
  <si>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</si>
  <si>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</si>
  <si>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</si>
  <si>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</si>
  <si>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</si>
  <si>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</si>
  <si>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</si>
  <si>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</si>
  <si>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</si>
  <si>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</si>
  <si>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</si>
  <si>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</si>
  <si>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</si>
  <si>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</si>
  <si>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</si>
  <si>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</si>
  <si>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</si>
  <si>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</si>
  <si>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</si>
  <si>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</si>
  <si>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</si>
  <si>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</si>
  <si>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</si>
  <si>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</si>
  <si>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</si>
  <si>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</si>
  <si>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</si>
  <si>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</si>
  <si>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</si>
  <si>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</si>
  <si>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</si>
  <si>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</si>
  <si>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</si>
  <si>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</si>
  <si>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</si>
  <si>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</si>
  <si>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</si>
  <si>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</si>
  <si>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</si>
  <si>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</si>
  <si>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</si>
  <si>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</si>
  <si>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</si>
  <si>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</si>
  <si>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</si>
  <si>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</si>
  <si>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</si>
  <si>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</si>
  <si>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</si>
  <si>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</si>
  <si>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</si>
  <si>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</si>
  <si>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</si>
  <si>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</si>
  <si>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</si>
  <si>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</si>
  <si>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</si>
  <si>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</si>
  <si>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</si>
  <si>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</si>
  <si>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</si>
  <si>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</si>
  <si>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</si>
  <si>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</si>
  <si>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</si>
  <si>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</si>
  <si>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</si>
  <si>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</si>
  <si>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</si>
  <si>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</si>
  <si>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</si>
  <si>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</si>
  <si>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</si>
  <si>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</si>
  <si>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</si>
  <si>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</si>
  <si>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</si>
  <si>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</si>
  <si>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</si>
  <si>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</si>
  <si>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</si>
  <si>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</si>
  <si>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</si>
  <si>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</si>
  <si>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</si>
  <si>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</si>
  <si>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</si>
  <si>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</si>
  <si>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</si>
  <si>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</si>
  <si>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</si>
  <si>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</si>
  <si>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</si>
  <si>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</si>
  <si>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</si>
  <si>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</si>
  <si>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</si>
  <si>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</si>
  <si>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</si>
  <si>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</si>
  <si>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</si>
  <si>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</si>
  <si>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</si>
  <si>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</si>
  <si>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</si>
  <si>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</si>
  <si>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</si>
  <si>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</si>
  <si>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</si>
  <si>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</si>
  <si>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</si>
  <si>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</si>
  <si>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</si>
  <si>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</si>
  <si>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</si>
  <si>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</si>
  <si>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</si>
  <si>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</si>
  <si>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</si>
  <si>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</si>
  <si>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</si>
  <si>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</si>
  <si>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</si>
  <si>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</si>
  <si>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</si>
  <si>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</si>
  <si>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</si>
  <si>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</si>
  <si>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</si>
  <si>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</si>
  <si>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</si>
  <si>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</si>
  <si>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</si>
  <si>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</si>
  <si>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</si>
  <si>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</si>
  <si>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</si>
  <si>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</si>
  <si>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</si>
  <si>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</si>
  <si>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</si>
  <si>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</si>
  <si>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</si>
  <si>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</si>
  <si>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</si>
  <si>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</si>
  <si>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</si>
  <si>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</si>
  <si>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</si>
  <si>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</si>
  <si>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</si>
  <si>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</si>
  <si>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</si>
  <si>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</si>
  <si>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</si>
  <si>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</si>
  <si>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</si>
  <si>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</si>
  <si>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</si>
  <si>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</si>
  <si>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</si>
  <si>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</si>
  <si>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</si>
  <si>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</si>
  <si>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</si>
  <si>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</si>
  <si>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</si>
  <si>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</si>
  <si>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</si>
  <si>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</si>
  <si>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</si>
  <si>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</si>
  <si>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</si>
  <si>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</si>
  <si>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</si>
  <si>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</si>
  <si>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</si>
  <si>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</si>
  <si>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</si>
  <si>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</si>
  <si>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</si>
  <si>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</si>
  <si>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</si>
  <si>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</si>
  <si>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</si>
  <si>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</si>
  <si>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</si>
  <si>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</si>
  <si>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</si>
  <si>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</si>
  <si>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</si>
  <si>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</si>
  <si>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</si>
  <si>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</si>
  <si>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</si>
  <si>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</si>
  <si>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</si>
  <si>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</si>
  <si>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</si>
  <si>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</si>
  <si>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</si>
  <si>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</si>
  <si>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</si>
  <si>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</si>
  <si>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</si>
  <si>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</si>
  <si>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</si>
  <si>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</si>
  <si>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</si>
  <si>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</si>
  <si>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</si>
  <si>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</si>
  <si>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</si>
  <si>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</si>
  <si>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</si>
  <si>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</si>
  <si>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</si>
  <si>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</si>
  <si>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</si>
  <si>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</si>
  <si>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</si>
  <si>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</si>
  <si>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</si>
  <si>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</si>
  <si>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</si>
  <si>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</si>
  <si>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</si>
  <si>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</si>
  <si>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</si>
  <si>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</si>
  <si>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</si>
  <si>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</si>
  <si>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</si>
  <si>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</si>
  <si>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</si>
  <si>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</si>
  <si>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</si>
  <si>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</si>
  <si>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</si>
  <si>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</si>
  <si>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</si>
  <si>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</si>
  <si>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</si>
  <si>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</si>
  <si>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</si>
  <si>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</si>
  <si>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</si>
  <si>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</si>
  <si>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</si>
  <si>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</si>
  <si>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</si>
  <si>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</si>
  <si>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</si>
  <si>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</si>
  <si>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</si>
  <si>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</si>
  <si>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</si>
  <si>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</si>
  <si>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</si>
  <si>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</si>
  <si>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</si>
  <si>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</si>
  <si>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</si>
  <si>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</si>
  <si>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</si>
  <si>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</si>
  <si>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</si>
  <si>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</si>
  <si>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</si>
  <si>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</si>
  <si>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</si>
  <si>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</si>
  <si>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</si>
  <si>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</si>
  <si>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</si>
  <si>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</si>
  <si>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</si>
  <si>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</si>
  <si>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</si>
  <si>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</si>
  <si>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</si>
  <si>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</si>
  <si>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</si>
  <si>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</si>
  <si>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</si>
  <si>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</si>
  <si>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</si>
  <si>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</si>
  <si>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</si>
  <si>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</si>
  <si>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</si>
  <si>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</si>
  <si>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</si>
  <si>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</si>
  <si>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</si>
  <si>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</si>
  <si>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</si>
  <si>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</si>
  <si>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</si>
  <si>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</si>
  <si>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</si>
  <si>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</si>
  <si>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</si>
  <si>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</si>
  <si>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</si>
  <si>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</si>
  <si>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</si>
  <si>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</si>
  <si>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</si>
  <si>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</si>
  <si>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</si>
  <si>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</si>
  <si>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</si>
  <si>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</si>
  <si>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</si>
  <si>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</si>
  <si>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</si>
  <si>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</si>
  <si>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</si>
  <si>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</si>
  <si>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</si>
  <si>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</si>
  <si>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</si>
  <si>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</si>
  <si>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</si>
  <si>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</si>
  <si>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</si>
  <si>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</si>
  <si>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</si>
  <si>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</si>
  <si>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</si>
  <si>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</si>
  <si>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</si>
  <si>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</si>
  <si>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</si>
  <si>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</si>
  <si>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</si>
  <si>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</si>
  <si>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</si>
  <si>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</si>
  <si>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</si>
  <si>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</si>
  <si>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</si>
  <si>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</si>
  <si>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</si>
  <si>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</si>
  <si>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</si>
  <si>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</si>
  <si>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</si>
  <si>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</si>
  <si>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</si>
  <si>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</si>
  <si>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</si>
  <si>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</si>
  <si>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</si>
  <si>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</si>
  <si>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</si>
  <si>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</si>
  <si>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</si>
  <si>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</si>
  <si>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</si>
  <si>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</si>
  <si>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</si>
  <si>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</si>
  <si>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</si>
  <si>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</si>
  <si>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</si>
  <si>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</si>
  <si>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</si>
  <si>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</si>
  <si>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</si>
  <si>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</si>
  <si>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</si>
  <si>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</si>
  <si>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</si>
  <si>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</si>
  <si>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</si>
  <si>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</si>
  <si>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</si>
  <si>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</si>
  <si>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</si>
  <si>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</si>
  <si>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</si>
  <si>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</si>
  <si>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</si>
  <si>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</si>
  <si>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</si>
  <si>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</si>
  <si>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</si>
  <si>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</si>
  <si>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</si>
  <si>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</si>
  <si>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</si>
  <si>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</si>
  <si>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</si>
  <si>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</si>
  <si>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</si>
  <si>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</si>
  <si>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</si>
  <si>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</si>
  <si>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</si>
  <si>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</si>
  <si>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</si>
  <si>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</si>
  <si>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</si>
  <si>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</si>
  <si>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</si>
  <si>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</si>
  <si>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</si>
  <si>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</si>
  <si>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</si>
  <si>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</si>
  <si>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</si>
  <si>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</si>
  <si>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</si>
  <si>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</si>
  <si>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</si>
  <si>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</si>
  <si>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</si>
  <si>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</si>
  <si>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</si>
  <si>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</si>
  <si>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</si>
  <si>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</si>
  <si>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</si>
  <si>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</si>
  <si>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</si>
  <si>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</si>
  <si>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</si>
  <si>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</si>
  <si>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</si>
  <si>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</si>
  <si>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</si>
  <si>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</si>
  <si>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</si>
  <si>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</si>
  <si>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</si>
  <si>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</si>
  <si>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</si>
  <si>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</si>
  <si>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</si>
  <si>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</si>
  <si>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</si>
  <si>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</si>
  <si>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</si>
  <si>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</si>
  <si>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</si>
  <si>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</si>
  <si>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</si>
  <si>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</si>
  <si>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</si>
  <si>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</si>
  <si>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</si>
  <si>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</si>
  <si>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</si>
  <si>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</si>
  <si>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</si>
  <si>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</si>
  <si>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</si>
  <si>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</si>
  <si>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</si>
  <si>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</si>
  <si>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</si>
  <si>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</si>
  <si>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</si>
  <si>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</si>
  <si>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</si>
  <si>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</si>
  <si>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</si>
  <si>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</si>
  <si>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</si>
  <si>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</si>
  <si>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</si>
  <si>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</si>
  <si>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</si>
  <si>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</si>
  <si>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</si>
  <si>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</si>
  <si>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</si>
  <si>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</si>
  <si>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</si>
  <si>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</si>
  <si>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</si>
  <si>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</si>
  <si>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</si>
  <si>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</si>
  <si>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</si>
  <si>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</si>
  <si>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</si>
  <si>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</si>
  <si>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</si>
  <si>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</si>
  <si>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</si>
  <si>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</si>
  <si>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</si>
  <si>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</si>
  <si>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</si>
  <si>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</si>
  <si>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</si>
  <si>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</si>
  <si>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</si>
  <si>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</si>
  <si>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</si>
  <si>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</si>
  <si>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</si>
  <si>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</si>
  <si>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</si>
  <si>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</si>
  <si>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</si>
  <si>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</si>
  <si>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</si>
  <si>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</si>
  <si>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</si>
  <si>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</si>
  <si>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</si>
  <si>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</si>
  <si>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</si>
  <si>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</si>
  <si>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</si>
  <si>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</si>
  <si>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</si>
  <si>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</si>
  <si>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</si>
  <si>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</si>
  <si>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</si>
  <si>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</si>
  <si>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</si>
  <si>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</si>
  <si>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</si>
  <si>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</si>
  <si>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</si>
  <si>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</si>
  <si>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</si>
  <si>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</si>
  <si>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</si>
  <si>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</si>
  <si>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</si>
  <si>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</si>
  <si>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</si>
  <si>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</si>
  <si>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</si>
  <si>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</si>
  <si>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</si>
  <si>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</si>
  <si>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</si>
  <si>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</si>
  <si>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</si>
  <si>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</si>
  <si>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</si>
  <si>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</si>
  <si>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</si>
  <si>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</si>
  <si>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</si>
  <si>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</si>
  <si>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</si>
  <si>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</si>
  <si>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</si>
  <si>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</si>
  <si>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</si>
  <si>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</si>
  <si>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</si>
  <si>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</si>
  <si>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</si>
  <si>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</si>
  <si>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</si>
  <si>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</si>
  <si>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</si>
  <si>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</si>
  <si>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</si>
  <si>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</si>
  <si>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</si>
  <si>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</si>
  <si>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</si>
  <si>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</si>
  <si>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</si>
  <si>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</si>
  <si>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</si>
  <si>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</si>
  <si>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</si>
  <si>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</si>
  <si>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</si>
  <si>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</si>
  <si>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</si>
  <si>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</si>
  <si>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</si>
  <si>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</si>
  <si>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</si>
  <si>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</si>
  <si>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</si>
  <si>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</si>
  <si>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</si>
  <si>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</si>
  <si>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</si>
  <si>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</si>
  <si>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</si>
  <si>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</si>
  <si>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</si>
  <si>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</si>
  <si>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</si>
  <si>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</si>
  <si>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</si>
  <si>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</si>
  <si>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</si>
  <si>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</si>
  <si>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</si>
  <si>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</si>
  <si>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</si>
  <si>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</si>
  <si>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</si>
  <si>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</si>
  <si>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</si>
  <si>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</si>
  <si>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</si>
  <si>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</si>
  <si>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</si>
  <si>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</si>
  <si>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</si>
  <si>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</si>
  <si>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</si>
  <si>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</si>
  <si>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</si>
  <si>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</si>
  <si>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</si>
  <si>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</si>
  <si>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</si>
  <si>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</si>
  <si>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</si>
  <si>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</si>
  <si>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</si>
  <si>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</si>
  <si>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</si>
  <si>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</si>
  <si>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</si>
  <si>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</si>
  <si>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</si>
  <si>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</si>
  <si>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</si>
  <si>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</si>
  <si>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</si>
  <si>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</si>
  <si>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</si>
  <si>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</si>
  <si>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</si>
  <si>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</si>
  <si>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</si>
  <si>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</si>
  <si>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</si>
  <si>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</si>
  <si>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</si>
  <si>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</si>
  <si>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</si>
  <si>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</si>
  <si>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</si>
  <si>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</si>
  <si>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</si>
  <si>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</si>
  <si>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</si>
  <si>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</si>
  <si>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</si>
  <si>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</si>
  <si>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</si>
  <si>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</si>
  <si>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</si>
  <si>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</si>
  <si>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</si>
  <si>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</si>
  <si>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</si>
  <si>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</si>
  <si>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</si>
  <si>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</si>
  <si>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</si>
  <si>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</si>
  <si>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</si>
  <si>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</si>
  <si>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</si>
  <si>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</si>
  <si>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</si>
  <si>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</si>
  <si>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</si>
  <si>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</si>
  <si>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</si>
  <si>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</si>
  <si>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</si>
  <si>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</si>
  <si>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</si>
  <si>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</si>
  <si>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</si>
  <si>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</si>
  <si>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</si>
  <si>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</si>
  <si>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</si>
  <si>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</si>
  <si>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</si>
  <si>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</si>
  <si>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</si>
  <si>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</si>
  <si>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</si>
  <si>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</si>
  <si>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</si>
  <si>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</si>
  <si>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</si>
  <si>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</si>
  <si>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</si>
  <si>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</si>
  <si>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</si>
  <si>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</si>
  <si>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</si>
  <si>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</si>
  <si>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</si>
  <si>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</si>
  <si>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</si>
  <si>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</si>
  <si>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</si>
  <si>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</si>
  <si>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</si>
  <si>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</si>
  <si>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</si>
  <si>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</si>
  <si>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</si>
  <si>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</si>
  <si>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</si>
  <si>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</si>
  <si>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</si>
  <si>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</si>
  <si>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</si>
  <si>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</si>
  <si>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</si>
  <si>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</si>
  <si>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</si>
  <si>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</si>
  <si>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</si>
  <si>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</si>
  <si>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</si>
  <si>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</si>
  <si>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</si>
  <si>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</si>
  <si>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</si>
  <si>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</si>
  <si>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</si>
  <si>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</si>
  <si>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</si>
  <si>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</si>
  <si>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</si>
  <si>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</si>
  <si>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</si>
  <si>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</si>
  <si>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</si>
  <si>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</si>
  <si>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</si>
  <si>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</si>
  <si>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</si>
  <si>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</si>
  <si>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</si>
  <si>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</si>
  <si>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</si>
  <si>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</si>
  <si>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</si>
  <si>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</si>
  <si>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</si>
  <si>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</si>
  <si>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</si>
  <si>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</si>
  <si>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</si>
  <si>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</si>
  <si>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</si>
  <si>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</si>
  <si>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</si>
  <si>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</si>
  <si>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</si>
  <si>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</si>
  <si>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</si>
  <si>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</si>
  <si>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</si>
  <si>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</si>
  <si>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</si>
  <si>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</si>
  <si>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</si>
  <si>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</si>
  <si>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</si>
  <si>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</si>
  <si>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</si>
  <si>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</si>
  <si>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</si>
  <si>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</si>
  <si>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</si>
  <si>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</si>
  <si>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</si>
  <si>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</si>
  <si>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</si>
  <si>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</si>
  <si>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</si>
  <si>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</si>
  <si>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</si>
  <si>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</si>
  <si>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</si>
  <si>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</si>
  <si>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</si>
  <si>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</si>
  <si>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</si>
  <si>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</si>
  <si>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</si>
  <si>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</si>
  <si>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</si>
  <si>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</si>
  <si>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</si>
  <si>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</si>
  <si>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</si>
  <si>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</si>
  <si>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</si>
  <si>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</si>
  <si>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</si>
  <si>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</si>
  <si>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</si>
  <si>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</si>
  <si>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</si>
  <si>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</si>
  <si>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</si>
  <si>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</si>
  <si>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</si>
  <si>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</si>
  <si>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</si>
  <si>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</si>
  <si>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</si>
  <si>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</si>
  <si>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</si>
  <si>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</si>
  <si>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</si>
  <si>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</si>
  <si>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</si>
  <si>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</si>
  <si>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</si>
  <si>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</si>
  <si>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</si>
  <si>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</si>
  <si>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</si>
  <si>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</si>
  <si>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</si>
  <si>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</si>
  <si>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</si>
  <si>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</si>
  <si>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</si>
  <si>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</si>
  <si>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</si>
  <si>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</si>
  <si>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</si>
  <si>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</si>
  <si>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</si>
  <si>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</si>
  <si>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</si>
  <si>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</si>
  <si>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</si>
  <si>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</si>
  <si>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</si>
  <si>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</si>
  <si>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</si>
  <si>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</si>
  <si>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</si>
  <si>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</si>
  <si>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</si>
  <si>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</si>
  <si>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</si>
  <si>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</si>
  <si>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</si>
  <si>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</si>
  <si>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</si>
  <si>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</si>
  <si>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</si>
  <si>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</si>
  <si>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</si>
  <si>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</si>
  <si>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</si>
  <si>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</si>
  <si>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</si>
  <si>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</si>
  <si>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</si>
  <si>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</si>
  <si>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</si>
  <si>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</si>
  <si>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</si>
  <si>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</si>
  <si>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</si>
  <si>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</si>
  <si>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</si>
  <si>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</si>
  <si>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</si>
  <si>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</si>
  <si>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</si>
  <si>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</si>
  <si>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</si>
  <si>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</si>
  <si>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</si>
  <si>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</si>
  <si>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</si>
  <si>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</si>
  <si>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</si>
  <si>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</si>
  <si>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</si>
  <si>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</si>
  <si>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</si>
  <si>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</si>
  <si>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</si>
  <si>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</si>
  <si>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</si>
  <si>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</si>
  <si>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</si>
  <si>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</si>
  <si>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</si>
  <si>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</si>
  <si>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</si>
  <si>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</si>
  <si>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</si>
  <si>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</si>
  <si>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</si>
  <si>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</si>
  <si>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</si>
  <si>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</si>
  <si>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</si>
  <si>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</si>
  <si>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</si>
  <si>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</si>
  <si>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</si>
  <si>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</si>
  <si>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</si>
  <si>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</si>
  <si>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</si>
  <si>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</si>
  <si>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</si>
  <si>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</si>
  <si>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</si>
  <si>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</si>
  <si>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</si>
  <si>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</si>
  <si>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</si>
  <si>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</si>
  <si>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</si>
  <si>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</si>
  <si>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</si>
  <si>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</si>
  <si>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</si>
  <si>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</si>
  <si>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</si>
  <si>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</si>
  <si>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</si>
  <si>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</si>
  <si>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</si>
  <si>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</si>
  <si>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</si>
  <si>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</si>
  <si>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</si>
  <si>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</si>
  <si>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</si>
  <si>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</si>
  <si>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</si>
  <si>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</si>
  <si>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</si>
  <si>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</si>
  <si>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</si>
  <si>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</si>
  <si>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</si>
  <si>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</si>
  <si>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</si>
  <si>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</si>
  <si>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</si>
  <si>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</si>
  <si>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</si>
  <si>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</si>
  <si>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</si>
  <si>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</si>
  <si>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</si>
  <si>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</si>
  <si>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</si>
  <si>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</si>
  <si>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</si>
  <si>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</si>
  <si>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</si>
  <si>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</si>
  <si>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</si>
  <si>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</si>
  <si>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</si>
  <si>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</si>
  <si>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</si>
  <si>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</si>
  <si>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</si>
  <si>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</si>
  <si>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</si>
  <si>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</si>
  <si>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</si>
  <si>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</si>
  <si>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</si>
  <si>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</si>
  <si>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</si>
  <si>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</si>
  <si>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</si>
  <si>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</si>
  <si>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</si>
  <si>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</si>
  <si>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</si>
  <si>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</si>
  <si>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</si>
  <si>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</si>
  <si>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</si>
  <si>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</si>
  <si>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</si>
  <si>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</si>
  <si>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</si>
  <si>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01361_令和6年度</t>
  </si>
  <si>
    <t>01361</t>
  </si>
  <si>
    <t>江差町</t>
  </si>
  <si>
    <t>01361_令和4年度</t>
  </si>
  <si>
    <t>01452_令和6年度</t>
  </si>
  <si>
    <t>01452</t>
  </si>
  <si>
    <t>鷹栖町</t>
  </si>
  <si>
    <t>01452_令和4年度</t>
  </si>
  <si>
    <t>06202</t>
  </si>
  <si>
    <t>米沢市</t>
  </si>
  <si>
    <t>06202_令和4年度</t>
  </si>
  <si>
    <t>06202_令和6年度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</si>
  <si>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</si>
  <si>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</si>
  <si>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</si>
  <si>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</si>
  <si>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</si>
  <si>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</si>
  <si>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</si>
  <si>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</si>
  <si>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</si>
  <si>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</si>
  <si>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</si>
  <si>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</si>
  <si>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</si>
  <si>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</si>
  <si>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</si>
  <si>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</si>
  <si>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</si>
  <si>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</si>
  <si>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</si>
  <si>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</si>
  <si>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</si>
  <si>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</si>
  <si>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</si>
  <si>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</si>
  <si>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</si>
  <si>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</si>
  <si>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</si>
  <si>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</si>
  <si>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</si>
  <si>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</si>
  <si>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</si>
  <si>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</si>
  <si>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</si>
  <si>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</si>
  <si>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</si>
  <si>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</si>
  <si>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</si>
  <si>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</si>
  <si>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</si>
  <si>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</si>
  <si>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</si>
  <si>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</si>
  <si>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</si>
  <si>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</si>
  <si>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</si>
  <si>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</si>
  <si>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</si>
  <si>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</si>
  <si>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</si>
  <si>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</si>
  <si>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</si>
  <si>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</si>
  <si>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</si>
  <si>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</si>
  <si>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</si>
  <si>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</si>
  <si>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</si>
  <si>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</si>
  <si>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</si>
  <si>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</si>
  <si>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</si>
  <si>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</si>
  <si>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</si>
  <si>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</si>
  <si>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</si>
  <si>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</si>
  <si>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</si>
  <si>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</si>
  <si>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</si>
  <si>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</si>
  <si>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</si>
  <si>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</si>
  <si>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</si>
  <si>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</si>
  <si>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</si>
  <si>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</si>
  <si>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</si>
  <si>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</si>
  <si>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</si>
  <si>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</si>
  <si>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</si>
  <si>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</si>
  <si>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</si>
  <si>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</si>
  <si>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</si>
  <si>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</si>
  <si>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</si>
  <si>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</si>
  <si>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</si>
  <si>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</si>
  <si>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</si>
  <si>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</si>
  <si>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</si>
  <si>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</si>
  <si>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</si>
  <si>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</si>
  <si>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</si>
  <si>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</si>
  <si>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</si>
  <si>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</si>
  <si>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</si>
  <si>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</si>
  <si>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</si>
  <si>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</si>
  <si>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</si>
  <si>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</si>
  <si>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</si>
  <si>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</si>
  <si>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</si>
  <si>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</si>
  <si>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</si>
  <si>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</si>
  <si>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</si>
  <si>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</si>
  <si>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</si>
  <si>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</si>
  <si>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</si>
  <si>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</si>
  <si>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</si>
  <si>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</si>
  <si>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</si>
  <si>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</si>
  <si>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</si>
  <si>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</si>
  <si>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</si>
  <si>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</si>
  <si>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</si>
  <si>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</si>
  <si>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</si>
  <si>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</si>
  <si>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</si>
  <si>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</si>
  <si>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</si>
  <si>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</si>
  <si>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</si>
  <si>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</si>
  <si>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</si>
  <si>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</si>
  <si>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</si>
  <si>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</si>
  <si>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</si>
  <si>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</si>
  <si>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</si>
  <si>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</si>
  <si>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</si>
  <si>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</si>
  <si>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</si>
  <si>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</si>
  <si>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</si>
  <si>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</si>
  <si>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</si>
  <si>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</si>
  <si>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</si>
  <si>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</si>
  <si>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</si>
  <si>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</si>
  <si>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</si>
  <si>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</si>
  <si>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</si>
  <si>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</si>
  <si>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</si>
  <si>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</si>
  <si>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</si>
  <si>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</si>
  <si>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</si>
  <si>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</si>
  <si>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</si>
  <si>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</si>
  <si>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</si>
  <si>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</si>
  <si>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</si>
  <si>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</si>
  <si>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</si>
  <si>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</si>
  <si>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</si>
  <si>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</si>
  <si>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</si>
  <si>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</si>
  <si>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</si>
  <si>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</si>
  <si>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</si>
  <si>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</si>
  <si>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</si>
  <si>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</si>
  <si>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</si>
  <si>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</si>
  <si>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</si>
  <si>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</si>
  <si>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</si>
  <si>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</si>
  <si>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</si>
  <si>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</si>
  <si>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</si>
  <si>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</si>
  <si>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</si>
  <si>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</si>
  <si>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</si>
  <si>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</si>
  <si>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</si>
  <si>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</si>
  <si>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</si>
  <si>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</si>
  <si>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</si>
  <si>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</si>
  <si>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</si>
  <si>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</si>
  <si>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</si>
  <si>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</si>
  <si>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</si>
  <si>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</si>
  <si>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</si>
  <si>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</si>
  <si>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</si>
  <si>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</si>
  <si>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</si>
  <si>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</si>
  <si>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</si>
  <si>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</si>
  <si>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</si>
  <si>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</si>
  <si>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</si>
  <si>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</si>
  <si>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</si>
  <si>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</si>
  <si>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</si>
  <si>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</si>
  <si>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</si>
  <si>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</si>
  <si>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</si>
  <si>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</si>
  <si>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</si>
  <si>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</si>
  <si>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</si>
  <si>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</si>
  <si>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</si>
  <si>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</si>
  <si>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</si>
  <si>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</si>
  <si>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</si>
  <si>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</si>
  <si>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</si>
  <si>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</si>
  <si>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</si>
  <si>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</si>
  <si>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</si>
  <si>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</si>
  <si>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</si>
  <si>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</si>
  <si>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</si>
  <si>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</si>
  <si>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</si>
  <si>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</si>
  <si>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</si>
  <si>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</si>
  <si>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</si>
  <si>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</si>
  <si>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</si>
  <si>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</si>
  <si>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</si>
  <si>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</si>
  <si>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</si>
  <si>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</si>
  <si>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</si>
  <si>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</si>
  <si>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</si>
  <si>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</si>
  <si>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</si>
  <si>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</si>
  <si>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</si>
  <si>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</si>
  <si>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</si>
  <si>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</si>
  <si>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</si>
  <si>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</si>
  <si>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</si>
  <si>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</si>
  <si>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</si>
  <si>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</si>
  <si>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</si>
  <si>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</si>
  <si>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</si>
  <si>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</si>
  <si>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</si>
  <si>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</si>
  <si>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</si>
  <si>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</si>
  <si>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</si>
  <si>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</si>
  <si>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</si>
  <si>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</si>
  <si>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</si>
  <si>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</si>
  <si>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</si>
  <si>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</si>
  <si>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</si>
  <si>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</si>
  <si>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</si>
  <si>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</si>
  <si>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</si>
  <si>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</si>
  <si>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</si>
  <si>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</si>
  <si>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</si>
  <si>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</si>
  <si>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</si>
  <si>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</si>
  <si>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</si>
  <si>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</si>
  <si>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</si>
  <si>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</si>
  <si>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</si>
  <si>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</si>
  <si>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</si>
  <si>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</si>
  <si>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</si>
  <si>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</si>
  <si>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</si>
  <si>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</si>
  <si>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</si>
  <si>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</si>
  <si>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</si>
  <si>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</si>
  <si>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</si>
  <si>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</si>
  <si>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</si>
  <si>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</si>
  <si>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</si>
  <si>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</si>
  <si>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</si>
  <si>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</si>
  <si>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</si>
  <si>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</si>
  <si>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</si>
  <si>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</si>
  <si>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</si>
  <si>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</si>
  <si>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</si>
  <si>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</si>
  <si>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</si>
  <si>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</si>
  <si>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</si>
  <si>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</si>
  <si>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</si>
  <si>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</si>
  <si>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</si>
  <si>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</si>
  <si>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</si>
  <si>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</si>
  <si>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</si>
  <si>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</si>
  <si>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</si>
  <si>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</si>
  <si>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</si>
  <si>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</si>
  <si>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</si>
  <si>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</si>
  <si>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</si>
  <si>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</si>
  <si>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</si>
  <si>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</si>
  <si>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</si>
  <si>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</si>
  <si>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</si>
  <si>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</si>
  <si>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</si>
  <si>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</si>
  <si>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</si>
  <si>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</si>
  <si>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</si>
  <si>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</si>
  <si>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</si>
  <si>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</si>
  <si>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</si>
  <si>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</si>
  <si>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</si>
  <si>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</si>
  <si>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</si>
  <si>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</si>
  <si>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</si>
  <si>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</si>
  <si>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</si>
  <si>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</si>
  <si>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</si>
  <si>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</si>
  <si>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</si>
  <si>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</si>
  <si>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</si>
  <si>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</si>
  <si>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</si>
  <si>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</si>
  <si>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</si>
  <si>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</si>
  <si>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</si>
  <si>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</si>
  <si>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</si>
  <si>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</si>
  <si>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</si>
  <si>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</si>
  <si>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</si>
  <si>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</si>
  <si>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</si>
  <si>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</si>
  <si>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</si>
  <si>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</si>
  <si>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</si>
  <si>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</si>
  <si>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</si>
  <si>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</si>
  <si>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</si>
  <si>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</si>
  <si>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</si>
  <si>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</si>
  <si>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</si>
  <si>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</si>
  <si>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</si>
  <si>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</si>
  <si>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</si>
  <si>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</si>
  <si>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</si>
  <si>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</si>
  <si>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</si>
  <si>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</si>
  <si>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</si>
  <si>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</si>
  <si>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</si>
  <si>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</si>
  <si>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</si>
  <si>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</si>
  <si>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</si>
  <si>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</si>
  <si>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</si>
  <si>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</si>
  <si>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</si>
  <si>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</si>
  <si>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</si>
  <si>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</si>
  <si>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</si>
  <si>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</si>
  <si>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</si>
  <si>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</si>
  <si>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</si>
  <si>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</si>
  <si>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</si>
  <si>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</si>
  <si>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</si>
  <si>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</si>
  <si>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</si>
  <si>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</si>
  <si>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</si>
  <si>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</si>
  <si>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</si>
  <si>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</si>
  <si>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</si>
  <si>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</si>
  <si>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</si>
  <si>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</si>
  <si>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</si>
  <si>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</si>
  <si>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</si>
  <si>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</si>
  <si>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</si>
  <si>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</si>
  <si>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</si>
  <si>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</si>
  <si>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</si>
  <si>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</si>
  <si>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</si>
  <si>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</si>
  <si>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</si>
  <si>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</si>
  <si>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</si>
  <si>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</si>
  <si>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</si>
  <si>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</si>
  <si>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</si>
  <si>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</si>
  <si>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</si>
  <si>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</si>
  <si>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</si>
  <si>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</si>
  <si>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</si>
  <si>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</si>
  <si>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</si>
  <si>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</si>
  <si>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</si>
  <si>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</si>
  <si>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</si>
  <si>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</si>
  <si>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</si>
  <si>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</si>
  <si>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</si>
  <si>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</si>
  <si>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</si>
  <si>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</si>
  <si>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</si>
  <si>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</si>
  <si>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</si>
  <si>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</si>
  <si>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</si>
  <si>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</si>
  <si>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</si>
  <si>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</si>
  <si>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</si>
  <si>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</si>
  <si>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</si>
  <si>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</si>
  <si>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</si>
  <si>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</si>
  <si>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</si>
  <si>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</si>
  <si>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</si>
  <si>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</si>
  <si>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</si>
  <si>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</si>
  <si>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</si>
  <si>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</si>
  <si>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</si>
  <si>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</si>
  <si>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</si>
  <si>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</si>
  <si>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</si>
  <si>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</si>
  <si>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</si>
  <si>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</si>
  <si>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</si>
  <si>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</si>
  <si>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</si>
  <si>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</si>
  <si>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</si>
  <si>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</si>
  <si>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</si>
  <si>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</si>
  <si>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</si>
  <si>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</si>
  <si>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</si>
  <si>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</si>
  <si>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</si>
  <si>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</si>
  <si>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</si>
  <si>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</si>
  <si>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</si>
  <si>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</si>
  <si>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</si>
  <si>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</si>
  <si>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</si>
  <si>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</si>
  <si>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</si>
  <si>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</si>
  <si>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</si>
  <si>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</si>
  <si>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</si>
  <si>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</si>
  <si>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</si>
  <si>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</si>
  <si>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</si>
  <si>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</si>
  <si>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</si>
  <si>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</si>
  <si>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</si>
  <si>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</si>
  <si>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</si>
  <si>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</si>
  <si>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</si>
  <si>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</si>
  <si>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</si>
  <si>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</si>
  <si>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</si>
  <si>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</si>
  <si>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</si>
  <si>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</si>
  <si>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</si>
  <si>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</si>
  <si>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</si>
  <si>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</si>
  <si>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</si>
  <si>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</si>
  <si>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</si>
  <si>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</si>
  <si>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</si>
  <si>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</si>
  <si>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</si>
  <si>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</si>
  <si>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</si>
  <si>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</si>
  <si>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</si>
  <si>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</si>
  <si>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</si>
  <si>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</si>
  <si>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</si>
  <si>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</si>
  <si>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</si>
  <si>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</si>
  <si>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</si>
  <si>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</si>
  <si>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</si>
  <si>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</si>
  <si>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</si>
  <si>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</si>
  <si>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</si>
  <si>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</si>
  <si>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</si>
  <si>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</si>
  <si>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</si>
  <si>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</si>
  <si>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</si>
  <si>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</si>
  <si>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</si>
  <si>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</si>
  <si>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</si>
  <si>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</si>
  <si>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</si>
  <si>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</si>
  <si>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</si>
  <si>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</si>
  <si>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</si>
  <si>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</si>
  <si>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</si>
  <si>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</si>
  <si>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</si>
  <si>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</si>
  <si>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</si>
  <si>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</si>
  <si>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</si>
  <si>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</si>
  <si>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</si>
  <si>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</si>
  <si>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</si>
  <si>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</si>
  <si>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</si>
  <si>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</si>
  <si>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</si>
  <si>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</si>
  <si>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</si>
  <si>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</si>
  <si>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</si>
  <si>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</si>
  <si>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</si>
  <si>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</si>
  <si>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</si>
  <si>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</si>
  <si>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</si>
  <si>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</si>
  <si>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</si>
  <si>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</si>
  <si>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</si>
  <si>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</si>
  <si>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</si>
  <si>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</si>
  <si>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</si>
  <si>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</si>
  <si>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</si>
  <si>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</si>
  <si>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</si>
  <si>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</si>
  <si>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</si>
  <si>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</si>
  <si>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</si>
  <si>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</si>
  <si>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</si>
  <si>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</si>
  <si>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</si>
  <si>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</si>
  <si>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</si>
  <si>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</si>
  <si>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</si>
  <si>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</si>
  <si>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</si>
  <si>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</si>
  <si>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</si>
  <si>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</si>
  <si>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</si>
  <si>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</si>
  <si>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</si>
  <si>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</si>
  <si>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</si>
  <si>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</si>
  <si>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</si>
  <si>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</si>
  <si>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</si>
  <si>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</si>
  <si>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</si>
  <si>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</si>
  <si>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</si>
  <si>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</si>
  <si>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</si>
  <si>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</si>
  <si>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</si>
  <si>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</si>
  <si>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</si>
  <si>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</si>
  <si>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</si>
  <si>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</si>
  <si>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</si>
  <si>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</si>
  <si>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</si>
  <si>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</si>
  <si>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</si>
  <si>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</si>
  <si>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</si>
  <si>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</si>
  <si>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</si>
  <si>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</si>
  <si>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</si>
  <si>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</si>
  <si>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</si>
  <si>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</si>
  <si>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</si>
  <si>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</si>
  <si>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</si>
  <si>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</si>
  <si>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</si>
  <si>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</si>
  <si>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</si>
  <si>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</si>
  <si>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</si>
  <si>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</si>
  <si>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</si>
  <si>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</si>
  <si>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</si>
  <si>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</si>
  <si>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</si>
  <si>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</si>
  <si>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</si>
  <si>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</si>
  <si>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</si>
  <si>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</si>
  <si>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</si>
  <si>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</si>
  <si>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</si>
  <si>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</si>
  <si>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</si>
  <si>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</si>
  <si>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</si>
  <si>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</si>
  <si>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</si>
  <si>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</si>
  <si>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</si>
  <si>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</si>
  <si>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</si>
  <si>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</si>
  <si>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</si>
  <si>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</si>
  <si>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</si>
  <si>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</si>
  <si>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</si>
  <si>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</si>
  <si>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</si>
  <si>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</si>
  <si>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</si>
  <si>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</si>
  <si>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</si>
  <si>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</si>
  <si>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</si>
  <si>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</si>
  <si>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</si>
  <si>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</si>
  <si>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</si>
  <si>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</si>
  <si>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</si>
  <si>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</si>
  <si>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</si>
  <si>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</si>
  <si>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</si>
  <si>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</si>
  <si>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</si>
  <si>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</si>
  <si>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</si>
  <si>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</si>
  <si>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</si>
  <si>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</si>
  <si>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</si>
  <si>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</si>
  <si>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</si>
  <si>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</si>
  <si>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</si>
  <si>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</si>
  <si>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</si>
  <si>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</si>
  <si>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</si>
  <si>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</si>
  <si>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</si>
  <si>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</si>
  <si>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</si>
  <si>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</si>
  <si>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</si>
  <si>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</si>
  <si>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</si>
  <si>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</si>
  <si>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</si>
  <si>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</si>
  <si>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</si>
  <si>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</si>
  <si>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</si>
  <si>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</si>
  <si>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</si>
  <si>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</si>
  <si>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</si>
  <si>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</si>
  <si>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</si>
  <si>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</si>
  <si>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</si>
  <si>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06364_令和7年度</t>
  </si>
  <si>
    <t>06364_令和8年度</t>
  </si>
  <si>
    <t>06364_令和9年度</t>
  </si>
  <si>
    <t>06364_令和10年度</t>
  </si>
  <si>
    <t>06364_令和11年度</t>
  </si>
  <si>
    <t>06364_令和12年度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</si>
</sst>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0.85467632964769458</c:v>
                </c:pt>
                <c:pt idx="1">
                  <c:v>0.94078399245019773</c:v>
                </c:pt>
                <c:pt idx="2">
                  <c:v>0.96261976384146453</c:v>
                </c:pt>
                <c:pt idx="3">
                  <c:v>0.76392960156383238</c:v>
                </c:pt>
                <c:pt idx="4">
                  <c:v>0.91881739162133702</c:v>
                </c:pt>
                <c:pt idx="5">
                  <c:v>0.92659065969724796</c:v>
                </c:pt>
                <c:pt idx="6">
                  <c:v>1.104365515263328</c:v>
                </c:pt>
                <c:pt idx="7">
                  <c:v>1.1932933743026595</c:v>
                </c:pt>
                <c:pt idx="8">
                  <c:v>0.91465512689872053</c:v>
                </c:pt>
                <c:pt idx="9">
                  <c:v>1.0433486617533723</c:v>
                </c:pt>
                <c:pt idx="10">
                  <c:v>1.0282064674043589</c:v>
                </c:pt>
                <c:pt idx="11">
                  <c:v>0.82724228109717524</c:v>
                </c:pt>
                <c:pt idx="12">
                  <c:v>0.73053226652450609</c:v>
                </c:pt>
                <c:pt idx="13">
                  <c:v>0.70019309385928452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21.086231271953402</c:v>
                </c:pt>
                <c:pt idx="1">
                  <c:v>21.08047396673798</c:v>
                </c:pt>
                <c:pt idx="2">
                  <c:v>20.353916212300792</c:v>
                </c:pt>
                <c:pt idx="3">
                  <c:v>20.435873794689876</c:v>
                </c:pt>
                <c:pt idx="4">
                  <c:v>20.172401834865138</c:v>
                </c:pt>
                <c:pt idx="5">
                  <c:v>19.422808580939368</c:v>
                </c:pt>
                <c:pt idx="6">
                  <c:v>19.069359918905796</c:v>
                </c:pt>
                <c:pt idx="7">
                  <c:v>18.870114729615363</c:v>
                </c:pt>
                <c:pt idx="8">
                  <c:v>18.472860696589766</c:v>
                </c:pt>
                <c:pt idx="9">
                  <c:v>17.968623818431013</c:v>
                </c:pt>
                <c:pt idx="10">
                  <c:v>17.144492735453447</c:v>
                </c:pt>
                <c:pt idx="11">
                  <c:v>15.316530943345832</c:v>
                </c:pt>
                <c:pt idx="12">
                  <c:v>15.098093490162574</c:v>
                </c:pt>
                <c:pt idx="13">
                  <c:v>15.147505083301406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13.850494037351661</c:v>
                </c:pt>
                <c:pt idx="1">
                  <c:v>14.154185458961839</c:v>
                </c:pt>
                <c:pt idx="2">
                  <c:v>16.281385204264549</c:v>
                </c:pt>
                <c:pt idx="3">
                  <c:v>16.164959543153469</c:v>
                </c:pt>
                <c:pt idx="4">
                  <c:v>16.963667019105579</c:v>
                </c:pt>
                <c:pt idx="5">
                  <c:v>14.765600678688729</c:v>
                </c:pt>
                <c:pt idx="6">
                  <c:v>13.134888688048591</c:v>
                </c:pt>
                <c:pt idx="7">
                  <c:v>12.868430148275369</c:v>
                </c:pt>
                <c:pt idx="8">
                  <c:v>13.456224051322517</c:v>
                </c:pt>
                <c:pt idx="9">
                  <c:v>11.937744268146194</c:v>
                </c:pt>
                <c:pt idx="10">
                  <c:v>11.337801916987669</c:v>
                </c:pt>
                <c:pt idx="11">
                  <c:v>10.41785562129062</c:v>
                </c:pt>
                <c:pt idx="12">
                  <c:v>10.937880289567849</c:v>
                </c:pt>
                <c:pt idx="13">
                  <c:v>11.047041570146002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8.8288806792504708</c:v>
                </c:pt>
                <c:pt idx="1">
                  <c:v>8.4780605035689884</c:v>
                </c:pt>
                <c:pt idx="2">
                  <c:v>9.5518573338422961</c:v>
                </c:pt>
                <c:pt idx="3">
                  <c:v>9.5167417594751331</c:v>
                </c:pt>
                <c:pt idx="4">
                  <c:v>9.1289589613802598</c:v>
                </c:pt>
                <c:pt idx="5">
                  <c:v>8.1863814956847278</c:v>
                </c:pt>
                <c:pt idx="6">
                  <c:v>8.3777008483021262</c:v>
                </c:pt>
                <c:pt idx="7">
                  <c:v>7.1326393302533742</c:v>
                </c:pt>
                <c:pt idx="8">
                  <c:v>6.1596505423140373</c:v>
                </c:pt>
                <c:pt idx="9">
                  <c:v>6.2234490815680674</c:v>
                </c:pt>
                <c:pt idx="10">
                  <c:v>6.1028063257796417</c:v>
                </c:pt>
                <c:pt idx="11">
                  <c:v>5.8201478768488339</c:v>
                </c:pt>
                <c:pt idx="12">
                  <c:v>6.1216076849335295</c:v>
                </c:pt>
                <c:pt idx="13">
                  <c:v>5.8523050056282075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16.730325965983635</c:v>
                </c:pt>
                <c:pt idx="1">
                  <c:v>14.480727885148301</c:v>
                </c:pt>
                <c:pt idx="2">
                  <c:v>14.114852091524261</c:v>
                </c:pt>
                <c:pt idx="3">
                  <c:v>14.661407353892949</c:v>
                </c:pt>
                <c:pt idx="4">
                  <c:v>14.60406616135557</c:v>
                </c:pt>
                <c:pt idx="5">
                  <c:v>15.194355399205181</c:v>
                </c:pt>
                <c:pt idx="6">
                  <c:v>16.03457160634904</c:v>
                </c:pt>
                <c:pt idx="7">
                  <c:v>17.317916886190467</c:v>
                </c:pt>
                <c:pt idx="8">
                  <c:v>15.199271235749668</c:v>
                </c:pt>
                <c:pt idx="9">
                  <c:v>14.635306633896562</c:v>
                </c:pt>
                <c:pt idx="10">
                  <c:v>13.991517905202056</c:v>
                </c:pt>
                <c:pt idx="11">
                  <c:v>11.287084187895619</c:v>
                </c:pt>
                <c:pt idx="12">
                  <c:v>9.9101083137589647</c:v>
                </c:pt>
                <c:pt idx="13">
                  <c:v>9.4120308711486125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4817</c:v>
                </c:pt>
                <c:pt idx="1">
                  <c:v>4791</c:v>
                </c:pt>
                <c:pt idx="2">
                  <c:v>4806</c:v>
                </c:pt>
                <c:pt idx="3">
                  <c:v>4856</c:v>
                </c:pt>
                <c:pt idx="4">
                  <c:v>4887</c:v>
                </c:pt>
                <c:pt idx="5">
                  <c:v>4824</c:v>
                </c:pt>
                <c:pt idx="6">
                  <c:v>4855</c:v>
                </c:pt>
                <c:pt idx="7">
                  <c:v>4829</c:v>
                </c:pt>
                <c:pt idx="8">
                  <c:v>4813</c:v>
                </c:pt>
                <c:pt idx="9">
                  <c:v>4737</c:v>
                </c:pt>
                <c:pt idx="10">
                  <c:v>4699</c:v>
                </c:pt>
                <c:pt idx="11">
                  <c:v>4660</c:v>
                </c:pt>
                <c:pt idx="12">
                  <c:v>4598</c:v>
                </c:pt>
                <c:pt idx="13">
                  <c:v>4521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2216</c:v>
                </c:pt>
                <c:pt idx="1">
                  <c:v>2176</c:v>
                </c:pt>
                <c:pt idx="2">
                  <c:v>2114</c:v>
                </c:pt>
                <c:pt idx="3">
                  <c:v>2105</c:v>
                </c:pt>
                <c:pt idx="4">
                  <c:v>2112</c:v>
                </c:pt>
                <c:pt idx="5">
                  <c:v>2072</c:v>
                </c:pt>
                <c:pt idx="6">
                  <c:v>2011</c:v>
                </c:pt>
                <c:pt idx="7">
                  <c:v>2075</c:v>
                </c:pt>
                <c:pt idx="8">
                  <c:v>2046</c:v>
                </c:pt>
                <c:pt idx="9">
                  <c:v>2030</c:v>
                </c:pt>
                <c:pt idx="10">
                  <c:v>1905</c:v>
                </c:pt>
                <c:pt idx="11">
                  <c:v>1846</c:v>
                </c:pt>
                <c:pt idx="12">
                  <c:v>1815</c:v>
                </c:pt>
                <c:pt idx="13">
                  <c:v>1808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2939</c:v>
                </c:pt>
                <c:pt idx="1">
                  <c:v>2918</c:v>
                </c:pt>
                <c:pt idx="2">
                  <c:v>2900</c:v>
                </c:pt>
                <c:pt idx="3">
                  <c:v>2888</c:v>
                </c:pt>
                <c:pt idx="4">
                  <c:v>2877</c:v>
                </c:pt>
                <c:pt idx="5">
                  <c:v>2869</c:v>
                </c:pt>
                <c:pt idx="6">
                  <c:v>2841</c:v>
                </c:pt>
                <c:pt idx="7">
                  <c:v>2798</c:v>
                </c:pt>
                <c:pt idx="8">
                  <c:v>2764</c:v>
                </c:pt>
                <c:pt idx="9">
                  <c:v>2722</c:v>
                </c:pt>
                <c:pt idx="10">
                  <c:v>2690</c:v>
                </c:pt>
                <c:pt idx="11">
                  <c:v>2657</c:v>
                </c:pt>
                <c:pt idx="12">
                  <c:v>2630</c:v>
                </c:pt>
                <c:pt idx="13">
                  <c:v>2571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211</c:v>
                </c:pt>
                <c:pt idx="1">
                  <c:v>211</c:v>
                </c:pt>
                <c:pt idx="2">
                  <c:v>211</c:v>
                </c:pt>
                <c:pt idx="3">
                  <c:v>211</c:v>
                </c:pt>
                <c:pt idx="4">
                  <c:v>211</c:v>
                </c:pt>
                <c:pt idx="5">
                  <c:v>235</c:v>
                </c:pt>
                <c:pt idx="6">
                  <c:v>235</c:v>
                </c:pt>
                <c:pt idx="7">
                  <c:v>235</c:v>
                </c:pt>
                <c:pt idx="8">
                  <c:v>235</c:v>
                </c:pt>
                <c:pt idx="9">
                  <c:v>235</c:v>
                </c:pt>
                <c:pt idx="10">
                  <c:v>235</c:v>
                </c:pt>
                <c:pt idx="11">
                  <c:v>233</c:v>
                </c:pt>
                <c:pt idx="12">
                  <c:v>233</c:v>
                </c:pt>
                <c:pt idx="13">
                  <c:v>233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364</c:v>
                </c:pt>
                <c:pt idx="1">
                  <c:v>364</c:v>
                </c:pt>
                <c:pt idx="2">
                  <c:v>364</c:v>
                </c:pt>
                <c:pt idx="3">
                  <c:v>364</c:v>
                </c:pt>
                <c:pt idx="4">
                  <c:v>364</c:v>
                </c:pt>
                <c:pt idx="5">
                  <c:v>271</c:v>
                </c:pt>
                <c:pt idx="6">
                  <c:v>271</c:v>
                </c:pt>
                <c:pt idx="7">
                  <c:v>271</c:v>
                </c:pt>
                <c:pt idx="8">
                  <c:v>271</c:v>
                </c:pt>
                <c:pt idx="9">
                  <c:v>271</c:v>
                </c:pt>
                <c:pt idx="10">
                  <c:v>271</c:v>
                </c:pt>
                <c:pt idx="11">
                  <c:v>230</c:v>
                </c:pt>
                <c:pt idx="12">
                  <c:v>230</c:v>
                </c:pt>
                <c:pt idx="13">
                  <c:v>230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60.077500000000001</c:v>
                </c:pt>
                <c:pt idx="1">
                  <c:v>43.778500000000001</c:v>
                </c:pt>
                <c:pt idx="2">
                  <c:v>63.394799999999996</c:v>
                </c:pt>
                <c:pt idx="3">
                  <c:v>64.831400000000002</c:v>
                </c:pt>
                <c:pt idx="4">
                  <c:v>73.052899999999994</c:v>
                </c:pt>
                <c:pt idx="5">
                  <c:v>59.847099999999998</c:v>
                </c:pt>
                <c:pt idx="6">
                  <c:v>68.021199999999993</c:v>
                </c:pt>
                <c:pt idx="7">
                  <c:v>65.199799999999996</c:v>
                </c:pt>
                <c:pt idx="8">
                  <c:v>62.822600000000001</c:v>
                </c:pt>
                <c:pt idx="9">
                  <c:v>64.735299999999995</c:v>
                </c:pt>
                <c:pt idx="10">
                  <c:v>61.035899999999998</c:v>
                </c:pt>
                <c:pt idx="11">
                  <c:v>53.5458</c:v>
                </c:pt>
                <c:pt idx="12">
                  <c:v>50.635599999999997</c:v>
                </c:pt>
                <c:pt idx="13">
                  <c:v>53.784300000000002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9.5518573338422961</c:v>
                </c:pt>
                <c:pt idx="1">
                  <c:v>9.5167417594751331</c:v>
                </c:pt>
                <c:pt idx="2">
                  <c:v>9.1289589613802598</c:v>
                </c:pt>
                <c:pt idx="3">
                  <c:v>8.1863814956847278</c:v>
                </c:pt>
                <c:pt idx="4">
                  <c:v>8.3777008483021262</c:v>
                </c:pt>
                <c:pt idx="5">
                  <c:v>7.1326393302533742</c:v>
                </c:pt>
                <c:pt idx="6">
                  <c:v>6.1596505423140373</c:v>
                </c:pt>
                <c:pt idx="7">
                  <c:v>6.2234490815680674</c:v>
                </c:pt>
                <c:pt idx="8">
                  <c:v>6.1028063257796417</c:v>
                </c:pt>
                <c:pt idx="9">
                  <c:v>5.8201478768488339</c:v>
                </c:pt>
                <c:pt idx="10">
                  <c:v>6.1216076849335295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14.114852091524261</c:v>
                </c:pt>
                <c:pt idx="1">
                  <c:v>14.661407353892949</c:v>
                </c:pt>
                <c:pt idx="2">
                  <c:v>14.60406616135557</c:v>
                </c:pt>
                <c:pt idx="3">
                  <c:v>15.194355399205181</c:v>
                </c:pt>
                <c:pt idx="4">
                  <c:v>16.03457160634904</c:v>
                </c:pt>
                <c:pt idx="5">
                  <c:v>17.317916886190467</c:v>
                </c:pt>
                <c:pt idx="6">
                  <c:v>15.199271235749668</c:v>
                </c:pt>
                <c:pt idx="7">
                  <c:v>14.635306633896562</c:v>
                </c:pt>
                <c:pt idx="8">
                  <c:v>13.991517905202056</c:v>
                </c:pt>
                <c:pt idx="9">
                  <c:v>11.287084187895619</c:v>
                </c:pt>
                <c:pt idx="10">
                  <c:v>9.9101083137589647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6.7326362131792932</c:v>
                </c:pt>
                <c:pt idx="2">
                  <c:v>1.2174815746974099</c:v>
                </c:pt>
                <c:pt idx="3">
                  <c:v>1.5164636682522019</c:v>
                </c:pt>
                <c:pt idx="4">
                  <c:v>6.9532505787206276</c:v>
                </c:pt>
                <c:pt idx="5">
                  <c:v>16.10425739095329</c:v>
                </c:pt>
                <c:pt idx="7">
                  <c:v>21.99266031173476</c:v>
                </c:pt>
                <c:pt idx="8">
                  <c:v>0.59426871497859002</c:v>
                </c:pt>
                <c:pt idx="9">
                  <c:v>0</c:v>
                </c:pt>
                <c:pt idx="10">
                  <c:v>1.6725845351593991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9.466581456128905</c:v>
                </c:pt>
                <c:pt idx="4" formatCode="#,##0">
                  <c:v>6.9532505787206276</c:v>
                </c:pt>
                <c:pt idx="5" formatCode="#,##0">
                  <c:v>16.10425739095329</c:v>
                </c:pt>
                <c:pt idx="6" formatCode="#,##0">
                  <c:v>22.586929026713349</c:v>
                </c:pt>
                <c:pt idx="10" formatCode="#,##0">
                  <c:v>1.6725845351593991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真室川町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真室川町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真室川町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真室川町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204</c:v>
                </c:pt>
                <c:pt idx="1">
                  <c:v>59.400000000000006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244.82447999999999</c:v>
                </c:pt>
                <c:pt idx="1">
                  <c:v>78.571944000000002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真室川町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14.635342692</c:v>
                </c:pt>
                <c:pt idx="1">
                  <c:v>20.348241768000001</c:v>
                </c:pt>
                <c:pt idx="2">
                  <c:v>1.7044041240000003</c:v>
                </c:pt>
                <c:pt idx="3">
                  <c:v>0</c:v>
                </c:pt>
                <c:pt idx="4">
                  <c:v>0.28558879999999998</c:v>
                </c:pt>
                <c:pt idx="5">
                  <c:v>5.6796761900000003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623,170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真室川町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367660</c:v>
                </c:pt>
                <c:pt idx="1">
                  <c:v>247300</c:v>
                </c:pt>
                <c:pt idx="2">
                  <c:v>8210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59.4</c:v>
                </c:pt>
                <c:pt idx="2">
                  <c:v>59.400000000000013</c:v>
                </c:pt>
                <c:pt idx="3">
                  <c:v>59</c:v>
                </c:pt>
                <c:pt idx="4">
                  <c:v>59.400000000000013</c:v>
                </c:pt>
                <c:pt idx="5">
                  <c:v>59.400000000000013</c:v>
                </c:pt>
                <c:pt idx="6">
                  <c:v>59.400000000000013</c:v>
                </c:pt>
                <c:pt idx="7">
                  <c:v>59.400000000000006</c:v>
                </c:pt>
                <c:pt idx="8">
                  <c:v>59.400000000000006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122.7</c:v>
                </c:pt>
                <c:pt idx="1">
                  <c:v>134.19999999999999</c:v>
                </c:pt>
                <c:pt idx="2">
                  <c:v>137.30000000000001</c:v>
                </c:pt>
                <c:pt idx="3">
                  <c:v>143.4</c:v>
                </c:pt>
                <c:pt idx="4">
                  <c:v>163.6</c:v>
                </c:pt>
                <c:pt idx="5">
                  <c:v>176.9</c:v>
                </c:pt>
                <c:pt idx="6">
                  <c:v>188.6</c:v>
                </c:pt>
                <c:pt idx="7">
                  <c:v>198.5</c:v>
                </c:pt>
                <c:pt idx="8">
                  <c:v>204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3.9592632647902568E-3</c:v>
                </c:pt>
                <c:pt idx="1">
                  <c:v>7.1755445411978329E-3</c:v>
                </c:pt>
                <c:pt idx="2">
                  <c:v>7.2258340643091461E-3</c:v>
                </c:pt>
                <c:pt idx="3">
                  <c:v>7.7100826323152939E-3</c:v>
                </c:pt>
                <c:pt idx="4">
                  <c:v>8.7597628319159605E-3</c:v>
                </c:pt>
                <c:pt idx="5">
                  <c:v>9.3748719863445025E-3</c:v>
                </c:pt>
                <c:pt idx="6">
                  <c:v>1.0008526186055902E-2</c:v>
                </c:pt>
                <c:pt idx="7">
                  <c:v>9.7289363192724666E-3</c:v>
                </c:pt>
                <c:pt idx="8">
                  <c:v>9.9316454716750525E-3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6.1386485085855984</c:v>
                </c:pt>
                <c:pt idx="2">
                  <c:v>0.81083894216348462</c:v>
                </c:pt>
                <c:pt idx="3">
                  <c:v>7.6545787106064873</c:v>
                </c:pt>
                <c:pt idx="4">
                  <c:v>9.1289589613802598</c:v>
                </c:pt>
                <c:pt idx="5">
                  <c:v>16.963667019105579</c:v>
                </c:pt>
                <c:pt idx="7">
                  <c:v>19.494618255407048</c:v>
                </c:pt>
                <c:pt idx="8">
                  <c:v>0.67778357945808898</c:v>
                </c:pt>
                <c:pt idx="9">
                  <c:v>0</c:v>
                </c:pt>
                <c:pt idx="10">
                  <c:v>0.91881739162133702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14.60406616135557</c:v>
                </c:pt>
                <c:pt idx="4" formatCode="#,##0">
                  <c:v>9.1289589613802598</c:v>
                </c:pt>
                <c:pt idx="5" formatCode="#,##0">
                  <c:v>16.963667019105579</c:v>
                </c:pt>
                <c:pt idx="6" formatCode="#,##0">
                  <c:v>20.172401834865138</c:v>
                </c:pt>
                <c:pt idx="10" formatCode="#,##0">
                  <c:v>0.91881739162133702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26</c:v>
                </c:pt>
                <c:pt idx="2">
                  <c:v>27</c:v>
                </c:pt>
                <c:pt idx="3">
                  <c:v>28</c:v>
                </c:pt>
                <c:pt idx="4">
                  <c:v>32</c:v>
                </c:pt>
                <c:pt idx="5">
                  <c:v>35</c:v>
                </c:pt>
                <c:pt idx="6">
                  <c:v>37</c:v>
                </c:pt>
                <c:pt idx="7">
                  <c:v>38</c:v>
                </c:pt>
                <c:pt idx="8">
                  <c:v>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32562.219918373365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323.39642400000002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1019110.794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406537.29700000002</c:v>
                </c:pt>
                <c:pt idx="1">
                  <c:v>565228.93799999997</c:v>
                </c:pt>
                <c:pt idx="2">
                  <c:v>47344.559000000008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323.39642400000002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2.7828387559038057</c:v>
                </c:pt>
                <c:pt idx="2">
                  <c:v>0.51355978683656356</c:v>
                </c:pt>
                <c:pt idx="3">
                  <c:v>6.1156323284082434</c:v>
                </c:pt>
                <c:pt idx="4">
                  <c:v>5.8523050056282075</c:v>
                </c:pt>
                <c:pt idx="5">
                  <c:v>11.047041570146002</c:v>
                </c:pt>
                <c:pt idx="7">
                  <c:v>14.742245087482637</c:v>
                </c:pt>
                <c:pt idx="8">
                  <c:v>0.40525999581876809</c:v>
                </c:pt>
                <c:pt idx="9">
                  <c:v>0</c:v>
                </c:pt>
                <c:pt idx="10">
                  <c:v>0.70019309385928452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9.4120308711486125</c:v>
                </c:pt>
                <c:pt idx="4">
                  <c:v>5.8523050056282075</c:v>
                </c:pt>
                <c:pt idx="5">
                  <c:v>11.047041570146002</c:v>
                </c:pt>
                <c:pt idx="6">
                  <c:v>15.147505083301406</c:v>
                </c:pt>
                <c:pt idx="10">
                  <c:v>0.70019309385928452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真室川町</c:v>
                </c:pt>
              </c:strCache>
            </c:strRef>
          </c:cat>
          <c:val>
            <c:numRef>
              <c:f>①CO2排出量の現状把握!$AX$43:$AX$45</c:f>
              <c:numCache>
                <c:formatCode>0%</c:formatCode>
                <c:ptCount val="3"/>
                <c:pt idx="0">
                  <c:v>0.42072759503743129</c:v>
                </c:pt>
                <c:pt idx="1">
                  <c:v>0.2677023882041768</c:v>
                </c:pt>
                <c:pt idx="2">
                  <c:v>0.22325040888163972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真室川町</c:v>
                </c:pt>
              </c:strCache>
            </c:strRef>
          </c:cat>
          <c:val>
            <c:numRef>
              <c:f>①CO2排出量の現状把握!$AY$43:$AY$45</c:f>
              <c:numCache>
                <c:formatCode>0%</c:formatCode>
                <c:ptCount val="3"/>
                <c:pt idx="0">
                  <c:v>0.19118662390594171</c:v>
                </c:pt>
                <c:pt idx="1">
                  <c:v>0.18849020996254642</c:v>
                </c:pt>
                <c:pt idx="2">
                  <c:v>0.13881483213272969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真室川町</c:v>
                </c:pt>
              </c:strCache>
            </c:strRef>
          </c:cat>
          <c:val>
            <c:numRef>
              <c:f>①CO2排出量の現状把握!$AZ$43:$AZ$45</c:f>
              <c:numCache>
                <c:formatCode>0%</c:formatCode>
                <c:ptCount val="3"/>
                <c:pt idx="0">
                  <c:v>0.18034974026133399</c:v>
                </c:pt>
                <c:pt idx="1">
                  <c:v>0.25117332532006137</c:v>
                </c:pt>
                <c:pt idx="2">
                  <c:v>0.26203234787802948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真室川町</c:v>
                </c:pt>
              </c:strCache>
            </c:strRef>
          </c:cat>
          <c:val>
            <c:numRef>
              <c:f>①CO2排出量の現状把握!$BA$43:$BA$45</c:f>
              <c:numCache>
                <c:formatCode>0%</c:formatCode>
                <c:ptCount val="3"/>
                <c:pt idx="0">
                  <c:v>0.19226168778726088</c:v>
                </c:pt>
                <c:pt idx="1">
                  <c:v>0.27636891950337783</c:v>
                </c:pt>
                <c:pt idx="2">
                  <c:v>0.35929405137735859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真室川町</c:v>
                </c:pt>
              </c:strCache>
            </c:strRef>
          </c:cat>
          <c:val>
            <c:numRef>
              <c:f>①CO2排出量の現状把握!$BB$43:$BB$45</c:f>
              <c:numCache>
                <c:formatCode>0%</c:formatCode>
                <c:ptCount val="3"/>
                <c:pt idx="0">
                  <c:v>1.5474353008032191E-2</c:v>
                </c:pt>
                <c:pt idx="1">
                  <c:v>1.6265157009837519E-2</c:v>
                </c:pt>
                <c:pt idx="2">
                  <c:v>1.6608359730242685E-2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1804</c:v>
                </c:pt>
                <c:pt idx="1">
                  <c:v>1804</c:v>
                </c:pt>
                <c:pt idx="2">
                  <c:v>1804</c:v>
                </c:pt>
                <c:pt idx="3">
                  <c:v>1804</c:v>
                </c:pt>
                <c:pt idx="4">
                  <c:v>1804</c:v>
                </c:pt>
                <c:pt idx="5">
                  <c:v>1608</c:v>
                </c:pt>
                <c:pt idx="6">
                  <c:v>1608</c:v>
                </c:pt>
                <c:pt idx="7">
                  <c:v>1608</c:v>
                </c:pt>
                <c:pt idx="8">
                  <c:v>1608</c:v>
                </c:pt>
                <c:pt idx="9">
                  <c:v>1608</c:v>
                </c:pt>
                <c:pt idx="10">
                  <c:v>1608</c:v>
                </c:pt>
                <c:pt idx="11">
                  <c:v>1560</c:v>
                </c:pt>
                <c:pt idx="12">
                  <c:v>1560</c:v>
                </c:pt>
                <c:pt idx="13">
                  <c:v>1560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0.85467632964769458</c:v>
                </c:pt>
                <c:pt idx="1">
                  <c:v>0.94078399245019773</c:v>
                </c:pt>
                <c:pt idx="2">
                  <c:v>0.96261976384146453</c:v>
                </c:pt>
                <c:pt idx="3">
                  <c:v>0.76392960156383238</c:v>
                </c:pt>
                <c:pt idx="4">
                  <c:v>0.91881739162133702</c:v>
                </c:pt>
                <c:pt idx="5">
                  <c:v>0.92659065969724796</c:v>
                </c:pt>
                <c:pt idx="6">
                  <c:v>1.104365515263328</c:v>
                </c:pt>
                <c:pt idx="7">
                  <c:v>1.193293374302659</c:v>
                </c:pt>
                <c:pt idx="8">
                  <c:v>0.91465512689872053</c:v>
                </c:pt>
                <c:pt idx="9">
                  <c:v>1.043348661753372</c:v>
                </c:pt>
                <c:pt idx="10">
                  <c:v>1.0282064674043589</c:v>
                </c:pt>
                <c:pt idx="11">
                  <c:v>0.82724228109717524</c:v>
                </c:pt>
                <c:pt idx="12">
                  <c:v>0.73053226652450609</c:v>
                </c:pt>
                <c:pt idx="13">
                  <c:v>0.70019309385928452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9390</c:v>
                </c:pt>
                <c:pt idx="1">
                  <c:v>9184</c:v>
                </c:pt>
                <c:pt idx="2">
                  <c:v>8993</c:v>
                </c:pt>
                <c:pt idx="3">
                  <c:v>8861</c:v>
                </c:pt>
                <c:pt idx="4">
                  <c:v>8762</c:v>
                </c:pt>
                <c:pt idx="5">
                  <c:v>8565</c:v>
                </c:pt>
                <c:pt idx="6">
                  <c:v>8356</c:v>
                </c:pt>
                <c:pt idx="7">
                  <c:v>8177</c:v>
                </c:pt>
                <c:pt idx="8">
                  <c:v>7978</c:v>
                </c:pt>
                <c:pt idx="9">
                  <c:v>7754</c:v>
                </c:pt>
                <c:pt idx="10">
                  <c:v>7528</c:v>
                </c:pt>
                <c:pt idx="11">
                  <c:v>7310</c:v>
                </c:pt>
                <c:pt idx="12">
                  <c:v>7111</c:v>
                </c:pt>
                <c:pt idx="13">
                  <c:v>6884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真室川町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2434</v>
      </c>
      <c r="B624" s="70">
        <v>517</v>
      </c>
      <c r="C624" s="70">
        <v>7</v>
      </c>
      <c r="D624" s="70">
        <v>31</v>
      </c>
      <c r="E624" s="70">
        <v>2010</v>
      </c>
      <c r="F624" s="70" t="s">
        <v>177</v>
      </c>
      <c r="G624" s="70" t="s">
        <v>2427</v>
      </c>
      <c r="H624" s="70" t="s">
        <v>2428</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2435</v>
      </c>
      <c r="B625" s="70">
        <v>518</v>
      </c>
      <c r="C625" s="70">
        <v>8</v>
      </c>
      <c r="D625" s="70">
        <v>31</v>
      </c>
      <c r="E625" s="70">
        <v>2011</v>
      </c>
      <c r="F625" s="70" t="s">
        <v>178</v>
      </c>
      <c r="G625" s="70" t="s">
        <v>2427</v>
      </c>
      <c r="H625" s="70" t="s">
        <v>2428</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2436</v>
      </c>
      <c r="B626" s="70">
        <v>519</v>
      </c>
      <c r="C626" s="70">
        <v>9</v>
      </c>
      <c r="D626" s="70">
        <v>31</v>
      </c>
      <c r="E626" s="70">
        <v>2012</v>
      </c>
      <c r="F626" s="70" t="s">
        <v>179</v>
      </c>
      <c r="G626" s="70" t="s">
        <v>2427</v>
      </c>
      <c r="H626" s="70" t="s">
        <v>2428</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2437</v>
      </c>
      <c r="B627" s="70">
        <v>520</v>
      </c>
      <c r="C627" s="70">
        <v>10</v>
      </c>
      <c r="D627" s="70">
        <v>31</v>
      </c>
      <c r="E627" s="70">
        <v>2013</v>
      </c>
      <c r="F627" s="70" t="s">
        <v>180</v>
      </c>
      <c r="G627" s="70" t="s">
        <v>2427</v>
      </c>
      <c r="H627" s="70" t="s">
        <v>2428</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2438</v>
      </c>
      <c r="B628" s="70">
        <v>521</v>
      </c>
      <c r="C628" s="70">
        <v>11</v>
      </c>
      <c r="D628" s="70">
        <v>31</v>
      </c>
      <c r="E628" s="70">
        <v>2014</v>
      </c>
      <c r="F628" s="70" t="s">
        <v>181</v>
      </c>
      <c r="G628" s="70" t="s">
        <v>2427</v>
      </c>
      <c r="H628" s="70" t="s">
        <v>2428</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2439</v>
      </c>
      <c r="B629" s="70">
        <v>522</v>
      </c>
      <c r="C629" s="70">
        <v>12</v>
      </c>
      <c r="D629" s="70">
        <v>31</v>
      </c>
      <c r="E629" s="70">
        <v>2015</v>
      </c>
      <c r="F629" s="70" t="s">
        <v>182</v>
      </c>
      <c r="G629" s="70" t="s">
        <v>2427</v>
      </c>
      <c r="H629" s="70" t="s">
        <v>2428</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2440</v>
      </c>
      <c r="B630" s="70">
        <v>523</v>
      </c>
      <c r="C630" s="70">
        <v>13</v>
      </c>
      <c r="D630" s="70">
        <v>31</v>
      </c>
      <c r="E630" s="70">
        <v>2016</v>
      </c>
      <c r="F630" s="70" t="s">
        <v>155</v>
      </c>
      <c r="G630" s="70" t="s">
        <v>2427</v>
      </c>
      <c r="H630" s="70" t="s">
        <v>2428</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2441</v>
      </c>
      <c r="B631" s="70">
        <v>524</v>
      </c>
      <c r="C631" s="70">
        <v>14</v>
      </c>
      <c r="D631" s="70">
        <v>31</v>
      </c>
      <c r="E631" s="70">
        <v>2017</v>
      </c>
      <c r="F631" s="70" t="s">
        <v>156</v>
      </c>
      <c r="G631" s="70" t="s">
        <v>2427</v>
      </c>
      <c r="H631" s="70" t="s">
        <v>2428</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2442</v>
      </c>
      <c r="B632" s="70">
        <v>525</v>
      </c>
      <c r="C632" s="70">
        <v>15</v>
      </c>
      <c r="D632" s="70">
        <v>31</v>
      </c>
      <c r="E632" s="70">
        <v>2018</v>
      </c>
      <c r="F632" s="70" t="s">
        <v>183</v>
      </c>
      <c r="G632" s="70" t="s">
        <v>2427</v>
      </c>
      <c r="H632" s="70" t="s">
        <v>2428</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2443</v>
      </c>
      <c r="B633" s="70">
        <v>526</v>
      </c>
      <c r="C633" s="70">
        <v>16</v>
      </c>
      <c r="D633" s="70">
        <v>31</v>
      </c>
      <c r="E633" s="70">
        <v>2019</v>
      </c>
      <c r="F633" s="70" t="s">
        <v>158</v>
      </c>
      <c r="G633" s="70" t="s">
        <v>2427</v>
      </c>
      <c r="H633" s="70" t="s">
        <v>2428</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2444</v>
      </c>
      <c r="B634" s="70">
        <v>527</v>
      </c>
      <c r="C634" s="70">
        <v>17</v>
      </c>
      <c r="D634" s="70">
        <v>31</v>
      </c>
      <c r="E634" s="70">
        <v>2020</v>
      </c>
      <c r="F634" s="70" t="s">
        <v>159</v>
      </c>
      <c r="G634" s="1064" t="s">
        <v>2427</v>
      </c>
      <c r="H634" s="70" t="s">
        <v>2428</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2445</v>
      </c>
      <c r="B635" s="70">
        <v>527</v>
      </c>
      <c r="C635" s="70">
        <v>18</v>
      </c>
      <c r="D635" s="70">
        <v>31</v>
      </c>
      <c r="E635" s="70">
        <v>2021</v>
      </c>
      <c r="F635" s="70" t="s">
        <v>160</v>
      </c>
      <c r="G635" s="1064" t="s">
        <v>2427</v>
      </c>
      <c r="H635" s="70" t="s">
        <v>2428</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2446</v>
      </c>
      <c r="B636" s="70">
        <v>527</v>
      </c>
      <c r="C636" s="70">
        <v>19</v>
      </c>
      <c r="D636" s="70">
        <v>31</v>
      </c>
      <c r="E636" s="70">
        <v>2022</v>
      </c>
      <c r="F636" s="70" t="s">
        <v>161</v>
      </c>
      <c r="G636" s="70" t="s">
        <v>2427</v>
      </c>
      <c r="H636" s="70" t="s">
        <v>2428</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1813</v>
      </c>
      <c r="B9" s="70">
        <v>1</v>
      </c>
      <c r="C9" s="70">
        <v>1</v>
      </c>
      <c r="D9" s="70">
        <v>1</v>
      </c>
      <c r="E9" s="70">
        <v>1990</v>
      </c>
      <c r="F9" s="70" t="s">
        <v>787</v>
      </c>
      <c r="G9" s="1073" t="s">
        <v>1814</v>
      </c>
      <c r="H9" s="70" t="s">
        <v>1815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1816</v>
      </c>
      <c r="B10" s="70">
        <v>2</v>
      </c>
      <c r="C10" s="70">
        <v>2</v>
      </c>
      <c r="D10" s="70">
        <v>1</v>
      </c>
      <c r="E10" s="70">
        <v>2005</v>
      </c>
      <c r="F10" s="70" t="s">
        <v>789</v>
      </c>
      <c r="G10" s="1073" t="s">
        <v>1814</v>
      </c>
      <c r="H10" s="70" t="s">
        <v>1815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1817</v>
      </c>
      <c r="B11" s="70">
        <v>3</v>
      </c>
      <c r="C11" s="70">
        <v>3</v>
      </c>
      <c r="D11" s="70">
        <v>1</v>
      </c>
      <c r="E11" s="70">
        <v>2006</v>
      </c>
      <c r="F11" s="70" t="s">
        <v>790</v>
      </c>
      <c r="G11" s="1073" t="s">
        <v>1814</v>
      </c>
      <c r="H11" s="70" t="s">
        <v>1815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1818</v>
      </c>
      <c r="B12" s="70">
        <v>4</v>
      </c>
      <c r="C12" s="70">
        <v>4</v>
      </c>
      <c r="D12" s="70">
        <v>1</v>
      </c>
      <c r="E12" s="70">
        <v>2007</v>
      </c>
      <c r="F12" s="70" t="s">
        <v>791</v>
      </c>
      <c r="G12" s="1073" t="s">
        <v>1814</v>
      </c>
      <c r="H12" s="70" t="s">
        <v>1815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1819</v>
      </c>
      <c r="B13" s="70">
        <v>5</v>
      </c>
      <c r="C13" s="70">
        <v>5</v>
      </c>
      <c r="D13" s="70">
        <v>1</v>
      </c>
      <c r="E13" s="70">
        <v>2008</v>
      </c>
      <c r="F13" s="70" t="s">
        <v>792</v>
      </c>
      <c r="G13" s="1073" t="s">
        <v>1814</v>
      </c>
      <c r="H13" s="70" t="s">
        <v>1815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1820</v>
      </c>
      <c r="B14" s="70">
        <v>6</v>
      </c>
      <c r="C14" s="70">
        <v>6</v>
      </c>
      <c r="D14" s="70">
        <v>1</v>
      </c>
      <c r="E14" s="70">
        <v>2009</v>
      </c>
      <c r="F14" s="70" t="s">
        <v>176</v>
      </c>
      <c r="G14" s="1073" t="s">
        <v>1814</v>
      </c>
      <c r="H14" s="70" t="s">
        <v>1815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1821</v>
      </c>
      <c r="B15" s="70">
        <v>7</v>
      </c>
      <c r="C15" s="70">
        <v>7</v>
      </c>
      <c r="D15" s="70">
        <v>1</v>
      </c>
      <c r="E15" s="70">
        <v>2010</v>
      </c>
      <c r="F15" s="70" t="s">
        <v>177</v>
      </c>
      <c r="G15" s="1073" t="s">
        <v>1814</v>
      </c>
      <c r="H15" s="70" t="s">
        <v>1815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1822</v>
      </c>
      <c r="B16" s="70">
        <v>8</v>
      </c>
      <c r="C16" s="70">
        <v>8</v>
      </c>
      <c r="D16" s="70">
        <v>1</v>
      </c>
      <c r="E16" s="70">
        <v>2011</v>
      </c>
      <c r="F16" s="70" t="s">
        <v>178</v>
      </c>
      <c r="G16" s="1073" t="s">
        <v>1814</v>
      </c>
      <c r="H16" s="70" t="s">
        <v>1815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1823</v>
      </c>
      <c r="B17" s="70">
        <v>9</v>
      </c>
      <c r="C17" s="70">
        <v>9</v>
      </c>
      <c r="D17" s="70">
        <v>1</v>
      </c>
      <c r="E17" s="70">
        <v>2012</v>
      </c>
      <c r="F17" s="70" t="s">
        <v>179</v>
      </c>
      <c r="G17" s="1073" t="s">
        <v>1814</v>
      </c>
      <c r="H17" s="70" t="s">
        <v>1815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1824</v>
      </c>
      <c r="B18" s="70">
        <v>10</v>
      </c>
      <c r="C18" s="70">
        <v>10</v>
      </c>
      <c r="D18" s="70">
        <v>1</v>
      </c>
      <c r="E18" s="70">
        <v>2013</v>
      </c>
      <c r="F18" s="70" t="s">
        <v>180</v>
      </c>
      <c r="G18" s="1073" t="s">
        <v>1814</v>
      </c>
      <c r="H18" s="70" t="s">
        <v>1815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1825</v>
      </c>
      <c r="B19" s="70">
        <v>11</v>
      </c>
      <c r="C19" s="70">
        <v>11</v>
      </c>
      <c r="D19" s="70">
        <v>1</v>
      </c>
      <c r="E19" s="70">
        <v>2014</v>
      </c>
      <c r="F19" s="70" t="s">
        <v>181</v>
      </c>
      <c r="G19" s="1073" t="s">
        <v>1814</v>
      </c>
      <c r="H19" s="70" t="s">
        <v>1815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1826</v>
      </c>
      <c r="B20" s="70">
        <v>12</v>
      </c>
      <c r="C20" s="70">
        <v>12</v>
      </c>
      <c r="D20" s="70">
        <v>1</v>
      </c>
      <c r="E20" s="70">
        <v>2015</v>
      </c>
      <c r="F20" s="70" t="s">
        <v>182</v>
      </c>
      <c r="G20" s="1073" t="s">
        <v>1814</v>
      </c>
      <c r="H20" s="70" t="s">
        <v>1815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1827</v>
      </c>
      <c r="B21" s="70">
        <v>13</v>
      </c>
      <c r="C21" s="70">
        <v>13</v>
      </c>
      <c r="D21" s="70">
        <v>1</v>
      </c>
      <c r="E21" s="70">
        <v>2016</v>
      </c>
      <c r="F21" s="70" t="s">
        <v>155</v>
      </c>
      <c r="G21" s="1073" t="s">
        <v>1814</v>
      </c>
      <c r="H21" s="70" t="s">
        <v>1815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1828</v>
      </c>
      <c r="B22" s="70">
        <v>14</v>
      </c>
      <c r="C22" s="70">
        <v>14</v>
      </c>
      <c r="D22" s="70">
        <v>1</v>
      </c>
      <c r="E22" s="70">
        <v>2017</v>
      </c>
      <c r="F22" s="70" t="s">
        <v>156</v>
      </c>
      <c r="G22" s="1073" t="s">
        <v>1814</v>
      </c>
      <c r="H22" s="70" t="s">
        <v>1815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1829</v>
      </c>
      <c r="B23" s="70">
        <v>15</v>
      </c>
      <c r="C23" s="70">
        <v>15</v>
      </c>
      <c r="D23" s="70">
        <v>1</v>
      </c>
      <c r="E23" s="70">
        <v>2018</v>
      </c>
      <c r="F23" s="70" t="s">
        <v>183</v>
      </c>
      <c r="G23" s="1073" t="s">
        <v>1814</v>
      </c>
      <c r="H23" s="70" t="s">
        <v>1815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1830</v>
      </c>
      <c r="B24" s="70">
        <v>16</v>
      </c>
      <c r="C24" s="70">
        <v>16</v>
      </c>
      <c r="D24" s="70">
        <v>1</v>
      </c>
      <c r="E24" s="70">
        <v>2019</v>
      </c>
      <c r="F24" s="70" t="s">
        <v>158</v>
      </c>
      <c r="G24" s="1073" t="s">
        <v>1814</v>
      </c>
      <c r="H24" s="70" t="s">
        <v>1815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1831</v>
      </c>
      <c r="B25" s="70">
        <v>17</v>
      </c>
      <c r="C25" s="70">
        <v>17</v>
      </c>
      <c r="D25" s="70">
        <v>1</v>
      </c>
      <c r="E25" s="70">
        <v>2020</v>
      </c>
      <c r="F25" s="70" t="s">
        <v>159</v>
      </c>
      <c r="G25" s="1073" t="s">
        <v>1814</v>
      </c>
      <c r="H25" s="70" t="s">
        <v>1815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1832</v>
      </c>
      <c r="B26" s="70">
        <v>18</v>
      </c>
      <c r="C26" s="70">
        <v>18</v>
      </c>
      <c r="D26" s="70">
        <v>1</v>
      </c>
      <c r="E26" s="70">
        <v>2021</v>
      </c>
      <c r="F26" s="70" t="s">
        <v>160</v>
      </c>
      <c r="G26" s="1073" t="s">
        <v>1814</v>
      </c>
      <c r="H26" s="70" t="s">
        <v>1815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1833</v>
      </c>
      <c r="B27" s="70">
        <v>19</v>
      </c>
      <c r="C27" s="70">
        <v>19</v>
      </c>
      <c r="D27" s="70">
        <v>1</v>
      </c>
      <c r="E27" s="70">
        <v>2022</v>
      </c>
      <c r="F27" s="70" t="s">
        <v>161</v>
      </c>
      <c r="G27" s="1073" t="s">
        <v>1814</v>
      </c>
      <c r="H27" s="70" t="s">
        <v>1815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1834</v>
      </c>
      <c r="B28" s="70">
        <v>20</v>
      </c>
      <c r="C28" s="70">
        <v>20</v>
      </c>
      <c r="D28" s="70">
        <v>1</v>
      </c>
      <c r="E28" s="70">
        <v>2023</v>
      </c>
      <c r="F28" s="70" t="s">
        <v>1539</v>
      </c>
      <c r="G28" s="1073" t="s">
        <v>1814</v>
      </c>
      <c r="H28" s="70" t="s">
        <v>1815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1835</v>
      </c>
      <c r="B29" s="70">
        <v>21</v>
      </c>
      <c r="C29" s="70">
        <v>21</v>
      </c>
      <c r="D29" s="70">
        <v>1</v>
      </c>
      <c r="E29" s="70">
        <v>2024</v>
      </c>
      <c r="F29" s="70" t="s">
        <v>1554</v>
      </c>
      <c r="G29" s="1073" t="s">
        <v>1814</v>
      </c>
      <c r="H29" s="70" t="s">
        <v>1815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1556</v>
      </c>
      <c r="G30" s="1073" t="s">
        <v>1814</v>
      </c>
      <c r="H30" s="70" t="s">
        <v>1815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1557</v>
      </c>
      <c r="G31" s="1073" t="s">
        <v>1814</v>
      </c>
      <c r="H31" s="70" t="s">
        <v>1815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1558</v>
      </c>
      <c r="G32" s="1073" t="s">
        <v>1814</v>
      </c>
      <c r="H32" s="70" t="s">
        <v>1815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1559</v>
      </c>
      <c r="G33" s="1073" t="s">
        <v>1814</v>
      </c>
      <c r="H33" s="70" t="s">
        <v>1815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1560</v>
      </c>
      <c r="G34" s="1073" t="s">
        <v>1814</v>
      </c>
      <c r="H34" s="70" t="s">
        <v>1815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1561</v>
      </c>
      <c r="G35" s="1073" t="s">
        <v>1814</v>
      </c>
      <c r="H35" s="70" t="s">
        <v>1815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2342</v>
      </c>
      <c r="B10" s="70">
        <v>2</v>
      </c>
      <c r="C10" s="70">
        <v>18</v>
      </c>
      <c r="D10" s="70">
        <v>2</v>
      </c>
      <c r="E10" s="70">
        <v>2024</v>
      </c>
      <c r="F10" s="70" t="s">
        <v>1554</v>
      </c>
      <c r="G10" s="1073" t="s">
        <v>2340</v>
      </c>
      <c r="H10" s="70" t="s">
        <v>2306</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2335</v>
      </c>
      <c r="B11" s="70">
        <v>3</v>
      </c>
      <c r="C11" s="70">
        <v>18</v>
      </c>
      <c r="D11" s="70">
        <v>3</v>
      </c>
      <c r="E11" s="70">
        <v>2024</v>
      </c>
      <c r="F11" s="70" t="s">
        <v>1554</v>
      </c>
      <c r="G11" s="1073" t="s">
        <v>2332</v>
      </c>
      <c r="H11" s="70" t="s">
        <v>2333</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2339</v>
      </c>
      <c r="B12" s="70">
        <v>4</v>
      </c>
      <c r="C12" s="70">
        <v>18</v>
      </c>
      <c r="D12" s="70">
        <v>4</v>
      </c>
      <c r="E12" s="70">
        <v>2024</v>
      </c>
      <c r="F12" s="70" t="s">
        <v>1554</v>
      </c>
      <c r="G12" s="1073" t="s">
        <v>2336</v>
      </c>
      <c r="H12" s="70" t="s">
        <v>2337</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2377</v>
      </c>
      <c r="B13" s="70">
        <v>5</v>
      </c>
      <c r="C13" s="70">
        <v>18</v>
      </c>
      <c r="D13" s="70">
        <v>5</v>
      </c>
      <c r="E13" s="70">
        <v>2024</v>
      </c>
      <c r="F13" s="70" t="s">
        <v>1554</v>
      </c>
      <c r="G13" s="1073" t="s">
        <v>2374</v>
      </c>
      <c r="H13" s="70" t="s">
        <v>2375</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2331</v>
      </c>
      <c r="B14" s="70">
        <v>6</v>
      </c>
      <c r="C14" s="70">
        <v>18</v>
      </c>
      <c r="D14" s="70">
        <v>6</v>
      </c>
      <c r="E14" s="70">
        <v>2024</v>
      </c>
      <c r="F14" s="70" t="s">
        <v>1554</v>
      </c>
      <c r="G14" s="1073" t="s">
        <v>2328</v>
      </c>
      <c r="H14" s="70" t="s">
        <v>2329</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1766</v>
      </c>
      <c r="B15" s="70">
        <v>7</v>
      </c>
      <c r="C15" s="70">
        <v>18</v>
      </c>
      <c r="D15" s="70">
        <v>7</v>
      </c>
      <c r="E15" s="70">
        <v>2024</v>
      </c>
      <c r="F15" s="70" t="s">
        <v>1554</v>
      </c>
      <c r="G15" s="1073" t="s">
        <v>1745</v>
      </c>
      <c r="H15" s="70" t="s">
        <v>1746</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2385</v>
      </c>
      <c r="B17" s="70">
        <v>9</v>
      </c>
      <c r="C17" s="70">
        <v>18</v>
      </c>
      <c r="D17" s="70">
        <v>9</v>
      </c>
      <c r="E17" s="70">
        <v>2024</v>
      </c>
      <c r="F17" s="70" t="s">
        <v>1554</v>
      </c>
      <c r="G17" s="1073" t="s">
        <v>2382</v>
      </c>
      <c r="H17" s="70" t="s">
        <v>2383</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2319</v>
      </c>
      <c r="B18" s="70">
        <v>10</v>
      </c>
      <c r="C18" s="70">
        <v>18</v>
      </c>
      <c r="D18" s="70">
        <v>10</v>
      </c>
      <c r="E18" s="70">
        <v>2024</v>
      </c>
      <c r="F18" s="70" t="s">
        <v>1554</v>
      </c>
      <c r="G18" s="1073" t="s">
        <v>2316</v>
      </c>
      <c r="H18" s="70" t="s">
        <v>2317</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2361</v>
      </c>
      <c r="B20" s="70">
        <v>12</v>
      </c>
      <c r="C20" s="70">
        <v>18</v>
      </c>
      <c r="D20" s="70">
        <v>12</v>
      </c>
      <c r="E20" s="70">
        <v>2024</v>
      </c>
      <c r="F20" s="70" t="s">
        <v>1554</v>
      </c>
      <c r="G20" s="1073" t="s">
        <v>2359</v>
      </c>
      <c r="H20" s="70" t="s">
        <v>2311</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2425</v>
      </c>
      <c r="B21" s="70">
        <v>13</v>
      </c>
      <c r="C21" s="70">
        <v>18</v>
      </c>
      <c r="D21" s="70">
        <v>13</v>
      </c>
      <c r="E21" s="70">
        <v>2024</v>
      </c>
      <c r="F21" s="70" t="s">
        <v>1554</v>
      </c>
      <c r="G21" s="1073" t="s">
        <v>2422</v>
      </c>
      <c r="H21" s="70" t="s">
        <v>2423</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2417</v>
      </c>
      <c r="B22" s="70">
        <v>14</v>
      </c>
      <c r="C22" s="70">
        <v>18</v>
      </c>
      <c r="D22" s="70">
        <v>14</v>
      </c>
      <c r="E22" s="70">
        <v>2024</v>
      </c>
      <c r="F22" s="70" t="s">
        <v>1554</v>
      </c>
      <c r="G22" s="1073" t="s">
        <v>2414</v>
      </c>
      <c r="H22" s="70" t="s">
        <v>2415</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2315</v>
      </c>
      <c r="B24" s="70">
        <v>16</v>
      </c>
      <c r="C24" s="70">
        <v>18</v>
      </c>
      <c r="D24" s="70">
        <v>16</v>
      </c>
      <c r="E24" s="70">
        <v>2024</v>
      </c>
      <c r="F24" s="70" t="s">
        <v>1554</v>
      </c>
      <c r="G24" s="1073" t="s">
        <v>2312</v>
      </c>
      <c r="H24" s="70" t="s">
        <v>2313</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2409</v>
      </c>
      <c r="B25" s="70">
        <v>17</v>
      </c>
      <c r="C25" s="70">
        <v>18</v>
      </c>
      <c r="D25" s="70">
        <v>17</v>
      </c>
      <c r="E25" s="70">
        <v>2024</v>
      </c>
      <c r="F25" s="70" t="s">
        <v>1554</v>
      </c>
      <c r="G25" s="1073" t="s">
        <v>2406</v>
      </c>
      <c r="H25" s="70" t="s">
        <v>2407</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2305</v>
      </c>
      <c r="B26" s="70">
        <v>18</v>
      </c>
      <c r="C26" s="70">
        <v>18</v>
      </c>
      <c r="D26" s="70">
        <v>18</v>
      </c>
      <c r="E26" s="70">
        <v>2024</v>
      </c>
      <c r="F26" s="70" t="s">
        <v>1554</v>
      </c>
      <c r="G26" s="1073" t="s">
        <v>2302</v>
      </c>
      <c r="H26" s="70" t="s">
        <v>2303</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2397</v>
      </c>
      <c r="B27" s="70">
        <v>19</v>
      </c>
      <c r="C27" s="70">
        <v>18</v>
      </c>
      <c r="D27" s="70">
        <v>19</v>
      </c>
      <c r="E27" s="70">
        <v>2024</v>
      </c>
      <c r="F27" s="70" t="s">
        <v>1554</v>
      </c>
      <c r="G27" s="1073" t="s">
        <v>2394</v>
      </c>
      <c r="H27" s="70" t="s">
        <v>2395</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2401</v>
      </c>
      <c r="B29" s="70">
        <v>21</v>
      </c>
      <c r="C29" s="70">
        <v>18</v>
      </c>
      <c r="D29" s="70">
        <v>21</v>
      </c>
      <c r="E29" s="70">
        <v>2024</v>
      </c>
      <c r="F29" s="70" t="s">
        <v>1554</v>
      </c>
      <c r="G29" s="1073" t="s">
        <v>2398</v>
      </c>
      <c r="H29" s="70" t="s">
        <v>2399</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2346</v>
      </c>
      <c r="B30" s="70">
        <v>22</v>
      </c>
      <c r="C30" s="70">
        <v>18</v>
      </c>
      <c r="D30" s="70">
        <v>22</v>
      </c>
      <c r="E30" s="70">
        <v>2024</v>
      </c>
      <c r="F30" s="70" t="s">
        <v>1554</v>
      </c>
      <c r="G30" s="1073" t="s">
        <v>2343</v>
      </c>
      <c r="H30" s="70" t="s">
        <v>2344</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2323</v>
      </c>
      <c r="B31" s="70">
        <v>23</v>
      </c>
      <c r="C31" s="70">
        <v>18</v>
      </c>
      <c r="D31" s="70">
        <v>23</v>
      </c>
      <c r="E31" s="70">
        <v>2024</v>
      </c>
      <c r="F31" s="70" t="s">
        <v>1554</v>
      </c>
      <c r="G31" s="1073" t="s">
        <v>2320</v>
      </c>
      <c r="H31" s="70" t="s">
        <v>2321</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2405</v>
      </c>
      <c r="B33" s="70">
        <v>25</v>
      </c>
      <c r="C33" s="70">
        <v>18</v>
      </c>
      <c r="D33" s="70">
        <v>25</v>
      </c>
      <c r="E33" s="70">
        <v>2024</v>
      </c>
      <c r="F33" s="70" t="s">
        <v>1554</v>
      </c>
      <c r="G33" s="1073" t="s">
        <v>2402</v>
      </c>
      <c r="H33" s="70" t="s">
        <v>2403</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2373</v>
      </c>
      <c r="B34" s="70">
        <v>26</v>
      </c>
      <c r="C34" s="70">
        <v>18</v>
      </c>
      <c r="D34" s="70">
        <v>26</v>
      </c>
      <c r="E34" s="70">
        <v>2024</v>
      </c>
      <c r="F34" s="70" t="s">
        <v>1554</v>
      </c>
      <c r="G34" s="1073" t="s">
        <v>2370</v>
      </c>
      <c r="H34" s="70" t="s">
        <v>2371</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2421</v>
      </c>
      <c r="B35" s="70">
        <v>27</v>
      </c>
      <c r="C35" s="70">
        <v>18</v>
      </c>
      <c r="D35" s="70">
        <v>27</v>
      </c>
      <c r="E35" s="70">
        <v>2024</v>
      </c>
      <c r="F35" s="70" t="s">
        <v>1554</v>
      </c>
      <c r="G35" s="1073" t="s">
        <v>2418</v>
      </c>
      <c r="H35" s="70" t="s">
        <v>2419</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2369</v>
      </c>
      <c r="B36" s="70">
        <v>28</v>
      </c>
      <c r="C36" s="70">
        <v>18</v>
      </c>
      <c r="D36" s="70">
        <v>28</v>
      </c>
      <c r="E36" s="70">
        <v>2024</v>
      </c>
      <c r="F36" s="70" t="s">
        <v>1554</v>
      </c>
      <c r="G36" s="1073" t="s">
        <v>2366</v>
      </c>
      <c r="H36" s="70" t="s">
        <v>2367</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1835</v>
      </c>
      <c r="B37" s="70">
        <v>29</v>
      </c>
      <c r="C37" s="70">
        <v>18</v>
      </c>
      <c r="D37" s="70">
        <v>29</v>
      </c>
      <c r="E37" s="70">
        <v>2024</v>
      </c>
      <c r="F37" s="70" t="s">
        <v>1554</v>
      </c>
      <c r="G37" s="1073" t="s">
        <v>1814</v>
      </c>
      <c r="H37" s="70" t="s">
        <v>1815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2381</v>
      </c>
      <c r="B38" s="70">
        <v>30</v>
      </c>
      <c r="C38" s="70">
        <v>18</v>
      </c>
      <c r="D38" s="70">
        <v>30</v>
      </c>
      <c r="E38" s="70">
        <v>2024</v>
      </c>
      <c r="F38" s="70" t="s">
        <v>1554</v>
      </c>
      <c r="G38" s="1073" t="s">
        <v>2378</v>
      </c>
      <c r="H38" s="70" t="s">
        <v>2379</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2393</v>
      </c>
      <c r="B39" s="70">
        <v>31</v>
      </c>
      <c r="C39" s="70">
        <v>18</v>
      </c>
      <c r="D39" s="70">
        <v>31</v>
      </c>
      <c r="E39" s="70">
        <v>2024</v>
      </c>
      <c r="F39" s="70" t="s">
        <v>1554</v>
      </c>
      <c r="G39" s="1073" t="s">
        <v>2390</v>
      </c>
      <c r="H39" s="70" t="s">
        <v>2391</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2327</v>
      </c>
      <c r="B40" s="70">
        <v>32</v>
      </c>
      <c r="C40" s="70">
        <v>18</v>
      </c>
      <c r="D40" s="70">
        <v>32</v>
      </c>
      <c r="E40" s="70">
        <v>2024</v>
      </c>
      <c r="F40" s="70" t="s">
        <v>1554</v>
      </c>
      <c r="G40" s="1073" t="s">
        <v>2324</v>
      </c>
      <c r="H40" s="70" t="s">
        <v>2325</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2365</v>
      </c>
      <c r="B42" s="70">
        <v>34</v>
      </c>
      <c r="C42" s="70">
        <v>18</v>
      </c>
      <c r="D42" s="70">
        <v>34</v>
      </c>
      <c r="E42" s="70">
        <v>2024</v>
      </c>
      <c r="F42" s="70" t="s">
        <v>1554</v>
      </c>
      <c r="G42" s="1073" t="s">
        <v>2362</v>
      </c>
      <c r="H42" s="70" t="s">
        <v>2363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2413</v>
      </c>
      <c r="B43" s="70">
        <v>35</v>
      </c>
      <c r="C43" s="70">
        <v>18</v>
      </c>
      <c r="D43" s="70">
        <v>35</v>
      </c>
      <c r="E43" s="70">
        <v>2024</v>
      </c>
      <c r="F43" s="70" t="s">
        <v>1554</v>
      </c>
      <c r="G43" s="1073" t="s">
        <v>2410</v>
      </c>
      <c r="H43" s="70" t="s">
        <v>2411</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1647</v>
      </c>
      <c r="B44" s="70">
        <v>36</v>
      </c>
      <c r="C44" s="70">
        <v>18</v>
      </c>
      <c r="D44" s="70">
        <v>36</v>
      </c>
      <c r="E44" s="70">
        <v>2024</v>
      </c>
      <c r="F44" s="70" t="s">
        <v>1554</v>
      </c>
      <c r="G44" s="1073" t="s">
        <v>1644</v>
      </c>
      <c r="H44" s="70" t="s">
        <v>1645</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2341</v>
      </c>
      <c r="B190" s="70">
        <v>182</v>
      </c>
      <c r="C190" s="70">
        <v>16</v>
      </c>
      <c r="D190" s="70">
        <v>2</v>
      </c>
      <c r="E190" s="70">
        <v>2022</v>
      </c>
      <c r="F190" s="70" t="s">
        <v>161</v>
      </c>
      <c r="G190" s="1073" t="s">
        <v>2340</v>
      </c>
      <c r="H190" s="70" t="s">
        <v>2306</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2334</v>
      </c>
      <c r="B191" s="70">
        <v>183</v>
      </c>
      <c r="C191" s="70">
        <v>16</v>
      </c>
      <c r="D191" s="70">
        <v>3</v>
      </c>
      <c r="E191" s="70">
        <v>2022</v>
      </c>
      <c r="F191" s="70" t="s">
        <v>161</v>
      </c>
      <c r="G191" s="1073" t="s">
        <v>2332</v>
      </c>
      <c r="H191" s="70" t="s">
        <v>2333</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2338</v>
      </c>
      <c r="B192" s="70">
        <v>184</v>
      </c>
      <c r="C192" s="70">
        <v>16</v>
      </c>
      <c r="D192" s="70">
        <v>4</v>
      </c>
      <c r="E192" s="70">
        <v>2022</v>
      </c>
      <c r="F192" s="70" t="s">
        <v>161</v>
      </c>
      <c r="G192" s="1073" t="s">
        <v>2336</v>
      </c>
      <c r="H192" s="70" t="s">
        <v>2337</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2376</v>
      </c>
      <c r="B193" s="70">
        <v>185</v>
      </c>
      <c r="C193" s="70">
        <v>16</v>
      </c>
      <c r="D193" s="70">
        <v>5</v>
      </c>
      <c r="E193" s="70">
        <v>2022</v>
      </c>
      <c r="F193" s="70" t="s">
        <v>161</v>
      </c>
      <c r="G193" s="1073" t="s">
        <v>2374</v>
      </c>
      <c r="H193" s="70" t="s">
        <v>2375</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2330</v>
      </c>
      <c r="B194" s="70">
        <v>186</v>
      </c>
      <c r="C194" s="70">
        <v>16</v>
      </c>
      <c r="D194" s="70">
        <v>6</v>
      </c>
      <c r="E194" s="70">
        <v>2022</v>
      </c>
      <c r="F194" s="70" t="s">
        <v>161</v>
      </c>
      <c r="G194" s="1073" t="s">
        <v>2328</v>
      </c>
      <c r="H194" s="70" t="s">
        <v>2329</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1764</v>
      </c>
      <c r="B195" s="70">
        <v>187</v>
      </c>
      <c r="C195" s="70">
        <v>16</v>
      </c>
      <c r="D195" s="70">
        <v>7</v>
      </c>
      <c r="E195" s="70">
        <v>2022</v>
      </c>
      <c r="F195" s="70" t="s">
        <v>161</v>
      </c>
      <c r="G195" s="1073" t="s">
        <v>1745</v>
      </c>
      <c r="H195" s="70" t="s">
        <v>1746</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2384</v>
      </c>
      <c r="B197" s="70">
        <v>189</v>
      </c>
      <c r="C197" s="70">
        <v>16</v>
      </c>
      <c r="D197" s="70">
        <v>9</v>
      </c>
      <c r="E197" s="70">
        <v>2022</v>
      </c>
      <c r="F197" s="70" t="s">
        <v>161</v>
      </c>
      <c r="G197" s="1073" t="s">
        <v>2382</v>
      </c>
      <c r="H197" s="70" t="s">
        <v>2383</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2318</v>
      </c>
      <c r="B198" s="70">
        <v>190</v>
      </c>
      <c r="C198" s="70">
        <v>16</v>
      </c>
      <c r="D198" s="70">
        <v>10</v>
      </c>
      <c r="E198" s="70">
        <v>2022</v>
      </c>
      <c r="F198" s="70" t="s">
        <v>161</v>
      </c>
      <c r="G198" s="1073" t="s">
        <v>2316</v>
      </c>
      <c r="H198" s="70" t="s">
        <v>2317</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2360</v>
      </c>
      <c r="B200" s="70">
        <v>192</v>
      </c>
      <c r="C200" s="70">
        <v>16</v>
      </c>
      <c r="D200" s="70">
        <v>12</v>
      </c>
      <c r="E200" s="70">
        <v>2022</v>
      </c>
      <c r="F200" s="70" t="s">
        <v>161</v>
      </c>
      <c r="G200" s="1073" t="s">
        <v>2359</v>
      </c>
      <c r="H200" s="70" t="s">
        <v>2311</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2424</v>
      </c>
      <c r="B201" s="70">
        <v>193</v>
      </c>
      <c r="C201" s="70">
        <v>16</v>
      </c>
      <c r="D201" s="70">
        <v>13</v>
      </c>
      <c r="E201" s="70">
        <v>2022</v>
      </c>
      <c r="F201" s="70" t="s">
        <v>161</v>
      </c>
      <c r="G201" s="1073" t="s">
        <v>2422</v>
      </c>
      <c r="H201" s="70" t="s">
        <v>2423</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2416</v>
      </c>
      <c r="B202" s="70">
        <v>194</v>
      </c>
      <c r="C202" s="70">
        <v>16</v>
      </c>
      <c r="D202" s="70">
        <v>14</v>
      </c>
      <c r="E202" s="70">
        <v>2022</v>
      </c>
      <c r="F202" s="70" t="s">
        <v>161</v>
      </c>
      <c r="G202" s="1073" t="s">
        <v>2414</v>
      </c>
      <c r="H202" s="70" t="s">
        <v>2415</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2314</v>
      </c>
      <c r="B204" s="70">
        <v>196</v>
      </c>
      <c r="C204" s="70">
        <v>16</v>
      </c>
      <c r="D204" s="70">
        <v>16</v>
      </c>
      <c r="E204" s="70">
        <v>2022</v>
      </c>
      <c r="F204" s="70" t="s">
        <v>161</v>
      </c>
      <c r="G204" s="1073" t="s">
        <v>2312</v>
      </c>
      <c r="H204" s="70" t="s">
        <v>2313</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2406</v>
      </c>
      <c r="H205" s="70" t="s">
        <v>2407</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2304</v>
      </c>
      <c r="B206" s="70">
        <v>198</v>
      </c>
      <c r="C206" s="70">
        <v>16</v>
      </c>
      <c r="D206" s="70">
        <v>18</v>
      </c>
      <c r="E206" s="70">
        <v>2022</v>
      </c>
      <c r="F206" s="70" t="s">
        <v>161</v>
      </c>
      <c r="G206" s="1073" t="s">
        <v>2302</v>
      </c>
      <c r="H206" s="70" t="s">
        <v>2303</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2396</v>
      </c>
      <c r="B207" s="70">
        <v>199</v>
      </c>
      <c r="C207" s="70">
        <v>16</v>
      </c>
      <c r="D207" s="70">
        <v>19</v>
      </c>
      <c r="E207" s="70">
        <v>2022</v>
      </c>
      <c r="F207" s="70" t="s">
        <v>161</v>
      </c>
      <c r="G207" s="1073" t="s">
        <v>2394</v>
      </c>
      <c r="H207" s="70" t="s">
        <v>2395</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2400</v>
      </c>
      <c r="B209" s="70">
        <v>201</v>
      </c>
      <c r="C209" s="70">
        <v>16</v>
      </c>
      <c r="D209" s="70">
        <v>21</v>
      </c>
      <c r="E209" s="70">
        <v>2022</v>
      </c>
      <c r="F209" s="70" t="s">
        <v>161</v>
      </c>
      <c r="G209" s="1073" t="s">
        <v>2398</v>
      </c>
      <c r="H209" s="70" t="s">
        <v>2399</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2345</v>
      </c>
      <c r="B210" s="70">
        <v>202</v>
      </c>
      <c r="C210" s="70">
        <v>16</v>
      </c>
      <c r="D210" s="70">
        <v>22</v>
      </c>
      <c r="E210" s="70">
        <v>2022</v>
      </c>
      <c r="F210" s="70" t="s">
        <v>161</v>
      </c>
      <c r="G210" s="1073" t="s">
        <v>2343</v>
      </c>
      <c r="H210" s="70" t="s">
        <v>2344</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2322</v>
      </c>
      <c r="B211" s="70">
        <v>203</v>
      </c>
      <c r="C211" s="70">
        <v>16</v>
      </c>
      <c r="D211" s="70">
        <v>23</v>
      </c>
      <c r="E211" s="70">
        <v>2022</v>
      </c>
      <c r="F211" s="70" t="s">
        <v>161</v>
      </c>
      <c r="G211" s="1073" t="s">
        <v>2320</v>
      </c>
      <c r="H211" s="70" t="s">
        <v>2321</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2404</v>
      </c>
      <c r="B213" s="70">
        <v>205</v>
      </c>
      <c r="C213" s="70">
        <v>16</v>
      </c>
      <c r="D213" s="70">
        <v>25</v>
      </c>
      <c r="E213" s="70">
        <v>2022</v>
      </c>
      <c r="F213" s="70" t="s">
        <v>161</v>
      </c>
      <c r="G213" s="1073" t="s">
        <v>2402</v>
      </c>
      <c r="H213" s="70" t="s">
        <v>2403</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2372</v>
      </c>
      <c r="B214" s="70">
        <v>206</v>
      </c>
      <c r="C214" s="70">
        <v>16</v>
      </c>
      <c r="D214" s="70">
        <v>26</v>
      </c>
      <c r="E214" s="70">
        <v>2022</v>
      </c>
      <c r="F214" s="70" t="s">
        <v>161</v>
      </c>
      <c r="G214" s="1073" t="s">
        <v>2370</v>
      </c>
      <c r="H214" s="70" t="s">
        <v>2371</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2420</v>
      </c>
      <c r="B215" s="70">
        <v>207</v>
      </c>
      <c r="C215" s="70">
        <v>16</v>
      </c>
      <c r="D215" s="70">
        <v>27</v>
      </c>
      <c r="E215" s="70">
        <v>2022</v>
      </c>
      <c r="F215" s="70" t="s">
        <v>161</v>
      </c>
      <c r="G215" s="1073" t="s">
        <v>2418</v>
      </c>
      <c r="H215" s="70" t="s">
        <v>2419</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2368</v>
      </c>
      <c r="B216" s="70">
        <v>208</v>
      </c>
      <c r="C216" s="70">
        <v>16</v>
      </c>
      <c r="D216" s="70">
        <v>28</v>
      </c>
      <c r="E216" s="70">
        <v>2022</v>
      </c>
      <c r="F216" s="70" t="s">
        <v>161</v>
      </c>
      <c r="G216" s="1073" t="s">
        <v>2366</v>
      </c>
      <c r="H216" s="70" t="s">
        <v>2367</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1833</v>
      </c>
      <c r="B217" s="70">
        <v>209</v>
      </c>
      <c r="C217" s="70">
        <v>16</v>
      </c>
      <c r="D217" s="70">
        <v>29</v>
      </c>
      <c r="E217" s="70">
        <v>2022</v>
      </c>
      <c r="F217" s="70" t="s">
        <v>161</v>
      </c>
      <c r="G217" s="1073" t="s">
        <v>1814</v>
      </c>
      <c r="H217" s="70" t="s">
        <v>1815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2380</v>
      </c>
      <c r="B218" s="70">
        <v>210</v>
      </c>
      <c r="C218" s="70">
        <v>16</v>
      </c>
      <c r="D218" s="70">
        <v>30</v>
      </c>
      <c r="E218" s="70">
        <v>2022</v>
      </c>
      <c r="F218" s="70" t="s">
        <v>161</v>
      </c>
      <c r="G218" s="1073" t="s">
        <v>2378</v>
      </c>
      <c r="H218" s="70" t="s">
        <v>2379</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2392</v>
      </c>
      <c r="B219" s="70">
        <v>211</v>
      </c>
      <c r="C219" s="70">
        <v>16</v>
      </c>
      <c r="D219" s="70">
        <v>31</v>
      </c>
      <c r="E219" s="70">
        <v>2022</v>
      </c>
      <c r="F219" s="70" t="s">
        <v>161</v>
      </c>
      <c r="G219" s="1073" t="s">
        <v>2390</v>
      </c>
      <c r="H219" s="70" t="s">
        <v>2391</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2326</v>
      </c>
      <c r="B220" s="70">
        <v>212</v>
      </c>
      <c r="C220" s="70">
        <v>16</v>
      </c>
      <c r="D220" s="70">
        <v>32</v>
      </c>
      <c r="E220" s="70">
        <v>2022</v>
      </c>
      <c r="F220" s="70" t="s">
        <v>161</v>
      </c>
      <c r="G220" s="1073" t="s">
        <v>2324</v>
      </c>
      <c r="H220" s="70" t="s">
        <v>2325</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2364</v>
      </c>
      <c r="B222" s="70">
        <v>214</v>
      </c>
      <c r="C222" s="70">
        <v>16</v>
      </c>
      <c r="D222" s="70">
        <v>34</v>
      </c>
      <c r="E222" s="70">
        <v>2022</v>
      </c>
      <c r="F222" s="70" t="s">
        <v>161</v>
      </c>
      <c r="G222" s="1073" t="s">
        <v>2362</v>
      </c>
      <c r="H222" s="70" t="s">
        <v>2363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2412</v>
      </c>
      <c r="B223" s="70">
        <v>215</v>
      </c>
      <c r="C223" s="70">
        <v>16</v>
      </c>
      <c r="D223" s="70">
        <v>35</v>
      </c>
      <c r="E223" s="70">
        <v>2022</v>
      </c>
      <c r="F223" s="70" t="s">
        <v>161</v>
      </c>
      <c r="G223" s="1073" t="s">
        <v>2410</v>
      </c>
      <c r="H223" s="70" t="s">
        <v>2411</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1646</v>
      </c>
      <c r="B224" s="70">
        <v>216</v>
      </c>
      <c r="C224" s="70">
        <v>16</v>
      </c>
      <c r="D224" s="70">
        <v>36</v>
      </c>
      <c r="E224" s="70">
        <v>2022</v>
      </c>
      <c r="F224" s="70" t="s">
        <v>161</v>
      </c>
      <c r="G224" s="1073" t="s">
        <v>1644</v>
      </c>
      <c r="H224" s="70" t="s">
        <v>1645</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1814</v>
      </c>
      <c r="H6" s="77" t="s">
        <v>1815</v>
      </c>
      <c r="I6" s="77" t="s">
        <v>2427</v>
      </c>
      <c r="J6" s="77" t="s">
        <v>2428</v>
      </c>
      <c r="K6" s="1080">
        <v>46</v>
      </c>
      <c r="L6" s="1081">
        <v>9</v>
      </c>
      <c r="M6" s="1044"/>
      <c r="N6" s="988">
        <v>1</v>
      </c>
      <c r="O6" s="77" t="s">
        <v>1657</v>
      </c>
      <c r="P6" s="77" t="s">
        <v>1658</v>
      </c>
      <c r="Q6" s="77" t="s">
        <v>1501</v>
      </c>
      <c r="R6" s="16"/>
      <c r="S6" s="77">
        <v>1</v>
      </c>
      <c r="T6" s="77" t="s">
        <v>1814</v>
      </c>
      <c r="U6" s="77" t="s">
        <v>1815</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2340</v>
      </c>
      <c r="AE7" s="77" t="s">
        <v>2306</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2332</v>
      </c>
      <c r="AE8" s="77" t="s">
        <v>2333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2336</v>
      </c>
      <c r="AE9" s="77" t="s">
        <v>2337</v>
      </c>
      <c r="AF9" s="77" t="s">
        <v>1501</v>
      </c>
    </row>
    <row r="10" spans="1:32" ht="12">
      <c r="A10" s="16"/>
      <c r="B10" s="16"/>
      <c r="C10" s="16"/>
      <c r="D10" s="16"/>
      <c r="F10" s="75" t="s">
        <v>1501</v>
      </c>
      <c r="G10" s="76" t="s">
        <v>1814</v>
      </c>
      <c r="H10" s="77" t="s">
        <v>1815</v>
      </c>
      <c r="I10" s="77" t="s">
        <v>2427</v>
      </c>
      <c r="J10" s="77" t="s">
        <v>2428</v>
      </c>
      <c r="K10" s="1079">
        <v>46</v>
      </c>
      <c r="L10" s="1045">
        <v>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2374</v>
      </c>
      <c r="AE10" s="77" t="s">
        <v>2375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2328</v>
      </c>
      <c r="AE11" s="77" t="s">
        <v>2329</v>
      </c>
      <c r="AF11" s="77" t="s">
        <v>1501</v>
      </c>
    </row>
    <row r="12" spans="1:32" ht="12">
      <c r="A12" s="16"/>
      <c r="B12" s="16"/>
      <c r="C12" s="16"/>
      <c r="D12" s="16"/>
      <c r="F12" s="75" t="s">
        <v>1505</v>
      </c>
      <c r="G12" s="76" t="s">
        <v>1814</v>
      </c>
      <c r="H12" s="77"/>
      <c r="I12" s="77" t="s">
        <v>1814</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1745</v>
      </c>
      <c r="AE12" s="77" t="s">
        <v>1746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2382</v>
      </c>
      <c r="AE14" s="77" t="s">
        <v>2383</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2316</v>
      </c>
      <c r="AE15" s="77" t="s">
        <v>2317</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2359</v>
      </c>
      <c r="AE17" s="77" t="s">
        <v>2311</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2422</v>
      </c>
      <c r="AE18" s="77" t="s">
        <v>2423</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2414</v>
      </c>
      <c r="AE19" s="77" t="s">
        <v>2415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2312</v>
      </c>
      <c r="AE21" s="77" t="s">
        <v>2313</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2406</v>
      </c>
      <c r="AE22" s="77" t="s">
        <v>2407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2302</v>
      </c>
      <c r="AE23" s="77" t="s">
        <v>2303</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2394</v>
      </c>
      <c r="AE24" s="77" t="s">
        <v>2395</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2398</v>
      </c>
      <c r="AE26" s="77" t="s">
        <v>2399</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2343</v>
      </c>
      <c r="AE27" s="77" t="s">
        <v>2344</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2320</v>
      </c>
      <c r="AE28" s="77" t="s">
        <v>2321</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2402</v>
      </c>
      <c r="AE30" s="77" t="s">
        <v>2403</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2370</v>
      </c>
      <c r="AE31" s="77" t="s">
        <v>2371</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2418</v>
      </c>
      <c r="AE32" s="77" t="s">
        <v>2419</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2366</v>
      </c>
      <c r="AE33" s="77" t="s">
        <v>2367</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1814</v>
      </c>
      <c r="AE34" s="77" t="s">
        <v>1815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2378</v>
      </c>
      <c r="AE35" s="77" t="s">
        <v>2379</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2390</v>
      </c>
      <c r="AE36" s="77" t="s">
        <v>2391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2324</v>
      </c>
      <c r="AE37" s="77" t="s">
        <v>2325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2362</v>
      </c>
      <c r="AE39" s="77" t="s">
        <v>2363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2410</v>
      </c>
      <c r="AE40" s="77" t="s">
        <v>2411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1644</v>
      </c>
      <c r="AE41" s="77" t="s">
        <v>1645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真室川町</v>
      </c>
      <c r="K4" s="70" t="str">
        <f>HLOOKUP(K3,比較地域マスタ!$E$5:$L$6,2,0)</f>
        <v>06364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真室川町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9.466581456128905</v>
      </c>
      <c r="BB5" s="29"/>
      <c r="BC5" s="17"/>
      <c r="BD5" s="1005">
        <f>SUM(BC6:BC8)</f>
        <v>14.60406616135557</v>
      </c>
      <c r="BE5" s="29"/>
      <c r="BF5" s="17"/>
      <c r="BG5" s="1005">
        <f>AK35</f>
        <v>9.4120308711486125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6.7326362131792932</v>
      </c>
      <c r="BA6" s="17"/>
      <c r="BB6" s="29"/>
      <c r="BC6" s="1005">
        <f>O32</f>
        <v>6.1386485085855984</v>
      </c>
      <c r="BD6" s="17"/>
      <c r="BE6" s="29"/>
      <c r="BF6" s="1005">
        <f>AK36</f>
        <v>2.7828387559038057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1.2174815746974099</v>
      </c>
      <c r="BA7" s="17"/>
      <c r="BB7" s="29"/>
      <c r="BC7" s="1005">
        <f>O33</f>
        <v>0.81083894216348462</v>
      </c>
      <c r="BD7" s="17"/>
      <c r="BE7" s="29"/>
      <c r="BF7" s="1005">
        <f t="shared" ref="BF7:BF8" si="0">AK37</f>
        <v>0.51355978683656356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1.5164636682522019</v>
      </c>
      <c r="BA8" s="17"/>
      <c r="BB8" s="29"/>
      <c r="BC8" s="1005">
        <f>O34</f>
        <v>7.6545787106064873</v>
      </c>
      <c r="BD8" s="17"/>
      <c r="BE8" s="29"/>
      <c r="BF8" s="1005">
        <f t="shared" si="0"/>
        <v>6.1156323284082434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56.783602987675579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6.9532505787206276</v>
      </c>
      <c r="BA9" s="1005">
        <f>AZ9</f>
        <v>6.9532505787206276</v>
      </c>
      <c r="BB9" s="29"/>
      <c r="BC9" s="1005">
        <f>O35</f>
        <v>9.1289589613802598</v>
      </c>
      <c r="BD9" s="1005">
        <f>BC9</f>
        <v>9.1289589613802598</v>
      </c>
      <c r="BE9" s="29"/>
      <c r="BF9" s="1005">
        <f>AK39</f>
        <v>5.8523050056282075</v>
      </c>
      <c r="BG9" s="1005">
        <f>AK39</f>
        <v>5.8523050056282075</v>
      </c>
      <c r="BH9" s="29"/>
    </row>
    <row r="10" spans="1:62" ht="17.100000000000001" customHeight="1" thickBot="1">
      <c r="B10" s="323"/>
      <c r="C10" s="324"/>
      <c r="D10" s="326"/>
      <c r="E10" s="326"/>
      <c r="F10" s="326"/>
      <c r="G10" s="325"/>
      <c r="H10" s="325"/>
      <c r="I10" s="326"/>
      <c r="J10" s="327"/>
      <c r="K10" s="334"/>
      <c r="L10" s="246" t="s">
        <v>114</v>
      </c>
      <c r="M10" s="246"/>
      <c r="N10" s="563"/>
      <c r="O10" s="906">
        <f>SUM(O11:O13)</f>
        <v>9.466581456128905</v>
      </c>
      <c r="P10" s="453">
        <f t="shared" ref="P10:P22" si="1">O10/$O$9</f>
        <v>0.16671329324036641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16.10425739095329</v>
      </c>
      <c r="BA10" s="1005">
        <f>AZ10</f>
        <v>16.10425739095329</v>
      </c>
      <c r="BB10" s="29"/>
      <c r="BC10" s="1005">
        <f>O36</f>
        <v>16.963667019105579</v>
      </c>
      <c r="BD10" s="1005">
        <f>BC10</f>
        <v>16.963667019105579</v>
      </c>
      <c r="BE10" s="29"/>
      <c r="BF10" s="1005">
        <f>AK40</f>
        <v>11.047041570146002</v>
      </c>
      <c r="BG10" s="1005">
        <f>AK40</f>
        <v>11.047041570146002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6.7326362131792932</v>
      </c>
      <c r="P11" s="454">
        <f t="shared" si="1"/>
        <v>0.11856655546567831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22.586929026713349</v>
      </c>
      <c r="BB11" s="29"/>
      <c r="BC11" s="1005"/>
      <c r="BD11" s="1005">
        <f>SUM(BC12:BC14)</f>
        <v>20.172401834865138</v>
      </c>
      <c r="BE11" s="29"/>
      <c r="BF11" s="17"/>
      <c r="BG11" s="1005">
        <f>AK41</f>
        <v>15.147505083301406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1.2174815746974099</v>
      </c>
      <c r="P12" s="454">
        <f t="shared" si="1"/>
        <v>2.1440724269674371E-2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21.99266031173476</v>
      </c>
      <c r="BA12" s="17"/>
      <c r="BB12" s="29"/>
      <c r="BC12" s="1005">
        <f>O38</f>
        <v>19.494618255407048</v>
      </c>
      <c r="BD12" s="17"/>
      <c r="BE12" s="29"/>
      <c r="BF12" s="1005">
        <f>AK42</f>
        <v>14.742245087482637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1.5164636682522019</v>
      </c>
      <c r="P13" s="454">
        <f t="shared" si="1"/>
        <v>2.6706013505013729E-2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0.59426871497859002</v>
      </c>
      <c r="BA13" s="17"/>
      <c r="BB13" s="29"/>
      <c r="BC13" s="1005">
        <f>O41</f>
        <v>0.67778357945808898</v>
      </c>
      <c r="BD13" s="17"/>
      <c r="BE13" s="29"/>
      <c r="BF13" s="1005">
        <f>AK45</f>
        <v>0.40525999581876809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6.9532505787206276</v>
      </c>
      <c r="P14" s="453">
        <f t="shared" si="1"/>
        <v>0.1224517327692252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16.10425739095329</v>
      </c>
      <c r="P15" s="453">
        <f t="shared" si="1"/>
        <v>0.28360753005491018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1.6725845351593991</v>
      </c>
      <c r="BA15" s="1005">
        <f>AZ15</f>
        <v>1.6725845351593991</v>
      </c>
      <c r="BB15" s="29"/>
      <c r="BC15" s="1005">
        <f>O43</f>
        <v>0.91881739162133702</v>
      </c>
      <c r="BD15" s="1005">
        <f>BC15</f>
        <v>0.91881739162133702</v>
      </c>
      <c r="BE15" s="29"/>
      <c r="BF15" s="1005">
        <f>AK47</f>
        <v>0.70019309385928452</v>
      </c>
      <c r="BG15" s="1005">
        <f>AK47</f>
        <v>0.70019309385928452</v>
      </c>
      <c r="BH15" s="29"/>
    </row>
    <row r="16" spans="1:62" ht="17.100000000000001" customHeight="1" thickBot="1">
      <c r="B16" s="323"/>
      <c r="C16" s="324"/>
      <c r="D16" s="326"/>
      <c r="E16" s="326"/>
      <c r="F16" s="326"/>
      <c r="G16" s="325"/>
      <c r="H16" s="325"/>
      <c r="I16" s="326"/>
      <c r="J16" s="327"/>
      <c r="K16" s="335"/>
      <c r="L16" s="246" t="s">
        <v>128</v>
      </c>
      <c r="M16" s="344"/>
      <c r="N16" s="345"/>
      <c r="O16" s="906">
        <f>SUM(O18:O21)</f>
        <v>22.586929026713349</v>
      </c>
      <c r="P16" s="453">
        <f t="shared" si="1"/>
        <v>0.39777202992236438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21.99266031173476</v>
      </c>
      <c r="P17" s="454">
        <f t="shared" si="1"/>
        <v>0.3873065313680093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10.25073102047485</v>
      </c>
      <c r="P18" s="454">
        <f t="shared" si="1"/>
        <v>0.18052272982219336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11.741929291259909</v>
      </c>
      <c r="P19" s="454">
        <f t="shared" si="1"/>
        <v>0.20678380154581597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0.59426871497859002</v>
      </c>
      <c r="P20" s="454">
        <f t="shared" si="1"/>
        <v>1.0465498554355053E-2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1.6725845351593991</v>
      </c>
      <c r="P22" s="612">
        <f t="shared" si="1"/>
        <v>2.9455414013133688E-2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16.730325965983635</v>
      </c>
      <c r="AZ22" s="1005">
        <f t="shared" si="3"/>
        <v>14.480727885148301</v>
      </c>
      <c r="BA22" s="1005">
        <f t="shared" si="3"/>
        <v>14.114852091524261</v>
      </c>
      <c r="BB22" s="1005">
        <f t="shared" si="3"/>
        <v>14.661407353892949</v>
      </c>
      <c r="BC22" s="1005">
        <f t="shared" si="3"/>
        <v>14.60406616135557</v>
      </c>
      <c r="BD22" s="1005">
        <f t="shared" si="3"/>
        <v>15.194355399205181</v>
      </c>
      <c r="BE22" s="1005">
        <f t="shared" si="3"/>
        <v>16.03457160634904</v>
      </c>
      <c r="BF22" s="1005">
        <f t="shared" si="3"/>
        <v>17.317916886190467</v>
      </c>
      <c r="BG22" s="1005">
        <f t="shared" si="3"/>
        <v>15.199271235749668</v>
      </c>
      <c r="BH22" s="1005">
        <f t="shared" si="3"/>
        <v>14.635306633896562</v>
      </c>
      <c r="BI22" s="1005">
        <f t="shared" si="3"/>
        <v>13.991517905202056</v>
      </c>
      <c r="BJ22" s="1005">
        <f t="shared" si="3"/>
        <v>11.287084187895619</v>
      </c>
      <c r="BK22" s="1005">
        <f t="shared" si="3"/>
        <v>9.9101083137589647</v>
      </c>
      <c r="BL22" s="1005">
        <f t="shared" si="3"/>
        <v>9.4120308711486125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8.8288806792504708</v>
      </c>
      <c r="AZ23" s="1005">
        <f t="shared" ref="AZ23:BL23" si="4">Y39</f>
        <v>8.4780605035689884</v>
      </c>
      <c r="BA23" s="1005">
        <f t="shared" si="4"/>
        <v>9.5518573338422961</v>
      </c>
      <c r="BB23" s="1005">
        <f t="shared" si="4"/>
        <v>9.5167417594751331</v>
      </c>
      <c r="BC23" s="1005">
        <f t="shared" si="4"/>
        <v>9.1289589613802598</v>
      </c>
      <c r="BD23" s="1005">
        <f t="shared" si="4"/>
        <v>8.1863814956847278</v>
      </c>
      <c r="BE23" s="1005">
        <f t="shared" si="4"/>
        <v>8.3777008483021262</v>
      </c>
      <c r="BF23" s="1005">
        <f t="shared" si="4"/>
        <v>7.1326393302533742</v>
      </c>
      <c r="BG23" s="1005">
        <f t="shared" si="4"/>
        <v>6.1596505423140373</v>
      </c>
      <c r="BH23" s="1005">
        <f t="shared" si="4"/>
        <v>6.2234490815680674</v>
      </c>
      <c r="BI23" s="1005">
        <f t="shared" si="4"/>
        <v>6.1028063257796417</v>
      </c>
      <c r="BJ23" s="1005">
        <f t="shared" si="4"/>
        <v>5.8201478768488339</v>
      </c>
      <c r="BK23" s="1005">
        <f t="shared" si="4"/>
        <v>6.1216076849335295</v>
      </c>
      <c r="BL23" s="1005">
        <f t="shared" si="4"/>
        <v>5.8523050056282075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13.850494037351661</v>
      </c>
      <c r="AZ24" s="1005">
        <f t="shared" ref="AZ24:BL24" si="5">Y40</f>
        <v>14.154185458961839</v>
      </c>
      <c r="BA24" s="1005">
        <f t="shared" si="5"/>
        <v>16.281385204264549</v>
      </c>
      <c r="BB24" s="1005">
        <f t="shared" si="5"/>
        <v>16.164959543153469</v>
      </c>
      <c r="BC24" s="1005">
        <f t="shared" si="5"/>
        <v>16.963667019105579</v>
      </c>
      <c r="BD24" s="1005">
        <f t="shared" si="5"/>
        <v>14.765600678688729</v>
      </c>
      <c r="BE24" s="1005">
        <f t="shared" si="5"/>
        <v>13.134888688048591</v>
      </c>
      <c r="BF24" s="1005">
        <f t="shared" si="5"/>
        <v>12.868430148275369</v>
      </c>
      <c r="BG24" s="1005">
        <f t="shared" si="5"/>
        <v>13.456224051322517</v>
      </c>
      <c r="BH24" s="1005">
        <f t="shared" si="5"/>
        <v>11.937744268146194</v>
      </c>
      <c r="BI24" s="1005">
        <f t="shared" si="5"/>
        <v>11.337801916987669</v>
      </c>
      <c r="BJ24" s="1005">
        <f t="shared" si="5"/>
        <v>10.41785562129062</v>
      </c>
      <c r="BK24" s="1005">
        <f t="shared" si="5"/>
        <v>10.937880289567849</v>
      </c>
      <c r="BL24" s="1005">
        <f t="shared" si="5"/>
        <v>11.047041570146002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21.086231271953402</v>
      </c>
      <c r="AZ25" s="1005">
        <f t="shared" ref="AZ25:BL25" si="6">Y41</f>
        <v>21.08047396673798</v>
      </c>
      <c r="BA25" s="1005">
        <f t="shared" si="6"/>
        <v>20.353916212300792</v>
      </c>
      <c r="BB25" s="1005">
        <f t="shared" si="6"/>
        <v>20.435873794689876</v>
      </c>
      <c r="BC25" s="1005">
        <f t="shared" si="6"/>
        <v>20.172401834865138</v>
      </c>
      <c r="BD25" s="1005">
        <f t="shared" si="6"/>
        <v>19.422808580939368</v>
      </c>
      <c r="BE25" s="1005">
        <f t="shared" si="6"/>
        <v>19.069359918905796</v>
      </c>
      <c r="BF25" s="1005">
        <f t="shared" si="6"/>
        <v>18.870114729615363</v>
      </c>
      <c r="BG25" s="1005">
        <f t="shared" si="6"/>
        <v>18.472860696589766</v>
      </c>
      <c r="BH25" s="1005">
        <f t="shared" si="6"/>
        <v>17.968623818431013</v>
      </c>
      <c r="BI25" s="1005">
        <f t="shared" si="6"/>
        <v>17.144492735453447</v>
      </c>
      <c r="BJ25" s="1005">
        <f t="shared" si="6"/>
        <v>15.316530943345832</v>
      </c>
      <c r="BK25" s="1005">
        <f t="shared" si="6"/>
        <v>15.098093490162574</v>
      </c>
      <c r="BL25" s="1005">
        <f t="shared" si="6"/>
        <v>15.147505083301406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0.85467632964769458</v>
      </c>
      <c r="AZ26" s="1005">
        <f t="shared" si="7"/>
        <v>0.94078399245019773</v>
      </c>
      <c r="BA26" s="1005">
        <f t="shared" si="7"/>
        <v>0.96261976384146453</v>
      </c>
      <c r="BB26" s="1005">
        <f t="shared" si="7"/>
        <v>0.76392960156383238</v>
      </c>
      <c r="BC26" s="1005">
        <f t="shared" si="7"/>
        <v>0.91881739162133702</v>
      </c>
      <c r="BD26" s="1005">
        <f t="shared" si="7"/>
        <v>0.92659065969724796</v>
      </c>
      <c r="BE26" s="1005">
        <f t="shared" si="7"/>
        <v>1.104365515263328</v>
      </c>
      <c r="BF26" s="1005">
        <f t="shared" si="7"/>
        <v>1.1932933743026595</v>
      </c>
      <c r="BG26" s="1005">
        <f t="shared" si="7"/>
        <v>0.91465512689872053</v>
      </c>
      <c r="BH26" s="1005">
        <f t="shared" si="7"/>
        <v>1.0433486617533723</v>
      </c>
      <c r="BI26" s="1005">
        <f t="shared" si="7"/>
        <v>1.0282064674043589</v>
      </c>
      <c r="BJ26" s="1005">
        <f t="shared" si="7"/>
        <v>0.82724228109717524</v>
      </c>
      <c r="BK26" s="1005">
        <f t="shared" si="7"/>
        <v>0.73053226652450609</v>
      </c>
      <c r="BL26" s="1005">
        <f t="shared" si="7"/>
        <v>0.70019309385928452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61.350608284186862</v>
      </c>
      <c r="AZ27" s="1005">
        <f t="shared" si="8"/>
        <v>59.134231806867312</v>
      </c>
      <c r="BA27" s="1005">
        <f t="shared" si="8"/>
        <v>61.264630605773355</v>
      </c>
      <c r="BB27" s="1005">
        <f t="shared" si="8"/>
        <v>61.542912052775257</v>
      </c>
      <c r="BC27" s="1005">
        <f t="shared" si="8"/>
        <v>61.78791136832789</v>
      </c>
      <c r="BD27" s="1005">
        <f t="shared" si="8"/>
        <v>58.495736814215249</v>
      </c>
      <c r="BE27" s="1005">
        <f t="shared" si="8"/>
        <v>57.720886576868878</v>
      </c>
      <c r="BF27" s="1005">
        <f t="shared" si="8"/>
        <v>57.382394468637237</v>
      </c>
      <c r="BG27" s="1005">
        <f t="shared" si="8"/>
        <v>54.20266165287471</v>
      </c>
      <c r="BH27" s="1005">
        <f t="shared" si="8"/>
        <v>51.808472463795205</v>
      </c>
      <c r="BI27" s="1005">
        <f t="shared" si="8"/>
        <v>49.60482535082717</v>
      </c>
      <c r="BJ27" s="1005">
        <f t="shared" si="8"/>
        <v>43.668860910478081</v>
      </c>
      <c r="BK27" s="1005">
        <f t="shared" si="8"/>
        <v>42.798222044947423</v>
      </c>
      <c r="BL27" s="1005">
        <f t="shared" si="8"/>
        <v>42.159075624083506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61.78791136832789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14.60406616135557</v>
      </c>
      <c r="P31" s="453">
        <f t="shared" ref="P31:P43" si="9">O31/$O$30</f>
        <v>0.23635798391530558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6.1386485085855984</v>
      </c>
      <c r="P32" s="454">
        <f t="shared" si="9"/>
        <v>9.9350315824597246E-2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0.81083894216348462</v>
      </c>
      <c r="P33" s="454">
        <f t="shared" si="9"/>
        <v>1.3122938196275004E-2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7.6545787106064873</v>
      </c>
      <c r="P34" s="454">
        <f t="shared" si="9"/>
        <v>0.12388472989443333</v>
      </c>
      <c r="Q34" s="328"/>
      <c r="R34" s="13"/>
      <c r="S34" s="323"/>
      <c r="T34" s="563" t="s">
        <v>112</v>
      </c>
      <c r="U34" s="332"/>
      <c r="V34" s="332"/>
      <c r="W34" s="332"/>
      <c r="X34" s="893">
        <f>X35+X39+X40+X41+X47</f>
        <v>61.350608284186862</v>
      </c>
      <c r="Y34" s="894">
        <f t="shared" ref="Y34:AK34" si="10">Y35+Y39+Y40+Y41+Y47</f>
        <v>59.134231806867312</v>
      </c>
      <c r="Z34" s="894">
        <f t="shared" si="10"/>
        <v>61.264630605773355</v>
      </c>
      <c r="AA34" s="894">
        <f t="shared" si="10"/>
        <v>61.542912052775257</v>
      </c>
      <c r="AB34" s="894">
        <f t="shared" si="10"/>
        <v>61.78791136832789</v>
      </c>
      <c r="AC34" s="894">
        <f t="shared" si="10"/>
        <v>58.495736814215249</v>
      </c>
      <c r="AD34" s="894">
        <f t="shared" si="10"/>
        <v>57.720886576868878</v>
      </c>
      <c r="AE34" s="894">
        <f t="shared" si="10"/>
        <v>57.382394468637237</v>
      </c>
      <c r="AF34" s="894">
        <f t="shared" si="10"/>
        <v>54.20266165287471</v>
      </c>
      <c r="AG34" s="894">
        <f t="shared" si="10"/>
        <v>51.808472463795205</v>
      </c>
      <c r="AH34" s="894">
        <f t="shared" si="10"/>
        <v>49.60482535082717</v>
      </c>
      <c r="AI34" s="894">
        <f t="shared" si="10"/>
        <v>43.668860910478081</v>
      </c>
      <c r="AJ34" s="894">
        <f t="shared" si="10"/>
        <v>42.798222044947423</v>
      </c>
      <c r="AK34" s="895">
        <f t="shared" si="10"/>
        <v>42.159075624083506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9.1289589613802598</v>
      </c>
      <c r="P35" s="453">
        <f t="shared" si="9"/>
        <v>0.14774668311671899</v>
      </c>
      <c r="Q35" s="328"/>
      <c r="R35" s="13"/>
      <c r="S35" s="323"/>
      <c r="T35" s="334"/>
      <c r="U35" s="246" t="s">
        <v>114</v>
      </c>
      <c r="V35" s="344"/>
      <c r="W35" s="344"/>
      <c r="X35" s="896">
        <f>SUM(X36:X38)</f>
        <v>16.730325965983635</v>
      </c>
      <c r="Y35" s="897">
        <f t="shared" ref="Y35:AK35" si="11">SUM(Y36:Y38)</f>
        <v>14.480727885148301</v>
      </c>
      <c r="Z35" s="897">
        <f t="shared" si="11"/>
        <v>14.114852091524261</v>
      </c>
      <c r="AA35" s="897">
        <f t="shared" si="11"/>
        <v>14.661407353892949</v>
      </c>
      <c r="AB35" s="897">
        <f t="shared" si="11"/>
        <v>14.60406616135557</v>
      </c>
      <c r="AC35" s="897">
        <f t="shared" si="11"/>
        <v>15.194355399205181</v>
      </c>
      <c r="AD35" s="897">
        <f t="shared" si="11"/>
        <v>16.03457160634904</v>
      </c>
      <c r="AE35" s="897">
        <f t="shared" si="11"/>
        <v>17.317916886190467</v>
      </c>
      <c r="AF35" s="897">
        <f t="shared" si="11"/>
        <v>15.199271235749668</v>
      </c>
      <c r="AG35" s="897">
        <f t="shared" si="11"/>
        <v>14.635306633896562</v>
      </c>
      <c r="AH35" s="897">
        <f t="shared" si="11"/>
        <v>13.991517905202056</v>
      </c>
      <c r="AI35" s="897">
        <f t="shared" si="11"/>
        <v>11.287084187895619</v>
      </c>
      <c r="AJ35" s="897">
        <f t="shared" si="11"/>
        <v>9.9101083137589647</v>
      </c>
      <c r="AK35" s="898">
        <f t="shared" si="11"/>
        <v>9.4120308711486125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16.963667019105579</v>
      </c>
      <c r="P36" s="453">
        <f t="shared" si="9"/>
        <v>0.27454669762151973</v>
      </c>
      <c r="Q36" s="328"/>
      <c r="R36" s="13"/>
      <c r="S36" s="356" t="s">
        <v>184</v>
      </c>
      <c r="T36" s="335"/>
      <c r="U36" s="346"/>
      <c r="V36" s="336" t="s">
        <v>184</v>
      </c>
      <c r="W36" s="357"/>
      <c r="X36" s="899">
        <f>VLOOKUP(年度マスタ!$K$4&amp;"_"&amp;X$33,データシート1!$A:$BT,MATCH("aa_"&amp;$S36,データシート1!$A$1:$BT$1,0),0)</f>
        <v>4.6155329510040781</v>
      </c>
      <c r="Y36" s="900">
        <f>VLOOKUP(年度マスタ!$K$4&amp;"_"&amp;Y$33,データシート1!$A:$BT,MATCH("aa_"&amp;$S36,データシート1!$A$1:$BT$1,0),0)</f>
        <v>2.9353700876341668</v>
      </c>
      <c r="Z36" s="900">
        <f>VLOOKUP(年度マスタ!$K$4&amp;"_"&amp;Z$33,データシート1!$A:$BT,MATCH("aa_"&amp;$S36,データシート1!$A$1:$BT$1,0),0)</f>
        <v>4.6060829641104641</v>
      </c>
      <c r="AA36" s="900">
        <f>VLOOKUP(年度マスタ!$K$4&amp;"_"&amp;AA$33,データシート1!$A:$BT,MATCH("aa_"&amp;$S36,データシート1!$A$1:$BT$1,0),0)</f>
        <v>5.3420871923045006</v>
      </c>
      <c r="AB36" s="900">
        <f>VLOOKUP(年度マスタ!$K$4&amp;"_"&amp;AB$33,データシート1!$A:$BT,MATCH("aa_"&amp;$S36,データシート1!$A$1:$BT$1,0),0)</f>
        <v>6.1386485085855984</v>
      </c>
      <c r="AC36" s="900">
        <f>VLOOKUP(年度マスタ!$K$4&amp;"_"&amp;AC$33,データシート1!$A:$BT,MATCH("aa_"&amp;$S36,データシート1!$A$1:$BT$1,0),0)</f>
        <v>4.2000714372192443</v>
      </c>
      <c r="AD36" s="900">
        <f>VLOOKUP(年度マスタ!$K$4&amp;"_"&amp;AD$33,データシート1!$A:$BT,MATCH("aa_"&amp;$S36,データシート1!$A$1:$BT$1,0),0)</f>
        <v>4.8570667132009966</v>
      </c>
      <c r="AE36" s="900">
        <f>VLOOKUP(年度マスタ!$K$4&amp;"_"&amp;AE$33,データシート1!$A:$BT,MATCH("aa_"&amp;$S36,データシート1!$A$1:$BT$1,0),0)</f>
        <v>4.3814254823573666</v>
      </c>
      <c r="AF36" s="900">
        <f>VLOOKUP(年度マスタ!$K$4&amp;"_"&amp;AF$33,データシート1!$A:$BT,MATCH("aa_"&amp;$S36,データシート1!$A$1:$BT$1,0),0)</f>
        <v>3.6608452439927226</v>
      </c>
      <c r="AG36" s="900">
        <f>VLOOKUP(年度マスタ!$K$4&amp;"_"&amp;AG$33,データシート1!$A:$BT,MATCH("aa_"&amp;$S36,データシート1!$A$1:$BT$1,0),0)</f>
        <v>3.9706413143614956</v>
      </c>
      <c r="AH36" s="900">
        <f>VLOOKUP(年度マスタ!$K$4&amp;"_"&amp;AH$33,データシート1!$A:$BT,MATCH("aa_"&amp;$S36,データシート1!$A$1:$BT$1,0),0)</f>
        <v>3.2707001799366995</v>
      </c>
      <c r="AI36" s="900">
        <f>VLOOKUP(年度マスタ!$K$4&amp;"_"&amp;AI$33,データシート1!$A:$BT,MATCH("aa_"&amp;$S36,データシート1!$A$1:$BT$1,0),0)</f>
        <v>2.7769128468231439</v>
      </c>
      <c r="AJ36" s="900">
        <f>VLOOKUP(年度マスタ!$K$4&amp;"_"&amp;AJ$33,データシート1!$A:$BT,MATCH("aa_"&amp;$S36,データシート1!$A$1:$BT$1,0),0)</f>
        <v>2.422606458469053</v>
      </c>
      <c r="AK36" s="901">
        <f>VLOOKUP(年度マスタ!$K$4&amp;"_"&amp;AK$33,データシート1!$A:$BT,MATCH("aa_"&amp;$S36,データシート1!$A$1:$BT$1,0),0)</f>
        <v>2.7828387559038057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20.172401834865138</v>
      </c>
      <c r="P37" s="453">
        <f t="shared" si="9"/>
        <v>0.32647813120942276</v>
      </c>
      <c r="Q37" s="328"/>
      <c r="R37" s="13"/>
      <c r="S37" s="356" t="s">
        <v>187</v>
      </c>
      <c r="T37" s="335"/>
      <c r="U37" s="346"/>
      <c r="V37" s="336" t="s">
        <v>194</v>
      </c>
      <c r="W37" s="357"/>
      <c r="X37" s="899">
        <f>VLOOKUP(年度マスタ!$K$4&amp;"_"&amp;X$33,データシート1!$A:$BT,MATCH("aa_"&amp;$S37,データシート1!$A$1:$BT$1,0),0)</f>
        <v>0.76103835512598772</v>
      </c>
      <c r="Y37" s="900">
        <f>VLOOKUP(年度マスタ!$K$4&amp;"_"&amp;Y$33,データシート1!$A:$BT,MATCH("aa_"&amp;$S37,データシート1!$A$1:$BT$1,0),0)</f>
        <v>0.77961200656936358</v>
      </c>
      <c r="Z37" s="900">
        <f>VLOOKUP(年度マスタ!$K$4&amp;"_"&amp;Z$33,データシート1!$A:$BT,MATCH("aa_"&amp;$S37,データシート1!$A$1:$BT$1,0),0)</f>
        <v>1.0015161433333359</v>
      </c>
      <c r="AA37" s="900">
        <f>VLOOKUP(年度マスタ!$K$4&amp;"_"&amp;AA$33,データシート1!$A:$BT,MATCH("aa_"&amp;$S37,データシート1!$A$1:$BT$1,0),0)</f>
        <v>0.94003964892854885</v>
      </c>
      <c r="AB37" s="900">
        <f>VLOOKUP(年度マスタ!$K$4&amp;"_"&amp;AB$33,データシート1!$A:$BT,MATCH("aa_"&amp;$S37,データシート1!$A$1:$BT$1,0),0)</f>
        <v>0.81083894216348462</v>
      </c>
      <c r="AC37" s="900">
        <f>VLOOKUP(年度マスタ!$K$4&amp;"_"&amp;AC$33,データシート1!$A:$BT,MATCH("aa_"&amp;$S37,データシート1!$A$1:$BT$1,0),0)</f>
        <v>0.66069254512328734</v>
      </c>
      <c r="AD37" s="900">
        <f>VLOOKUP(年度マスタ!$K$4&amp;"_"&amp;AD$33,データシート1!$A:$BT,MATCH("aa_"&amp;$S37,データシート1!$A$1:$BT$1,0),0)</f>
        <v>0.66889825979825479</v>
      </c>
      <c r="AE37" s="900">
        <f>VLOOKUP(年度マスタ!$K$4&amp;"_"&amp;AE$33,データシート1!$A:$BT,MATCH("aa_"&amp;$S37,データシート1!$A$1:$BT$1,0),0)</f>
        <v>0.6680011912900844</v>
      </c>
      <c r="AF37" s="900">
        <f>VLOOKUP(年度マスタ!$K$4&amp;"_"&amp;AF$33,データシート1!$A:$BT,MATCH("aa_"&amp;$S37,データシート1!$A$1:$BT$1,0),0)</f>
        <v>0.64199816772296914</v>
      </c>
      <c r="AG37" s="900">
        <f>VLOOKUP(年度マスタ!$K$4&amp;"_"&amp;AG$33,データシート1!$A:$BT,MATCH("aa_"&amp;$S37,データシート1!$A$1:$BT$1,0),0)</f>
        <v>0.6095509522132786</v>
      </c>
      <c r="AH37" s="900">
        <f>VLOOKUP(年度マスタ!$K$4&amp;"_"&amp;AH$33,データシート1!$A:$BT,MATCH("aa_"&amp;$S37,データシート1!$A$1:$BT$1,0),0)</f>
        <v>0.56372366681615682</v>
      </c>
      <c r="AI37" s="900">
        <f>VLOOKUP(年度マスタ!$K$4&amp;"_"&amp;AI$33,データシート1!$A:$BT,MATCH("aa_"&amp;$S37,データシート1!$A$1:$BT$1,0),0)</f>
        <v>0.54116869307603277</v>
      </c>
      <c r="AJ37" s="900">
        <f>VLOOKUP(年度マスタ!$K$4&amp;"_"&amp;AJ$33,データシート1!$A:$BT,MATCH("aa_"&amp;$S37,データシート1!$A$1:$BT$1,0),0)</f>
        <v>0.56355118421608918</v>
      </c>
      <c r="AK37" s="901">
        <f>VLOOKUP(年度マスタ!$K$4&amp;"_"&amp;AK$33,データシート1!$A:$BT,MATCH("aa_"&amp;$S37,データシート1!$A$1:$BT$1,0),0)</f>
        <v>0.51355978683656356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19.494618255407048</v>
      </c>
      <c r="P38" s="454">
        <f t="shared" si="9"/>
        <v>0.31550861363797239</v>
      </c>
      <c r="Q38" s="328"/>
      <c r="R38" s="13"/>
      <c r="S38" s="356" t="s">
        <v>188</v>
      </c>
      <c r="T38" s="335"/>
      <c r="U38" s="348"/>
      <c r="V38" s="358" t="s">
        <v>197</v>
      </c>
      <c r="W38" s="358"/>
      <c r="X38" s="899">
        <f>VLOOKUP(年度マスタ!$K$4&amp;"_"&amp;X$33,データシート1!$A:$BT,MATCH("aa_"&amp;$S38,データシート1!$A$1:$BT$1,0),0)</f>
        <v>11.353754659853569</v>
      </c>
      <c r="Y38" s="900">
        <f>VLOOKUP(年度マスタ!$K$4&amp;"_"&amp;Y$33,データシート1!$A:$BT,MATCH("aa_"&amp;$S38,データシート1!$A$1:$BT$1,0),0)</f>
        <v>10.76574579094477</v>
      </c>
      <c r="Z38" s="900">
        <f>VLOOKUP(年度マスタ!$K$4&amp;"_"&amp;Z$33,データシート1!$A:$BT,MATCH("aa_"&amp;$S38,データシート1!$A$1:$BT$1,0),0)</f>
        <v>8.5072529840804609</v>
      </c>
      <c r="AA38" s="900">
        <f>VLOOKUP(年度マスタ!$K$4&amp;"_"&amp;AA$33,データシート1!$A:$BT,MATCH("aa_"&amp;$S38,データシート1!$A$1:$BT$1,0),0)</f>
        <v>8.3792805126598999</v>
      </c>
      <c r="AB38" s="900">
        <f>VLOOKUP(年度マスタ!$K$4&amp;"_"&amp;AB$33,データシート1!$A:$BT,MATCH("aa_"&amp;$S38,データシート1!$A$1:$BT$1,0),0)</f>
        <v>7.6545787106064873</v>
      </c>
      <c r="AC38" s="900">
        <f>VLOOKUP(年度マスタ!$K$4&amp;"_"&amp;AC$33,データシート1!$A:$BT,MATCH("aa_"&amp;$S38,データシート1!$A$1:$BT$1,0),0)</f>
        <v>10.333591416862649</v>
      </c>
      <c r="AD38" s="900">
        <f>VLOOKUP(年度マスタ!$K$4&amp;"_"&amp;AD$33,データシート1!$A:$BT,MATCH("aa_"&amp;$S38,データシート1!$A$1:$BT$1,0),0)</f>
        <v>10.508606633349791</v>
      </c>
      <c r="AE38" s="900">
        <f>VLOOKUP(年度マスタ!$K$4&amp;"_"&amp;AE$33,データシート1!$A:$BT,MATCH("aa_"&amp;$S38,データシート1!$A$1:$BT$1,0),0)</f>
        <v>12.268490212543018</v>
      </c>
      <c r="AF38" s="900">
        <f>VLOOKUP(年度マスタ!$K$4&amp;"_"&amp;AF$33,データシート1!$A:$BT,MATCH("aa_"&amp;$S38,データシート1!$A$1:$BT$1,0),0)</f>
        <v>10.896427824033976</v>
      </c>
      <c r="AG38" s="900">
        <f>VLOOKUP(年度マスタ!$K$4&amp;"_"&amp;AG$33,データシート1!$A:$BT,MATCH("aa_"&amp;$S38,データシート1!$A$1:$BT$1,0),0)</f>
        <v>10.055114367321787</v>
      </c>
      <c r="AH38" s="900">
        <f>VLOOKUP(年度マスタ!$K$4&amp;"_"&amp;AH$33,データシート1!$A:$BT,MATCH("aa_"&amp;$S38,データシート1!$A$1:$BT$1,0),0)</f>
        <v>10.1570940584492</v>
      </c>
      <c r="AI38" s="900">
        <f>VLOOKUP(年度マスタ!$K$4&amp;"_"&amp;AI$33,データシート1!$A:$BT,MATCH("aa_"&amp;$S38,データシート1!$A$1:$BT$1,0),0)</f>
        <v>7.969002647996442</v>
      </c>
      <c r="AJ38" s="900">
        <f>VLOOKUP(年度マスタ!$K$4&amp;"_"&amp;AJ$33,データシート1!$A:$BT,MATCH("aa_"&amp;$S38,データシート1!$A$1:$BT$1,0),0)</f>
        <v>6.9239506710738219</v>
      </c>
      <c r="AK38" s="901">
        <f>VLOOKUP(年度マスタ!$K$4&amp;"_"&amp;AK$33,データシート1!$A:$BT,MATCH("aa_"&amp;$S38,データシート1!$A$1:$BT$1,0),0)</f>
        <v>6.1156323284082434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8.9444096566050071</v>
      </c>
      <c r="P39" s="454">
        <f t="shared" si="9"/>
        <v>0.14475986416316797</v>
      </c>
      <c r="Q39" s="328"/>
      <c r="R39" s="13"/>
      <c r="S39" s="356" t="s">
        <v>189</v>
      </c>
      <c r="T39" s="335"/>
      <c r="U39" s="343" t="s">
        <v>199</v>
      </c>
      <c r="V39" s="344"/>
      <c r="W39" s="344"/>
      <c r="X39" s="896">
        <f>VLOOKUP(年度マスタ!$K$4&amp;"_"&amp;X$33,データシート1!$A:$BT,MATCH("aa_"&amp;$S39,データシート1!$A$1:$BT$1,0),0)</f>
        <v>8.8288806792504708</v>
      </c>
      <c r="Y39" s="897">
        <f>VLOOKUP(年度マスタ!$K$4&amp;"_"&amp;Y$33,データシート1!$A:$BT,MATCH("aa_"&amp;$S39,データシート1!$A$1:$BT$1,0),0)</f>
        <v>8.4780605035689884</v>
      </c>
      <c r="Z39" s="897">
        <f>VLOOKUP(年度マスタ!$K$4&amp;"_"&amp;Z$33,データシート1!$A:$BT,MATCH("aa_"&amp;$S39,データシート1!$A$1:$BT$1,0),0)</f>
        <v>9.5518573338422961</v>
      </c>
      <c r="AA39" s="897">
        <f>VLOOKUP(年度マスタ!$K$4&amp;"_"&amp;AA$33,データシート1!$A:$BT,MATCH("aa_"&amp;$S39,データシート1!$A$1:$BT$1,0),0)</f>
        <v>9.5167417594751331</v>
      </c>
      <c r="AB39" s="897">
        <f>VLOOKUP(年度マスタ!$K$4&amp;"_"&amp;AB$33,データシート1!$A:$BT,MATCH("aa_"&amp;$S39,データシート1!$A$1:$BT$1,0),0)</f>
        <v>9.1289589613802598</v>
      </c>
      <c r="AC39" s="897">
        <f>VLOOKUP(年度マスタ!$K$4&amp;"_"&amp;AC$33,データシート1!$A:$BT,MATCH("aa_"&amp;$S39,データシート1!$A$1:$BT$1,0),0)</f>
        <v>8.1863814956847278</v>
      </c>
      <c r="AD39" s="897">
        <f>VLOOKUP(年度マスタ!$K$4&amp;"_"&amp;AD$33,データシート1!$A:$BT,MATCH("aa_"&amp;$S39,データシート1!$A$1:$BT$1,0),0)</f>
        <v>8.3777008483021262</v>
      </c>
      <c r="AE39" s="897">
        <f>VLOOKUP(年度マスタ!$K$4&amp;"_"&amp;AE$33,データシート1!$A:$BT,MATCH("aa_"&amp;$S39,データシート1!$A$1:$BT$1,0),0)</f>
        <v>7.1326393302533742</v>
      </c>
      <c r="AF39" s="897">
        <f>VLOOKUP(年度マスタ!$K$4&amp;"_"&amp;AF$33,データシート1!$A:$BT,MATCH("aa_"&amp;$S39,データシート1!$A$1:$BT$1,0),0)</f>
        <v>6.1596505423140373</v>
      </c>
      <c r="AG39" s="897">
        <f>VLOOKUP(年度マスタ!$K$4&amp;"_"&amp;AG$33,データシート1!$A:$BT,MATCH("aa_"&amp;$S39,データシート1!$A$1:$BT$1,0),0)</f>
        <v>6.2234490815680674</v>
      </c>
      <c r="AH39" s="897">
        <f>VLOOKUP(年度マスタ!$K$4&amp;"_"&amp;AH$33,データシート1!$A:$BT,MATCH("aa_"&amp;$S39,データシート1!$A$1:$BT$1,0),0)</f>
        <v>6.1028063257796417</v>
      </c>
      <c r="AI39" s="897">
        <f>VLOOKUP(年度マスタ!$K$4&amp;"_"&amp;AI$33,データシート1!$A:$BT,MATCH("aa_"&amp;$S39,データシート1!$A$1:$BT$1,0),0)</f>
        <v>5.8201478768488339</v>
      </c>
      <c r="AJ39" s="897">
        <f>VLOOKUP(年度マスタ!$K$4&amp;"_"&amp;AJ$33,データシート1!$A:$BT,MATCH("aa_"&amp;$S39,データシート1!$A$1:$BT$1,0),0)</f>
        <v>6.1216076849335295</v>
      </c>
      <c r="AK39" s="898">
        <f>VLOOKUP(年度マスタ!$K$4&amp;"_"&amp;AK$33,データシート1!$A:$BT,MATCH("aa_"&amp;$S39,データシート1!$A$1:$BT$1,0),0)</f>
        <v>5.8523050056282075</v>
      </c>
      <c r="AL39" s="330"/>
      <c r="AW39" s="17" t="str">
        <f>年度マスタ!K4</f>
        <v>06364</v>
      </c>
      <c r="AX39" s="17" t="s">
        <v>200</v>
      </c>
      <c r="AY39" s="17">
        <f>VLOOKUP($AW39&amp;"_"&amp;$AY$34,データシート1!$A:$BT,MATCH($AY$31&amp;"_"&amp;AY$36,データシート1!$A$1:$BT$1,0),0)</f>
        <v>2.7828387559038057</v>
      </c>
      <c r="AZ39" s="17">
        <f>VLOOKUP($AW39&amp;"_"&amp;$AY$34,データシート1!$A:$BT,MATCH($AY$31&amp;"_"&amp;AZ$36,データシート1!$A$1:$BT$1,0),0)</f>
        <v>0.51355978683656356</v>
      </c>
      <c r="BA39" s="17">
        <f>VLOOKUP($AW39&amp;"_"&amp;$AY$34,データシート1!$A:$BT,MATCH($AY$31&amp;"_"&amp;BA$36,データシート1!$A$1:$BT$1,0),0)</f>
        <v>6.1156323284082434</v>
      </c>
      <c r="BB39" s="17">
        <f>VLOOKUP($AW39&amp;"_"&amp;$AY$34,データシート1!$A:$BT,MATCH($AY$31&amp;"_"&amp;BB$36,データシート1!$A$1:$BT$1,0),0)</f>
        <v>5.8523050056282075</v>
      </c>
      <c r="BC39" s="17">
        <f>VLOOKUP($AW39&amp;"_"&amp;$AY$34,データシート1!$A:$BT,MATCH($AY$31&amp;"_"&amp;BC$36,データシート1!$A$1:$BT$1,0),0)</f>
        <v>11.047041570146002</v>
      </c>
      <c r="BD39" s="17">
        <f>VLOOKUP($AW39&amp;"_"&amp;$AY$34,データシート1!$A:$BT,MATCH($AY$31&amp;"_"&amp;BD$36,データシート1!$A$1:$BT$1,0),0)</f>
        <v>6.4673208166230092</v>
      </c>
      <c r="BE39" s="17">
        <f>VLOOKUP($AW39&amp;"_"&amp;$AY$34,データシート1!$A:$BT,MATCH($AY$31&amp;"_"&amp;BE$36,データシート1!$A$1:$BT$1,0),0)</f>
        <v>8.2749242708596267</v>
      </c>
      <c r="BF39" s="17">
        <f>VLOOKUP($AW39&amp;"_"&amp;$AY$34,データシート1!$A:$BT,MATCH($AY$31&amp;"_"&amp;BF$36,データシート1!$A$1:$BT$1,0),0)</f>
        <v>0.40525999581876809</v>
      </c>
      <c r="BG39" s="17">
        <f>VLOOKUP($AW39&amp;"_"&amp;$AY$34,データシート1!$A:$BT,MATCH($AY$31&amp;"_"&amp;BG$36,データシート1!$A$1:$BT$1,0),0)</f>
        <v>0</v>
      </c>
      <c r="BH39" s="17">
        <f>VLOOKUP($AW39&amp;"_"&amp;$AY$34,データシート1!$A:$BT,MATCH($AY$31&amp;"_"&amp;BH$36,データシート1!$A$1:$BT$1,0),0)</f>
        <v>0.70019309385928452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10.550208598802042</v>
      </c>
      <c r="P40" s="454">
        <f t="shared" si="9"/>
        <v>0.17074874947480448</v>
      </c>
      <c r="Q40" s="328"/>
      <c r="R40" s="13"/>
      <c r="S40" s="356" t="s">
        <v>165</v>
      </c>
      <c r="T40" s="335"/>
      <c r="U40" s="343" t="s">
        <v>165</v>
      </c>
      <c r="V40" s="344"/>
      <c r="W40" s="344"/>
      <c r="X40" s="896">
        <f>VLOOKUP(年度マスタ!$K$4&amp;"_"&amp;X$33,データシート1!$A:$BT,MATCH("aa_"&amp;$S40,データシート1!$A$1:$BT$1,0),0)</f>
        <v>13.850494037351661</v>
      </c>
      <c r="Y40" s="897">
        <f>VLOOKUP(年度マスタ!$K$4&amp;"_"&amp;Y$33,データシート1!$A:$BT,MATCH("aa_"&amp;$S40,データシート1!$A$1:$BT$1,0),0)</f>
        <v>14.154185458961839</v>
      </c>
      <c r="Z40" s="897">
        <f>VLOOKUP(年度マスタ!$K$4&amp;"_"&amp;Z$33,データシート1!$A:$BT,MATCH("aa_"&amp;$S40,データシート1!$A$1:$BT$1,0),0)</f>
        <v>16.281385204264549</v>
      </c>
      <c r="AA40" s="897">
        <f>VLOOKUP(年度マスタ!$K$4&amp;"_"&amp;AA$33,データシート1!$A:$BT,MATCH("aa_"&amp;$S40,データシート1!$A$1:$BT$1,0),0)</f>
        <v>16.164959543153469</v>
      </c>
      <c r="AB40" s="897">
        <f>VLOOKUP(年度マスタ!$K$4&amp;"_"&amp;AB$33,データシート1!$A:$BT,MATCH("aa_"&amp;$S40,データシート1!$A$1:$BT$1,0),0)</f>
        <v>16.963667019105579</v>
      </c>
      <c r="AC40" s="897">
        <f>VLOOKUP(年度マスタ!$K$4&amp;"_"&amp;AC$33,データシート1!$A:$BT,MATCH("aa_"&amp;$S40,データシート1!$A$1:$BT$1,0),0)</f>
        <v>14.765600678688729</v>
      </c>
      <c r="AD40" s="897">
        <f>VLOOKUP(年度マスタ!$K$4&amp;"_"&amp;AD$33,データシート1!$A:$BT,MATCH("aa_"&amp;$S40,データシート1!$A$1:$BT$1,0),0)</f>
        <v>13.134888688048591</v>
      </c>
      <c r="AE40" s="897">
        <f>VLOOKUP(年度マスタ!$K$4&amp;"_"&amp;AE$33,データシート1!$A:$BT,MATCH("aa_"&amp;$S40,データシート1!$A$1:$BT$1,0),0)</f>
        <v>12.868430148275369</v>
      </c>
      <c r="AF40" s="897">
        <f>VLOOKUP(年度マスタ!$K$4&amp;"_"&amp;AF$33,データシート1!$A:$BT,MATCH("aa_"&amp;$S40,データシート1!$A$1:$BT$1,0),0)</f>
        <v>13.456224051322517</v>
      </c>
      <c r="AG40" s="897">
        <f>VLOOKUP(年度マスタ!$K$4&amp;"_"&amp;AG$33,データシート1!$A:$BT,MATCH("aa_"&amp;$S40,データシート1!$A$1:$BT$1,0),0)</f>
        <v>11.937744268146194</v>
      </c>
      <c r="AH40" s="897">
        <f>VLOOKUP(年度マスタ!$K$4&amp;"_"&amp;AH$33,データシート1!$A:$BT,MATCH("aa_"&amp;$S40,データシート1!$A$1:$BT$1,0),0)</f>
        <v>11.337801916987669</v>
      </c>
      <c r="AI40" s="897">
        <f>VLOOKUP(年度マスタ!$K$4&amp;"_"&amp;AI$33,データシート1!$A:$BT,MATCH("aa_"&amp;$S40,データシート1!$A$1:$BT$1,0),0)</f>
        <v>10.41785562129062</v>
      </c>
      <c r="AJ40" s="897">
        <f>VLOOKUP(年度マスタ!$K$4&amp;"_"&amp;AJ$33,データシート1!$A:$BT,MATCH("aa_"&amp;$S40,データシート1!$A$1:$BT$1,0),0)</f>
        <v>10.937880289567849</v>
      </c>
      <c r="AK40" s="898">
        <f>VLOOKUP(年度マスタ!$K$4&amp;"_"&amp;AK$33,データシート1!$A:$BT,MATCH("aa_"&amp;$S40,データシート1!$A$1:$BT$1,0),0)</f>
        <v>11.047041570146002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0.67778357945808898</v>
      </c>
      <c r="P41" s="454">
        <f t="shared" si="9"/>
        <v>1.096951757145034E-2</v>
      </c>
      <c r="Q41" s="328"/>
      <c r="R41" s="13"/>
      <c r="S41" s="356" t="s">
        <v>201</v>
      </c>
      <c r="T41" s="335"/>
      <c r="U41" s="246" t="s">
        <v>128</v>
      </c>
      <c r="V41" s="344"/>
      <c r="W41" s="344"/>
      <c r="X41" s="896">
        <f>X42+X45+X46</f>
        <v>21.086231271953402</v>
      </c>
      <c r="Y41" s="897">
        <f t="shared" ref="Y41:AH41" si="12">Y42+Y45+Y46</f>
        <v>21.08047396673798</v>
      </c>
      <c r="Z41" s="897">
        <f t="shared" si="12"/>
        <v>20.353916212300792</v>
      </c>
      <c r="AA41" s="897">
        <f t="shared" si="12"/>
        <v>20.435873794689876</v>
      </c>
      <c r="AB41" s="897">
        <f t="shared" si="12"/>
        <v>20.172401834865138</v>
      </c>
      <c r="AC41" s="897">
        <f t="shared" si="12"/>
        <v>19.422808580939368</v>
      </c>
      <c r="AD41" s="897">
        <f t="shared" si="12"/>
        <v>19.069359918905796</v>
      </c>
      <c r="AE41" s="897">
        <f t="shared" si="12"/>
        <v>18.870114729615363</v>
      </c>
      <c r="AF41" s="897">
        <f t="shared" si="12"/>
        <v>18.472860696589766</v>
      </c>
      <c r="AG41" s="897">
        <f t="shared" si="12"/>
        <v>17.968623818431013</v>
      </c>
      <c r="AH41" s="897">
        <f t="shared" si="12"/>
        <v>17.144492735453447</v>
      </c>
      <c r="AI41" s="897">
        <f>AI42+AI45+AI46</f>
        <v>15.316530943345832</v>
      </c>
      <c r="AJ41" s="897">
        <f>AJ42+AJ45+AJ46</f>
        <v>15.098093490162574</v>
      </c>
      <c r="AK41" s="898">
        <f>AK42+AK45+AK46</f>
        <v>15.147505083301406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20.538819076984979</v>
      </c>
      <c r="Y42" s="900">
        <f t="shared" ref="Y42:AK42" si="13">SUM(Y43:Y44)</f>
        <v>20.52172890114764</v>
      </c>
      <c r="Z42" s="900">
        <f t="shared" si="13"/>
        <v>19.72281407536061</v>
      </c>
      <c r="AA42" s="900">
        <f t="shared" si="13"/>
        <v>19.760258503930359</v>
      </c>
      <c r="AB42" s="900">
        <f t="shared" si="13"/>
        <v>19.494618255407048</v>
      </c>
      <c r="AC42" s="900">
        <f t="shared" si="13"/>
        <v>18.787136437857018</v>
      </c>
      <c r="AD42" s="900">
        <f t="shared" si="13"/>
        <v>18.462262558566024</v>
      </c>
      <c r="AE42" s="900">
        <f t="shared" si="13"/>
        <v>18.292556637875233</v>
      </c>
      <c r="AF42" s="900">
        <f t="shared" si="13"/>
        <v>17.927941411896839</v>
      </c>
      <c r="AG42" s="900">
        <f t="shared" si="13"/>
        <v>17.477168836400949</v>
      </c>
      <c r="AH42" s="900">
        <f t="shared" si="13"/>
        <v>16.679938202726408</v>
      </c>
      <c r="AI42" s="900">
        <f t="shared" si="13"/>
        <v>14.885528055299728</v>
      </c>
      <c r="AJ42" s="900">
        <f t="shared" si="13"/>
        <v>14.682902769459407</v>
      </c>
      <c r="AK42" s="901">
        <f t="shared" si="13"/>
        <v>14.742245087482637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0.91881739162133702</v>
      </c>
      <c r="P43" s="612">
        <f t="shared" si="9"/>
        <v>1.4870504137032819E-2</v>
      </c>
      <c r="Q43" s="328"/>
      <c r="R43" s="13"/>
      <c r="S43" s="356" t="s">
        <v>190</v>
      </c>
      <c r="T43" s="359"/>
      <c r="U43" s="346"/>
      <c r="V43" s="360"/>
      <c r="W43" s="347" t="s">
        <v>190</v>
      </c>
      <c r="X43" s="899">
        <f>VLOOKUP(年度マスタ!$K$4&amp;"_"&amp;X$33,データシート1!$A:$BT,MATCH("aa_"&amp;$S43,データシート1!$A$1:$BT$1,0),0)</f>
        <v>9.5287186344971797</v>
      </c>
      <c r="Y43" s="900">
        <f>VLOOKUP(年度マスタ!$K$4&amp;"_"&amp;Y$33,データシート1!$A:$BT,MATCH("aa_"&amp;$S43,データシート1!$A$1:$BT$1,0),0)</f>
        <v>9.4334515377677697</v>
      </c>
      <c r="Z43" s="900">
        <f>VLOOKUP(年度マスタ!$K$4&amp;"_"&amp;Z$33,データシート1!$A:$BT,MATCH("aa_"&amp;$S43,データシート1!$A$1:$BT$1,0),0)</f>
        <v>9.2617744168202059</v>
      </c>
      <c r="AA43" s="900">
        <f>VLOOKUP(年度マスタ!$K$4&amp;"_"&amp;AA$33,データシート1!$A:$BT,MATCH("aa_"&amp;$S43,データシート1!$A$1:$BT$1,0),0)</f>
        <v>9.2844902234186577</v>
      </c>
      <c r="AB43" s="900">
        <f>VLOOKUP(年度マスタ!$K$4&amp;"_"&amp;AB$33,データシート1!$A:$BT,MATCH("aa_"&amp;$S43,データシート1!$A$1:$BT$1,0),0)</f>
        <v>8.9444096566050071</v>
      </c>
      <c r="AC43" s="900">
        <f>VLOOKUP(年度マスタ!$K$4&amp;"_"&amp;AC$33,データシート1!$A:$BT,MATCH("aa_"&amp;$S43,データシート1!$A$1:$BT$1,0),0)</f>
        <v>8.3829426284259849</v>
      </c>
      <c r="AD43" s="900">
        <f>VLOOKUP(年度マスタ!$K$4&amp;"_"&amp;AD$33,データシート1!$A:$BT,MATCH("aa_"&amp;$S43,データシート1!$A$1:$BT$1,0),0)</f>
        <v>8.3563918963655546</v>
      </c>
      <c r="AE43" s="900">
        <f>VLOOKUP(年度マスタ!$K$4&amp;"_"&amp;AE$33,データシート1!$A:$BT,MATCH("aa_"&amp;$S43,データシート1!$A$1:$BT$1,0),0)</f>
        <v>8.210708624699242</v>
      </c>
      <c r="AF43" s="900">
        <f>VLOOKUP(年度マスタ!$K$4&amp;"_"&amp;AF$33,データシート1!$A:$BT,MATCH("aa_"&amp;$S43,データシート1!$A$1:$BT$1,0),0)</f>
        <v>8.0499686720887613</v>
      </c>
      <c r="AG43" s="900">
        <f>VLOOKUP(年度マスタ!$K$4&amp;"_"&amp;AG$33,データシート1!$A:$BT,MATCH("aa_"&amp;$S43,データシート1!$A$1:$BT$1,0),0)</f>
        <v>7.7740019445443185</v>
      </c>
      <c r="AH43" s="900">
        <f>VLOOKUP(年度マスタ!$K$4&amp;"_"&amp;AH$33,データシート1!$A:$BT,MATCH("aa_"&amp;$S43,データシート1!$A$1:$BT$1,0),0)</f>
        <v>7.5055862898822996</v>
      </c>
      <c r="AI43" s="900">
        <f>VLOOKUP(年度マスタ!$K$4&amp;"_"&amp;AI$33,データシート1!$A:$BT,MATCH("aa_"&amp;$S43,データシート1!$A$1:$BT$1,0),0)</f>
        <v>6.5213767067403534</v>
      </c>
      <c r="AJ43" s="900">
        <f>VLOOKUP(年度マスタ!$K$4&amp;"_"&amp;AJ$33,データシート1!$A:$BT,MATCH("aa_"&amp;$S43,データシート1!$A$1:$BT$1,0),0)</f>
        <v>6.2493057980046851</v>
      </c>
      <c r="AK43" s="901">
        <f>VLOOKUP(年度マスタ!$K$4&amp;"_"&amp;AK$33,データシート1!$A:$BT,MATCH("aa_"&amp;$S43,データシート1!$A$1:$BT$1,0),0)</f>
        <v>6.4673208166230092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11.010100442487801</v>
      </c>
      <c r="Y44" s="900">
        <f>VLOOKUP(年度マスタ!$K$4&amp;"_"&amp;Y$33,データシート1!$A:$BT,MATCH("aa_"&amp;$S44,データシート1!$A$1:$BT$1,0),0)</f>
        <v>11.08827736337987</v>
      </c>
      <c r="Z44" s="900">
        <f>VLOOKUP(年度マスタ!$K$4&amp;"_"&amp;Z$33,データシート1!$A:$BT,MATCH("aa_"&amp;$S44,データシート1!$A$1:$BT$1,0),0)</f>
        <v>10.461039658540402</v>
      </c>
      <c r="AA44" s="900">
        <f>VLOOKUP(年度マスタ!$K$4&amp;"_"&amp;AA$33,データシート1!$A:$BT,MATCH("aa_"&amp;$S44,データシート1!$A$1:$BT$1,0),0)</f>
        <v>10.4757682805117</v>
      </c>
      <c r="AB44" s="900">
        <f>VLOOKUP(年度マスタ!$K$4&amp;"_"&amp;AB$33,データシート1!$A:$BT,MATCH("aa_"&amp;$S44,データシート1!$A$1:$BT$1,0),0)</f>
        <v>10.550208598802042</v>
      </c>
      <c r="AC44" s="900">
        <f>VLOOKUP(年度マスタ!$K$4&amp;"_"&amp;AC$33,データシート1!$A:$BT,MATCH("aa_"&amp;$S44,データシート1!$A$1:$BT$1,0),0)</f>
        <v>10.404193809431034</v>
      </c>
      <c r="AD44" s="900">
        <f>VLOOKUP(年度マスタ!$K$4&amp;"_"&amp;AD$33,データシート1!$A:$BT,MATCH("aa_"&amp;$S44,データシート1!$A$1:$BT$1,0),0)</f>
        <v>10.105870662200468</v>
      </c>
      <c r="AE44" s="900">
        <f>VLOOKUP(年度マスタ!$K$4&amp;"_"&amp;AE$33,データシート1!$A:$BT,MATCH("aa_"&amp;$S44,データシート1!$A$1:$BT$1,0),0)</f>
        <v>10.081848013175991</v>
      </c>
      <c r="AF44" s="900">
        <f>VLOOKUP(年度マスタ!$K$4&amp;"_"&amp;AF$33,データシート1!$A:$BT,MATCH("aa_"&amp;$S44,データシート1!$A$1:$BT$1,0),0)</f>
        <v>9.8779727398080794</v>
      </c>
      <c r="AG44" s="900">
        <f>VLOOKUP(年度マスタ!$K$4&amp;"_"&amp;AG$33,データシート1!$A:$BT,MATCH("aa_"&amp;$S44,データシート1!$A$1:$BT$1,0),0)</f>
        <v>9.7031668918566325</v>
      </c>
      <c r="AH44" s="900">
        <f>VLOOKUP(年度マスタ!$K$4&amp;"_"&amp;AH$33,データシート1!$A:$BT,MATCH("aa_"&amp;$S44,データシート1!$A$1:$BT$1,0),0)</f>
        <v>9.1743519128441093</v>
      </c>
      <c r="AI44" s="900">
        <f>VLOOKUP(年度マスタ!$K$4&amp;"_"&amp;AI$33,データシート1!$A:$BT,MATCH("aa_"&amp;$S44,データシート1!$A$1:$BT$1,0),0)</f>
        <v>8.3641513485593748</v>
      </c>
      <c r="AJ44" s="900">
        <f>VLOOKUP(年度マスタ!$K$4&amp;"_"&amp;AJ$33,データシート1!$A:$BT,MATCH("aa_"&amp;$S44,データシート1!$A$1:$BT$1,0),0)</f>
        <v>8.4335969714547225</v>
      </c>
      <c r="AK44" s="901">
        <f>VLOOKUP(年度マスタ!$K$4&amp;"_"&amp;AK$33,データシート1!$A:$BT,MATCH("aa_"&amp;$S44,データシート1!$A$1:$BT$1,0),0)</f>
        <v>8.2749242708596267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0.54741219496842197</v>
      </c>
      <c r="Y45" s="900">
        <f>VLOOKUP(年度マスタ!$K$4&amp;"_"&amp;Y$33,データシート1!$A:$BT,MATCH("aa_"&amp;$S45,データシート1!$A$1:$BT$1,0),0)</f>
        <v>0.55874506559033998</v>
      </c>
      <c r="Z45" s="900">
        <f>VLOOKUP(年度マスタ!$K$4&amp;"_"&amp;Z$33,データシート1!$A:$BT,MATCH("aa_"&amp;$S45,データシート1!$A$1:$BT$1,0),0)</f>
        <v>0.63110213694018202</v>
      </c>
      <c r="AA45" s="900">
        <f>VLOOKUP(年度マスタ!$K$4&amp;"_"&amp;AA$33,データシート1!$A:$BT,MATCH("aa_"&amp;$S45,データシート1!$A$1:$BT$1,0),0)</f>
        <v>0.67561529075951698</v>
      </c>
      <c r="AB45" s="900">
        <f>VLOOKUP(年度マスタ!$K$4&amp;"_"&amp;AB$33,データシート1!$A:$BT,MATCH("aa_"&amp;$S45,データシート1!$A$1:$BT$1,0),0)</f>
        <v>0.67778357945808898</v>
      </c>
      <c r="AC45" s="900">
        <f>VLOOKUP(年度マスタ!$K$4&amp;"_"&amp;AC$33,データシート1!$A:$BT,MATCH("aa_"&amp;$S45,データシート1!$A$1:$BT$1,0),0)</f>
        <v>0.63567214308234798</v>
      </c>
      <c r="AD45" s="900">
        <f>VLOOKUP(年度マスタ!$K$4&amp;"_"&amp;AD$33,データシート1!$A:$BT,MATCH("aa_"&amp;$S45,データシート1!$A$1:$BT$1,0),0)</f>
        <v>0.60709736033977002</v>
      </c>
      <c r="AE45" s="900">
        <f>VLOOKUP(年度マスタ!$K$4&amp;"_"&amp;AE$33,データシート1!$A:$BT,MATCH("aa_"&amp;$S45,データシート1!$A$1:$BT$1,0),0)</f>
        <v>0.57755809174012973</v>
      </c>
      <c r="AF45" s="900">
        <f>VLOOKUP(年度マスタ!$K$4&amp;"_"&amp;AF$33,データシート1!$A:$BT,MATCH("aa_"&amp;$S45,データシート1!$A$1:$BT$1,0),0)</f>
        <v>0.54491928469292605</v>
      </c>
      <c r="AG45" s="900">
        <f>VLOOKUP(年度マスタ!$K$4&amp;"_"&amp;AG$33,データシート1!$A:$BT,MATCH("aa_"&amp;$S45,データシート1!$A$1:$BT$1,0),0)</f>
        <v>0.49145498203006399</v>
      </c>
      <c r="AH45" s="900">
        <f>VLOOKUP(年度マスタ!$K$4&amp;"_"&amp;AH$33,データシート1!$A:$BT,MATCH("aa_"&amp;$S45,データシート1!$A$1:$BT$1,0),0)</f>
        <v>0.464554532727039</v>
      </c>
      <c r="AI45" s="900">
        <f>VLOOKUP(年度マスタ!$K$4&amp;"_"&amp;AI$33,データシート1!$A:$BT,MATCH("aa_"&amp;$S45,データシート1!$A$1:$BT$1,0),0)</f>
        <v>0.43100288804610398</v>
      </c>
      <c r="AJ45" s="900">
        <f>VLOOKUP(年度マスタ!$K$4&amp;"_"&amp;AJ$33,データシート1!$A:$BT,MATCH("aa_"&amp;$S45,データシート1!$A$1:$BT$1,0),0)</f>
        <v>0.41519072070316698</v>
      </c>
      <c r="AK45" s="901">
        <f>VLOOKUP(年度マスタ!$K$4&amp;"_"&amp;AK$33,データシート1!$A:$BT,MATCH("aa_"&amp;$S45,データシート1!$A$1:$BT$1,0),0)</f>
        <v>0.40525999581876809</v>
      </c>
      <c r="AL45" s="330"/>
      <c r="AW45" s="17" t="str">
        <f>AW48</f>
        <v>真室川町</v>
      </c>
      <c r="AX45" s="1010">
        <f t="shared" ref="AX45:BB45" si="15">AX48/$BC48</f>
        <v>0.22325040888163972</v>
      </c>
      <c r="AY45" s="1010">
        <f t="shared" si="15"/>
        <v>0.13881483213272969</v>
      </c>
      <c r="AZ45" s="1010">
        <f t="shared" si="15"/>
        <v>0.26203234787802948</v>
      </c>
      <c r="BA45" s="1010">
        <f t="shared" si="15"/>
        <v>0.35929405137735859</v>
      </c>
      <c r="BB45" s="1010">
        <f t="shared" si="15"/>
        <v>1.6608359730242685E-2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0.85467632964769458</v>
      </c>
      <c r="Y47" s="903">
        <f>VLOOKUP(年度マスタ!$K$4&amp;"_"&amp;Y$33,データシート1!$A:$BT,MATCH("aa_"&amp;$S47,データシート1!$A$1:$BT$1,0),0)</f>
        <v>0.94078399245019773</v>
      </c>
      <c r="Z47" s="903">
        <f>VLOOKUP(年度マスタ!$K$4&amp;"_"&amp;Z$33,データシート1!$A:$BT,MATCH("aa_"&amp;$S47,データシート1!$A$1:$BT$1,0),0)</f>
        <v>0.96261976384146453</v>
      </c>
      <c r="AA47" s="903">
        <f>VLOOKUP(年度マスタ!$K$4&amp;"_"&amp;AA$33,データシート1!$A:$BT,MATCH("aa_"&amp;$S47,データシート1!$A$1:$BT$1,0),0)</f>
        <v>0.76392960156383238</v>
      </c>
      <c r="AB47" s="903">
        <f>VLOOKUP(年度マスタ!$K$4&amp;"_"&amp;AB$33,データシート1!$A:$BT,MATCH("aa_"&amp;$S47,データシート1!$A$1:$BT$1,0),0)</f>
        <v>0.91881739162133702</v>
      </c>
      <c r="AC47" s="903">
        <f>VLOOKUP(年度マスタ!$K$4&amp;"_"&amp;AC$33,データシート1!$A:$BT,MATCH("aa_"&amp;$S47,データシート1!$A$1:$BT$1,0),0)</f>
        <v>0.92659065969724796</v>
      </c>
      <c r="AD47" s="903">
        <f>VLOOKUP(年度マスタ!$K$4&amp;"_"&amp;AD$33,データシート1!$A:$BT,MATCH("aa_"&amp;$S47,データシート1!$A$1:$BT$1,0),0)</f>
        <v>1.104365515263328</v>
      </c>
      <c r="AE47" s="903">
        <f>VLOOKUP(年度マスタ!$K$4&amp;"_"&amp;AE$33,データシート1!$A:$BT,MATCH("aa_"&amp;$S47,データシート1!$A$1:$BT$1,0),0)</f>
        <v>1.1932933743026595</v>
      </c>
      <c r="AF47" s="903">
        <f>VLOOKUP(年度マスタ!$K$4&amp;"_"&amp;AF$33,データシート1!$A:$BT,MATCH("aa_"&amp;$S47,データシート1!$A$1:$BT$1,0),0)</f>
        <v>0.91465512689872053</v>
      </c>
      <c r="AG47" s="903">
        <f>VLOOKUP(年度マスタ!$K$4&amp;"_"&amp;AG$33,データシート1!$A:$BT,MATCH("aa_"&amp;$S47,データシート1!$A$1:$BT$1,0),0)</f>
        <v>1.0433486617533723</v>
      </c>
      <c r="AH47" s="903">
        <f>VLOOKUP(年度マスタ!$K$4&amp;"_"&amp;AH$33,データシート1!$A:$BT,MATCH("aa_"&amp;$S47,データシート1!$A$1:$BT$1,0),0)</f>
        <v>1.0282064674043589</v>
      </c>
      <c r="AI47" s="903">
        <f>VLOOKUP(年度マスタ!$K$4&amp;"_"&amp;AI$33,データシート1!$A:$BT,MATCH("aa_"&amp;$S47,データシート1!$A$1:$BT$1,0),0)</f>
        <v>0.82724228109717524</v>
      </c>
      <c r="AJ47" s="903">
        <f>VLOOKUP(年度マスタ!$K$4&amp;"_"&amp;AJ$33,データシート1!$A:$BT,MATCH("aa_"&amp;$S47,データシート1!$A$1:$BT$1,0),0)</f>
        <v>0.73053226652450609</v>
      </c>
      <c r="AK47" s="904">
        <f>VLOOKUP(年度マスタ!$K$4&amp;"_"&amp;AK$33,データシート1!$A:$BT,MATCH("aa_"&amp;$S47,データシート1!$A$1:$BT$1,0),0)</f>
        <v>0.70019309385928452</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真室川町</v>
      </c>
      <c r="AX48" s="1011">
        <f>SUM(AY39:BA39)</f>
        <v>9.4120308711486125</v>
      </c>
      <c r="AY48" s="1011">
        <f>BB39</f>
        <v>5.8523050056282075</v>
      </c>
      <c r="AZ48" s="1011">
        <f>BC39</f>
        <v>11.047041570146002</v>
      </c>
      <c r="BA48" s="1011">
        <f>SUM(BD39:BG39)</f>
        <v>15.147505083301406</v>
      </c>
      <c r="BB48" s="1011">
        <f>BH39</f>
        <v>0.70019309385928452</v>
      </c>
      <c r="BC48" s="1011">
        <f>SUM(AX48:BB48)</f>
        <v>42.159075624083506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42.159075624083506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9.4120308711486125</v>
      </c>
      <c r="P52" s="453">
        <f t="shared" ref="P52:P64" si="18">O52/$O$51</f>
        <v>0.22325040888163972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2.7828387559038057</v>
      </c>
      <c r="P53" s="454">
        <f t="shared" si="18"/>
        <v>6.600805911204799E-2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0.51355978683656356</v>
      </c>
      <c r="P54" s="454">
        <f t="shared" si="18"/>
        <v>1.2181476449241474E-2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6.1156323284082434</v>
      </c>
      <c r="P55" s="454">
        <f t="shared" si="18"/>
        <v>0.14506087332035025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5.8523050056282075</v>
      </c>
      <c r="P56" s="453">
        <f t="shared" si="18"/>
        <v>0.13881483213272969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11.047041570146002</v>
      </c>
      <c r="P57" s="453">
        <f t="shared" si="18"/>
        <v>0.26203234787802948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15.147505083301406</v>
      </c>
      <c r="P58" s="453">
        <f t="shared" si="18"/>
        <v>0.35929405137735859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14.742245087482637</v>
      </c>
      <c r="P59" s="454">
        <f t="shared" si="18"/>
        <v>0.34968141187282298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6.4673208166230092</v>
      </c>
      <c r="P60" s="454">
        <f t="shared" si="18"/>
        <v>0.15340281353153132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8.2749242708596267</v>
      </c>
      <c r="P61" s="454">
        <f t="shared" si="18"/>
        <v>0.19627859834129166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0.40525999581876809</v>
      </c>
      <c r="P62" s="454">
        <f t="shared" si="18"/>
        <v>9.6126395045355792E-3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0.70019309385928452</v>
      </c>
      <c r="P64" s="612">
        <f t="shared" si="18"/>
        <v>1.6608359730242685E-2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真室川町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60.077500000000001</v>
      </c>
      <c r="AI7" s="78">
        <f>VLOOKUP(年度マスタ!$K$4&amp;"_"&amp;$AG7,データシート1!$A:$BT,MATCH("ab_"&amp;AI$2,データシート1!$A$1:$BT$1,0),0)</f>
        <v>364</v>
      </c>
      <c r="AJ7" s="78">
        <f>VLOOKUP(年度マスタ!$K$4&amp;"_"&amp;$AG7,データシート1!$A:$BT,MATCH("ab_"&amp;AJ$2,データシート1!$A$1:$BT$1,0),0)</f>
        <v>211</v>
      </c>
      <c r="AK7" s="78">
        <f>VLOOKUP(年度マスタ!$K$4&amp;"_"&amp;$AG7,データシート1!$A:$BT,MATCH("ab_"&amp;AK$2,データシート1!$A$1:$BT$1,0),0)</f>
        <v>1804</v>
      </c>
      <c r="AL7" s="78">
        <f>VLOOKUP(年度マスタ!$K$4&amp;"_"&amp;$AG7,データシート1!$A:$BT,MATCH("ab_"&amp;AL$2,データシート1!$A$1:$BT$1,0),0)</f>
        <v>2939</v>
      </c>
      <c r="AM7" s="78">
        <f>VLOOKUP(年度マスタ!$K$4&amp;"_"&amp;$AG7,データシート1!$A:$BT,MATCH("ab_"&amp;AM$2,データシート1!$A$1:$BT$1,0),0)</f>
        <v>4817</v>
      </c>
      <c r="AN7" s="78">
        <f>VLOOKUP(年度マスタ!$K$4&amp;"_"&amp;$AG7,データシート1!$A:$BT,MATCH("ab_"&amp;AN$2,データシート1!$A$1:$BT$1,0),0)</f>
        <v>2216</v>
      </c>
      <c r="AO7" s="78">
        <f>VLOOKUP(年度マスタ!$K$4&amp;"_"&amp;$AG7,データシート1!$A:$BT,MATCH("ab_"&amp;AO$2,データシート1!$A$1:$BT$1,0),0)</f>
        <v>9390</v>
      </c>
      <c r="AP7" s="78">
        <f>VLOOKUP(年度マスタ!$K$4&amp;"_"&amp;$AG7,データシート1!$A:$BT,MATCH("ab_"&amp;AP$2,データシート1!$A$1:$BT$1,0),0)</f>
        <v>0</v>
      </c>
      <c r="AQ7" s="954">
        <f>VLOOKUP(年度マスタ!$K$4&amp;"_"&amp;$AG7,データシート1!$A:$BT,MATCH("ab_"&amp;AQ$2,データシート1!$A$1:$BT$1,0),0)</f>
        <v>0.85467632964769458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43.778500000000001</v>
      </c>
      <c r="AI8" s="78">
        <f>VLOOKUP(年度マスタ!$K$4&amp;"_"&amp;$AG8,データシート1!$A:$BT,MATCH("ab_"&amp;AI$2,データシート1!$A$1:$BT$1,0),0)</f>
        <v>364</v>
      </c>
      <c r="AJ8" s="78">
        <f>VLOOKUP(年度マスタ!$K$4&amp;"_"&amp;$AG8,データシート1!$A:$BT,MATCH("ab_"&amp;AJ$2,データシート1!$A$1:$BT$1,0),0)</f>
        <v>211</v>
      </c>
      <c r="AK8" s="78">
        <f>VLOOKUP(年度マスタ!$K$4&amp;"_"&amp;$AG8,データシート1!$A:$BT,MATCH("ab_"&amp;AK$2,データシート1!$A$1:$BT$1,0),0)</f>
        <v>1804</v>
      </c>
      <c r="AL8" s="78">
        <f>VLOOKUP(年度マスタ!$K$4&amp;"_"&amp;$AG8,データシート1!$A:$BT,MATCH("ab_"&amp;AL$2,データシート1!$A$1:$BT$1,0),0)</f>
        <v>2918</v>
      </c>
      <c r="AM8" s="78">
        <f>VLOOKUP(年度マスタ!$K$4&amp;"_"&amp;$AG8,データシート1!$A:$BT,MATCH("ab_"&amp;AM$2,データシート1!$A$1:$BT$1,0),0)</f>
        <v>4791</v>
      </c>
      <c r="AN8" s="78">
        <f>VLOOKUP(年度マスタ!$K$4&amp;"_"&amp;$AG8,データシート1!$A:$BT,MATCH("ab_"&amp;AN$2,データシート1!$A$1:$BT$1,0),0)</f>
        <v>2176</v>
      </c>
      <c r="AO8" s="78">
        <f>VLOOKUP(年度マスタ!$K$4&amp;"_"&amp;$AG8,データシート1!$A:$BT,MATCH("ab_"&amp;AO$2,データシート1!$A$1:$BT$1,0),0)</f>
        <v>9184</v>
      </c>
      <c r="AP8" s="78">
        <f>VLOOKUP(年度マスタ!$K$4&amp;"_"&amp;$AG8,データシート1!$A:$BT,MATCH("ab_"&amp;AP$2,データシート1!$A$1:$BT$1,0),0)</f>
        <v>0</v>
      </c>
      <c r="AQ8" s="954">
        <f>VLOOKUP(年度マスタ!$K$4&amp;"_"&amp;$AG8,データシート1!$A:$BT,MATCH("ab_"&amp;AQ$2,データシート1!$A$1:$BT$1,0),0)</f>
        <v>0.94078399245019773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63.394799999999996</v>
      </c>
      <c r="AI9" s="78">
        <f>VLOOKUP(年度マスタ!$K$4&amp;"_"&amp;$AG9,データシート1!$A:$BT,MATCH("ab_"&amp;AI$2,データシート1!$A$1:$BT$1,0),0)</f>
        <v>364</v>
      </c>
      <c r="AJ9" s="78">
        <f>VLOOKUP(年度マスタ!$K$4&amp;"_"&amp;$AG9,データシート1!$A:$BT,MATCH("ab_"&amp;AJ$2,データシート1!$A$1:$BT$1,0),0)</f>
        <v>211</v>
      </c>
      <c r="AK9" s="78">
        <f>VLOOKUP(年度マスタ!$K$4&amp;"_"&amp;$AG9,データシート1!$A:$BT,MATCH("ab_"&amp;AK$2,データシート1!$A$1:$BT$1,0),0)</f>
        <v>1804</v>
      </c>
      <c r="AL9" s="78">
        <f>VLOOKUP(年度マスタ!$K$4&amp;"_"&amp;$AG9,データシート1!$A:$BT,MATCH("ab_"&amp;AL$2,データシート1!$A$1:$BT$1,0),0)</f>
        <v>2900</v>
      </c>
      <c r="AM9" s="78">
        <f>VLOOKUP(年度マスタ!$K$4&amp;"_"&amp;$AG9,データシート1!$A:$BT,MATCH("ab_"&amp;AM$2,データシート1!$A$1:$BT$1,0),0)</f>
        <v>4806</v>
      </c>
      <c r="AN9" s="78">
        <f>VLOOKUP(年度マスタ!$K$4&amp;"_"&amp;$AG9,データシート1!$A:$BT,MATCH("ab_"&amp;AN$2,データシート1!$A$1:$BT$1,0),0)</f>
        <v>2114</v>
      </c>
      <c r="AO9" s="78">
        <f>VLOOKUP(年度マスタ!$K$4&amp;"_"&amp;$AG9,データシート1!$A:$BT,MATCH("ab_"&amp;AO$2,データシート1!$A$1:$BT$1,0),0)</f>
        <v>8993</v>
      </c>
      <c r="AP9" s="78">
        <f>VLOOKUP(年度マスタ!$K$4&amp;"_"&amp;$AG9,データシート1!$A:$BT,MATCH("ab_"&amp;AP$2,データシート1!$A$1:$BT$1,0),0)</f>
        <v>0</v>
      </c>
      <c r="AQ9" s="954">
        <f>VLOOKUP(年度マスタ!$K$4&amp;"_"&amp;$AG9,データシート1!$A:$BT,MATCH("ab_"&amp;AQ$2,データシート1!$A$1:$BT$1,0),0)</f>
        <v>0.96261976384146453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64.831400000000002</v>
      </c>
      <c r="AI10" s="78">
        <f>VLOOKUP(年度マスタ!$K$4&amp;"_"&amp;$AG10,データシート1!$A:$BT,MATCH("ab_"&amp;AI$2,データシート1!$A$1:$BT$1,0),0)</f>
        <v>364</v>
      </c>
      <c r="AJ10" s="78">
        <f>VLOOKUP(年度マスタ!$K$4&amp;"_"&amp;$AG10,データシート1!$A:$BT,MATCH("ab_"&amp;AJ$2,データシート1!$A$1:$BT$1,0),0)</f>
        <v>211</v>
      </c>
      <c r="AK10" s="78">
        <f>VLOOKUP(年度マスタ!$K$4&amp;"_"&amp;$AG10,データシート1!$A:$BT,MATCH("ab_"&amp;AK$2,データシート1!$A$1:$BT$1,0),0)</f>
        <v>1804</v>
      </c>
      <c r="AL10" s="78">
        <f>VLOOKUP(年度マスタ!$K$4&amp;"_"&amp;$AG10,データシート1!$A:$BT,MATCH("ab_"&amp;AL$2,データシート1!$A$1:$BT$1,0),0)</f>
        <v>2888</v>
      </c>
      <c r="AM10" s="78">
        <f>VLOOKUP(年度マスタ!$K$4&amp;"_"&amp;$AG10,データシート1!$A:$BT,MATCH("ab_"&amp;AM$2,データシート1!$A$1:$BT$1,0),0)</f>
        <v>4856</v>
      </c>
      <c r="AN10" s="78">
        <f>VLOOKUP(年度マスタ!$K$4&amp;"_"&amp;$AG10,データシート1!$A:$BT,MATCH("ab_"&amp;AN$2,データシート1!$A$1:$BT$1,0),0)</f>
        <v>2105</v>
      </c>
      <c r="AO10" s="78">
        <f>VLOOKUP(年度マスタ!$K$4&amp;"_"&amp;$AG10,データシート1!$A:$BT,MATCH("ab_"&amp;AO$2,データシート1!$A$1:$BT$1,0),0)</f>
        <v>8861</v>
      </c>
      <c r="AP10" s="78">
        <f>VLOOKUP(年度マスタ!$K$4&amp;"_"&amp;$AG10,データシート1!$A:$BT,MATCH("ab_"&amp;AP$2,データシート1!$A$1:$BT$1,0),0)</f>
        <v>0</v>
      </c>
      <c r="AQ10" s="954">
        <f>VLOOKUP(年度マスタ!$K$4&amp;"_"&amp;$AG10,データシート1!$A:$BT,MATCH("ab_"&amp;AQ$2,データシート1!$A$1:$BT$1,0),0)</f>
        <v>0.76392960156383238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73.052899999999994</v>
      </c>
      <c r="AI11" s="78">
        <f>VLOOKUP(年度マスタ!$K$4&amp;"_"&amp;$AG11,データシート1!$A:$BT,MATCH("ab_"&amp;AI$2,データシート1!$A$1:$BT$1,0),0)</f>
        <v>364</v>
      </c>
      <c r="AJ11" s="78">
        <f>VLOOKUP(年度マスタ!$K$4&amp;"_"&amp;$AG11,データシート1!$A:$BT,MATCH("ab_"&amp;AJ$2,データシート1!$A$1:$BT$1,0),0)</f>
        <v>211</v>
      </c>
      <c r="AK11" s="78">
        <f>VLOOKUP(年度マスタ!$K$4&amp;"_"&amp;$AG11,データシート1!$A:$BT,MATCH("ab_"&amp;AK$2,データシート1!$A$1:$BT$1,0),0)</f>
        <v>1804</v>
      </c>
      <c r="AL11" s="78">
        <f>VLOOKUP(年度マスタ!$K$4&amp;"_"&amp;$AG11,データシート1!$A:$BT,MATCH("ab_"&amp;AL$2,データシート1!$A$1:$BT$1,0),0)</f>
        <v>2877</v>
      </c>
      <c r="AM11" s="78">
        <f>VLOOKUP(年度マスタ!$K$4&amp;"_"&amp;$AG11,データシート1!$A:$BT,MATCH("ab_"&amp;AM$2,データシート1!$A$1:$BT$1,0),0)</f>
        <v>4887</v>
      </c>
      <c r="AN11" s="78">
        <f>VLOOKUP(年度マスタ!$K$4&amp;"_"&amp;$AG11,データシート1!$A:$BT,MATCH("ab_"&amp;AN$2,データシート1!$A$1:$BT$1,0),0)</f>
        <v>2112</v>
      </c>
      <c r="AO11" s="78">
        <f>VLOOKUP(年度マスタ!$K$4&amp;"_"&amp;$AG11,データシート1!$A:$BT,MATCH("ab_"&amp;AO$2,データシート1!$A$1:$BT$1,0),0)</f>
        <v>8762</v>
      </c>
      <c r="AP11" s="78">
        <f>VLOOKUP(年度マスタ!$K$4&amp;"_"&amp;$AG11,データシート1!$A:$BT,MATCH("ab_"&amp;AP$2,データシート1!$A$1:$BT$1,0),0)</f>
        <v>0</v>
      </c>
      <c r="AQ11" s="954">
        <f>VLOOKUP(年度マスタ!$K$4&amp;"_"&amp;$AG11,データシート1!$A:$BT,MATCH("ab_"&amp;AQ$2,データシート1!$A$1:$BT$1,0),0)</f>
        <v>0.91881739162133702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59.847099999999998</v>
      </c>
      <c r="AI12" s="78">
        <f>VLOOKUP(年度マスタ!$K$4&amp;"_"&amp;$AG12,データシート1!$A:$BT,MATCH("ab_"&amp;AI$2,データシート1!$A$1:$BT$1,0),0)</f>
        <v>271</v>
      </c>
      <c r="AJ12" s="78">
        <f>VLOOKUP(年度マスタ!$K$4&amp;"_"&amp;$AG12,データシート1!$A:$BT,MATCH("ab_"&amp;AJ$2,データシート1!$A$1:$BT$1,0),0)</f>
        <v>235</v>
      </c>
      <c r="AK12" s="78">
        <f>VLOOKUP(年度マスタ!$K$4&amp;"_"&amp;$AG12,データシート1!$A:$BT,MATCH("ab_"&amp;AK$2,データシート1!$A$1:$BT$1,0),0)</f>
        <v>1608</v>
      </c>
      <c r="AL12" s="78">
        <f>VLOOKUP(年度マスタ!$K$4&amp;"_"&amp;$AG12,データシート1!$A:$BT,MATCH("ab_"&amp;AL$2,データシート1!$A$1:$BT$1,0),0)</f>
        <v>2869</v>
      </c>
      <c r="AM12" s="78">
        <f>VLOOKUP(年度マスタ!$K$4&amp;"_"&amp;$AG12,データシート1!$A:$BT,MATCH("ab_"&amp;AM$2,データシート1!$A$1:$BT$1,0),0)</f>
        <v>4824</v>
      </c>
      <c r="AN12" s="78">
        <f>VLOOKUP(年度マスタ!$K$4&amp;"_"&amp;$AG12,データシート1!$A:$BT,MATCH("ab_"&amp;AN$2,データシート1!$A$1:$BT$1,0),0)</f>
        <v>2072</v>
      </c>
      <c r="AO12" s="78">
        <f>VLOOKUP(年度マスタ!$K$4&amp;"_"&amp;$AG12,データシート1!$A:$BT,MATCH("ab_"&amp;AO$2,データシート1!$A$1:$BT$1,0),0)</f>
        <v>8565</v>
      </c>
      <c r="AP12" s="78">
        <f>VLOOKUP(年度マスタ!$K$4&amp;"_"&amp;$AG12,データシート1!$A:$BT,MATCH("ab_"&amp;AP$2,データシート1!$A$1:$BT$1,0),0)</f>
        <v>0</v>
      </c>
      <c r="AQ12" s="954">
        <f>VLOOKUP(年度マスタ!$K$4&amp;"_"&amp;$AG12,データシート1!$A:$BT,MATCH("ab_"&amp;AQ$2,データシート1!$A$1:$BT$1,0),0)</f>
        <v>0.92659065969724796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68.021199999999993</v>
      </c>
      <c r="AI13" s="78">
        <f>VLOOKUP(年度マスタ!$K$4&amp;"_"&amp;$AG13,データシート1!$A:$BT,MATCH("ab_"&amp;AI$2,データシート1!$A$1:$BT$1,0),0)</f>
        <v>271</v>
      </c>
      <c r="AJ13" s="78">
        <f>VLOOKUP(年度マスタ!$K$4&amp;"_"&amp;$AG13,データシート1!$A:$BT,MATCH("ab_"&amp;AJ$2,データシート1!$A$1:$BT$1,0),0)</f>
        <v>235</v>
      </c>
      <c r="AK13" s="78">
        <f>VLOOKUP(年度マスタ!$K$4&amp;"_"&amp;$AG13,データシート1!$A:$BT,MATCH("ab_"&amp;AK$2,データシート1!$A$1:$BT$1,0),0)</f>
        <v>1608</v>
      </c>
      <c r="AL13" s="78">
        <f>VLOOKUP(年度マスタ!$K$4&amp;"_"&amp;$AG13,データシート1!$A:$BT,MATCH("ab_"&amp;AL$2,データシート1!$A$1:$BT$1,0),0)</f>
        <v>2841</v>
      </c>
      <c r="AM13" s="78">
        <f>VLOOKUP(年度マスタ!$K$4&amp;"_"&amp;$AG13,データシート1!$A:$BT,MATCH("ab_"&amp;AM$2,データシート1!$A$1:$BT$1,0),0)</f>
        <v>4855</v>
      </c>
      <c r="AN13" s="78">
        <f>VLOOKUP(年度マスタ!$K$4&amp;"_"&amp;$AG13,データシート1!$A:$BT,MATCH("ab_"&amp;AN$2,データシート1!$A$1:$BT$1,0),0)</f>
        <v>2011</v>
      </c>
      <c r="AO13" s="78">
        <f>VLOOKUP(年度マスタ!$K$4&amp;"_"&amp;$AG13,データシート1!$A:$BT,MATCH("ab_"&amp;AO$2,データシート1!$A$1:$BT$1,0),0)</f>
        <v>8356</v>
      </c>
      <c r="AP13" s="78">
        <f>VLOOKUP(年度マスタ!$K$4&amp;"_"&amp;$AG13,データシート1!$A:$BT,MATCH("ab_"&amp;AP$2,データシート1!$A$1:$BT$1,0),0)</f>
        <v>0</v>
      </c>
      <c r="AQ13" s="954">
        <f>VLOOKUP(年度マスタ!$K$4&amp;"_"&amp;$AG13,データシート1!$A:$BT,MATCH("ab_"&amp;AQ$2,データシート1!$A$1:$BT$1,0),0)</f>
        <v>1.104365515263328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65.199799999999996</v>
      </c>
      <c r="AI14" s="78">
        <f>VLOOKUP(年度マスタ!$K$4&amp;"_"&amp;$AG14,データシート1!$A:$BT,MATCH("ab_"&amp;AI$2,データシート1!$A$1:$BT$1,0),0)</f>
        <v>271</v>
      </c>
      <c r="AJ14" s="78">
        <f>VLOOKUP(年度マスタ!$K$4&amp;"_"&amp;$AG14,データシート1!$A:$BT,MATCH("ab_"&amp;AJ$2,データシート1!$A$1:$BT$1,0),0)</f>
        <v>235</v>
      </c>
      <c r="AK14" s="78">
        <f>VLOOKUP(年度マスタ!$K$4&amp;"_"&amp;$AG14,データシート1!$A:$BT,MATCH("ab_"&amp;AK$2,データシート1!$A$1:$BT$1,0),0)</f>
        <v>1608</v>
      </c>
      <c r="AL14" s="78">
        <f>VLOOKUP(年度マスタ!$K$4&amp;"_"&amp;$AG14,データシート1!$A:$BT,MATCH("ab_"&amp;AL$2,データシート1!$A$1:$BT$1,0),0)</f>
        <v>2798</v>
      </c>
      <c r="AM14" s="78">
        <f>VLOOKUP(年度マスタ!$K$4&amp;"_"&amp;$AG14,データシート1!$A:$BT,MATCH("ab_"&amp;AM$2,データシート1!$A$1:$BT$1,0),0)</f>
        <v>4829</v>
      </c>
      <c r="AN14" s="78">
        <f>VLOOKUP(年度マスタ!$K$4&amp;"_"&amp;$AG14,データシート1!$A:$BT,MATCH("ab_"&amp;AN$2,データシート1!$A$1:$BT$1,0),0)</f>
        <v>2075</v>
      </c>
      <c r="AO14" s="78">
        <f>VLOOKUP(年度マスタ!$K$4&amp;"_"&amp;$AG14,データシート1!$A:$BT,MATCH("ab_"&amp;AO$2,データシート1!$A$1:$BT$1,0),0)</f>
        <v>8177</v>
      </c>
      <c r="AP14" s="78">
        <f>VLOOKUP(年度マスタ!$K$4&amp;"_"&amp;$AG14,データシート1!$A:$BT,MATCH("ab_"&amp;AP$2,データシート1!$A$1:$BT$1,0),0)</f>
        <v>0</v>
      </c>
      <c r="AQ14" s="954">
        <f>VLOOKUP(年度マスタ!$K$4&amp;"_"&amp;$AG14,データシート1!$A:$BT,MATCH("ab_"&amp;AQ$2,データシート1!$A$1:$BT$1,0),0)</f>
        <v>1.193293374302659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62.822600000000001</v>
      </c>
      <c r="AI15" s="78">
        <f>VLOOKUP(年度マスタ!$K$4&amp;"_"&amp;$AG15,データシート1!$A:$BT,MATCH("ab_"&amp;AI$2,データシート1!$A$1:$BT$1,0),0)</f>
        <v>271</v>
      </c>
      <c r="AJ15" s="78">
        <f>VLOOKUP(年度マスタ!$K$4&amp;"_"&amp;$AG15,データシート1!$A:$BT,MATCH("ab_"&amp;AJ$2,データシート1!$A$1:$BT$1,0),0)</f>
        <v>235</v>
      </c>
      <c r="AK15" s="78">
        <f>VLOOKUP(年度マスタ!$K$4&amp;"_"&amp;$AG15,データシート1!$A:$BT,MATCH("ab_"&amp;AK$2,データシート1!$A$1:$BT$1,0),0)</f>
        <v>1608</v>
      </c>
      <c r="AL15" s="78">
        <f>VLOOKUP(年度マスタ!$K$4&amp;"_"&amp;$AG15,データシート1!$A:$BT,MATCH("ab_"&amp;AL$2,データシート1!$A$1:$BT$1,0),0)</f>
        <v>2764</v>
      </c>
      <c r="AM15" s="78">
        <f>VLOOKUP(年度マスタ!$K$4&amp;"_"&amp;$AG15,データシート1!$A:$BT,MATCH("ab_"&amp;AM$2,データシート1!$A$1:$BT$1,0),0)</f>
        <v>4813</v>
      </c>
      <c r="AN15" s="78">
        <f>VLOOKUP(年度マスタ!$K$4&amp;"_"&amp;$AG15,データシート1!$A:$BT,MATCH("ab_"&amp;AN$2,データシート1!$A$1:$BT$1,0),0)</f>
        <v>2046</v>
      </c>
      <c r="AO15" s="78">
        <f>VLOOKUP(年度マスタ!$K$4&amp;"_"&amp;$AG15,データシート1!$A:$BT,MATCH("ab_"&amp;AO$2,データシート1!$A$1:$BT$1,0),0)</f>
        <v>7978</v>
      </c>
      <c r="AP15" s="78">
        <f>VLOOKUP(年度マスタ!$K$4&amp;"_"&amp;$AG15,データシート1!$A:$BT,MATCH("ab_"&amp;AP$2,データシート1!$A$1:$BT$1,0),0)</f>
        <v>0</v>
      </c>
      <c r="AQ15" s="954">
        <f>VLOOKUP(年度マスタ!$K$4&amp;"_"&amp;$AG15,データシート1!$A:$BT,MATCH("ab_"&amp;AQ$2,データシート1!$A$1:$BT$1,0),0)</f>
        <v>0.91465512689872053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64.735299999999995</v>
      </c>
      <c r="AI16" s="78">
        <f>VLOOKUP(年度マスタ!$K$4&amp;"_"&amp;$AG16,データシート1!$A:$BT,MATCH("ab_"&amp;AI$2,データシート1!$A$1:$BT$1,0),0)</f>
        <v>271</v>
      </c>
      <c r="AJ16" s="78">
        <f>VLOOKUP(年度マスタ!$K$4&amp;"_"&amp;$AG16,データシート1!$A:$BT,MATCH("ab_"&amp;AJ$2,データシート1!$A$1:$BT$1,0),0)</f>
        <v>235</v>
      </c>
      <c r="AK16" s="78">
        <f>VLOOKUP(年度マスタ!$K$4&amp;"_"&amp;$AG16,データシート1!$A:$BT,MATCH("ab_"&amp;AK$2,データシート1!$A$1:$BT$1,0),0)</f>
        <v>1608</v>
      </c>
      <c r="AL16" s="78">
        <f>VLOOKUP(年度マスタ!$K$4&amp;"_"&amp;$AG16,データシート1!$A:$BT,MATCH("ab_"&amp;AL$2,データシート1!$A$1:$BT$1,0),0)</f>
        <v>2722</v>
      </c>
      <c r="AM16" s="78">
        <f>VLOOKUP(年度マスタ!$K$4&amp;"_"&amp;$AG16,データシート1!$A:$BT,MATCH("ab_"&amp;AM$2,データシート1!$A$1:$BT$1,0),0)</f>
        <v>4737</v>
      </c>
      <c r="AN16" s="78">
        <f>VLOOKUP(年度マスタ!$K$4&amp;"_"&amp;$AG16,データシート1!$A:$BT,MATCH("ab_"&amp;AN$2,データシート1!$A$1:$BT$1,0),0)</f>
        <v>2030</v>
      </c>
      <c r="AO16" s="78">
        <f>VLOOKUP(年度マスタ!$K$4&amp;"_"&amp;$AG16,データシート1!$A:$BT,MATCH("ab_"&amp;AO$2,データシート1!$A$1:$BT$1,0),0)</f>
        <v>7754</v>
      </c>
      <c r="AP16" s="78">
        <f>VLOOKUP(年度マスタ!$K$4&amp;"_"&amp;$AG16,データシート1!$A:$BT,MATCH("ab_"&amp;AP$2,データシート1!$A$1:$BT$1,0),0)</f>
        <v>0</v>
      </c>
      <c r="AQ16" s="954">
        <f>VLOOKUP(年度マスタ!$K$4&amp;"_"&amp;$AG16,データシート1!$A:$BT,MATCH("ab_"&amp;AQ$2,データシート1!$A$1:$BT$1,0),0)</f>
        <v>1.043348661753372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61.035899999999998</v>
      </c>
      <c r="AI17" s="151">
        <f>VLOOKUP(年度マスタ!$K$4&amp;"_"&amp;$AG17,データシート1!$A:$BT,MATCH("ab_"&amp;AI$2,データシート1!$A$1:$BT$1,0),0)</f>
        <v>271</v>
      </c>
      <c r="AJ17" s="151">
        <f>VLOOKUP(年度マスタ!$K$4&amp;"_"&amp;$AG17,データシート1!$A:$BT,MATCH("ab_"&amp;AJ$2,データシート1!$A$1:$BT$1,0),0)</f>
        <v>235</v>
      </c>
      <c r="AK17" s="151">
        <f>VLOOKUP(年度マスタ!$K$4&amp;"_"&amp;$AG17,データシート1!$A:$BT,MATCH("ab_"&amp;AK$2,データシート1!$A$1:$BT$1,0),0)</f>
        <v>1608</v>
      </c>
      <c r="AL17" s="151">
        <f>VLOOKUP(年度マスタ!$K$4&amp;"_"&amp;$AG17,データシート1!$A:$BT,MATCH("ab_"&amp;AL$2,データシート1!$A$1:$BT$1,0),0)</f>
        <v>2690</v>
      </c>
      <c r="AM17" s="151">
        <f>VLOOKUP(年度マスタ!$K$4&amp;"_"&amp;$AG17,データシート1!$A:$BT,MATCH("ab_"&amp;AM$2,データシート1!$A$1:$BT$1,0),0)</f>
        <v>4699</v>
      </c>
      <c r="AN17" s="151">
        <f>VLOOKUP(年度マスタ!$K$4&amp;"_"&amp;$AG17,データシート1!$A:$BT,MATCH("ab_"&amp;AN$2,データシート1!$A$1:$BT$1,0),0)</f>
        <v>1905</v>
      </c>
      <c r="AO17" s="151">
        <f>VLOOKUP(年度マスタ!$K$4&amp;"_"&amp;$AG17,データシート1!$A:$BT,MATCH("ab_"&amp;AO$2,データシート1!$A$1:$BT$1,0),0)</f>
        <v>7528</v>
      </c>
      <c r="AP17" s="151">
        <f>VLOOKUP(年度マスタ!$K$4&amp;"_"&amp;$AG17,データシート1!$A:$BT,MATCH("ab_"&amp;AP$2,データシート1!$A$1:$BT$1,0),0)</f>
        <v>0</v>
      </c>
      <c r="AQ17" s="955">
        <f>VLOOKUP(年度マスタ!$K$4&amp;"_"&amp;$AG17,データシート1!$A:$BT,MATCH("ab_"&amp;AQ$2,データシート1!$A$1:$BT$1,0),0)</f>
        <v>1.0282064674043589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53.5458</v>
      </c>
      <c r="AI18" s="78">
        <f>VLOOKUP(年度マスタ!$K$4&amp;"_"&amp;$AG18,データシート1!$A:$BT,MATCH("ab_"&amp;AI$2,データシート1!$A$1:$BT$1,0),0)</f>
        <v>230</v>
      </c>
      <c r="AJ18" s="78">
        <f>VLOOKUP(年度マスタ!$K$4&amp;"_"&amp;$AG18,データシート1!$A:$BT,MATCH("ab_"&amp;AJ$2,データシート1!$A$1:$BT$1,0),0)</f>
        <v>233</v>
      </c>
      <c r="AK18" s="78">
        <f>VLOOKUP(年度マスタ!$K$4&amp;"_"&amp;$AG18,データシート1!$A:$BT,MATCH("ab_"&amp;AK$2,データシート1!$A$1:$BT$1,0),0)</f>
        <v>1560</v>
      </c>
      <c r="AL18" s="78">
        <f>VLOOKUP(年度マスタ!$K$4&amp;"_"&amp;$AG18,データシート1!$A:$BT,MATCH("ab_"&amp;AL$2,データシート1!$A$1:$BT$1,0),0)</f>
        <v>2657</v>
      </c>
      <c r="AM18" s="78">
        <f>VLOOKUP(年度マスタ!$K$4&amp;"_"&amp;$AG18,データシート1!$A:$BT,MATCH("ab_"&amp;AM$2,データシート1!$A$1:$BT$1,0),0)</f>
        <v>4660</v>
      </c>
      <c r="AN18" s="78">
        <f>VLOOKUP(年度マスタ!$K$4&amp;"_"&amp;$AG18,データシート1!$A:$BT,MATCH("ab_"&amp;AN$2,データシート1!$A$1:$BT$1,0),0)</f>
        <v>1846</v>
      </c>
      <c r="AO18" s="78">
        <f>VLOOKUP(年度マスタ!$K$4&amp;"_"&amp;$AG18,データシート1!$A:$BT,MATCH("ab_"&amp;AO$2,データシート1!$A$1:$BT$1,0),0)</f>
        <v>7310</v>
      </c>
      <c r="AP18" s="78">
        <f>VLOOKUP(年度マスタ!$K$4&amp;"_"&amp;$AG18,データシート1!$A:$BT,MATCH("ab_"&amp;AP$2,データシート1!$A$1:$BT$1,0),0)</f>
        <v>0</v>
      </c>
      <c r="AQ18" s="954">
        <f>VLOOKUP(年度マスタ!$K$4&amp;"_"&amp;$AG18,データシート1!$A:$BT,MATCH("ab_"&amp;AQ$2,データシート1!$A$1:$BT$1,0),0)</f>
        <v>0.82724228109717524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50.635599999999997</v>
      </c>
      <c r="AI19" s="78">
        <f>VLOOKUP(年度マスタ!$K$4&amp;"_"&amp;$AG19,データシート1!$A:$BT,MATCH("ab_"&amp;AI$2,データシート1!$A$1:$BT$1,0),0)</f>
        <v>230</v>
      </c>
      <c r="AJ19" s="78">
        <f>VLOOKUP(年度マスタ!$K$4&amp;"_"&amp;$AG19,データシート1!$A:$BT,MATCH("ab_"&amp;AJ$2,データシート1!$A$1:$BT$1,0),0)</f>
        <v>233</v>
      </c>
      <c r="AK19" s="78">
        <f>VLOOKUP(年度マスタ!$K$4&amp;"_"&amp;$AG19,データシート1!$A:$BT,MATCH("ab_"&amp;AK$2,データシート1!$A$1:$BT$1,0),0)</f>
        <v>1560</v>
      </c>
      <c r="AL19" s="78">
        <f>VLOOKUP(年度マスタ!$K$4&amp;"_"&amp;$AG19,データシート1!$A:$BT,MATCH("ab_"&amp;AL$2,データシート1!$A$1:$BT$1,0),0)</f>
        <v>2630</v>
      </c>
      <c r="AM19" s="78">
        <f>VLOOKUP(年度マスタ!$K$4&amp;"_"&amp;$AG19,データシート1!$A:$BT,MATCH("ab_"&amp;AM$2,データシート1!$A$1:$BT$1,0),0)</f>
        <v>4598</v>
      </c>
      <c r="AN19" s="78">
        <f>VLOOKUP(年度マスタ!$K$4&amp;"_"&amp;$AG19,データシート1!$A:$BT,MATCH("ab_"&amp;AN$2,データシート1!$A$1:$BT$1,0),0)</f>
        <v>1815</v>
      </c>
      <c r="AO19" s="78">
        <f>VLOOKUP(年度マスタ!$K$4&amp;"_"&amp;$AG19,データシート1!$A:$BT,MATCH("ab_"&amp;AO$2,データシート1!$A$1:$BT$1,0),0)</f>
        <v>7111</v>
      </c>
      <c r="AP19" s="78">
        <f>VLOOKUP(年度マスタ!$K$4&amp;"_"&amp;$AG19,データシート1!$A:$BT,MATCH("ab_"&amp;AP$2,データシート1!$A$1:$BT$1,0),0)</f>
        <v>0</v>
      </c>
      <c r="AQ19" s="954">
        <f>VLOOKUP(年度マスタ!$K$4&amp;"_"&amp;$AG19,データシート1!$A:$BT,MATCH("ab_"&amp;AQ$2,データシート1!$A$1:$BT$1,0),0)</f>
        <v>0.73053226652450609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53.784300000000002</v>
      </c>
      <c r="AI20" s="78">
        <f>VLOOKUP(年度マスタ!$K$4&amp;"_"&amp;$AG20,データシート1!$A:$BT,MATCH("ab_"&amp;AI$2,データシート1!$A$1:$BT$1,0),0)</f>
        <v>230</v>
      </c>
      <c r="AJ20" s="78">
        <f>VLOOKUP(年度マスタ!$K$4&amp;"_"&amp;$AG20,データシート1!$A:$BT,MATCH("ab_"&amp;AJ$2,データシート1!$A$1:$BT$1,0),0)</f>
        <v>233</v>
      </c>
      <c r="AK20" s="78">
        <f>VLOOKUP(年度マスタ!$K$4&amp;"_"&amp;$AG20,データシート1!$A:$BT,MATCH("ab_"&amp;AK$2,データシート1!$A$1:$BT$1,0),0)</f>
        <v>1560</v>
      </c>
      <c r="AL20" s="78">
        <f>VLOOKUP(年度マスタ!$K$4&amp;"_"&amp;$AG20,データシート1!$A:$BT,MATCH("ab_"&amp;AL$2,データシート1!$A$1:$BT$1,0),0)</f>
        <v>2571</v>
      </c>
      <c r="AM20" s="78">
        <f>VLOOKUP(年度マスタ!$K$4&amp;"_"&amp;$AG20,データシート1!$A:$BT,MATCH("ab_"&amp;AM$2,データシート1!$A$1:$BT$1,0),0)</f>
        <v>4521</v>
      </c>
      <c r="AN20" s="78">
        <f>VLOOKUP(年度マスタ!$K$4&amp;"_"&amp;$AG20,データシート1!$A:$BT,MATCH("ab_"&amp;AN$2,データシート1!$A$1:$BT$1,0),0)</f>
        <v>1808</v>
      </c>
      <c r="AO20" s="78">
        <f>VLOOKUP(年度マスタ!$K$4&amp;"_"&amp;$AG20,データシート1!$A:$BT,MATCH("ab_"&amp;AO$2,データシート1!$A$1:$BT$1,0),0)</f>
        <v>6884</v>
      </c>
      <c r="AP20" s="78">
        <f>VLOOKUP(年度マスタ!$K$4&amp;"_"&amp;$AG20,データシート1!$A:$BT,MATCH("ab_"&amp;AP$2,データシート1!$A$1:$BT$1,0),0)</f>
        <v>0</v>
      </c>
      <c r="AQ20" s="954">
        <f>VLOOKUP(年度マスタ!$K$4&amp;"_"&amp;$AG20,データシート1!$A:$BT,MATCH("ab_"&amp;AQ$2,データシート1!$A$1:$BT$1,0),0)</f>
        <v>0.70019309385928452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真室川町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06364</v>
      </c>
      <c r="BF13" s="70" t="str">
        <f>年度マスタ!K4</f>
        <v>06364</v>
      </c>
      <c r="BG13" s="70" t="str">
        <f>年度マスタ!K4</f>
        <v>06364</v>
      </c>
      <c r="BH13" s="278" t="s">
        <v>195</v>
      </c>
      <c r="BI13" s="278" t="s">
        <v>195</v>
      </c>
      <c r="BJ13" s="278" t="s">
        <v>195</v>
      </c>
      <c r="BK13" s="278" t="str">
        <f>年度マスタ!K4</f>
        <v>06364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真室川町</v>
      </c>
      <c r="BF14" s="70" t="str">
        <f>AP2</f>
        <v>真室川町</v>
      </c>
      <c r="BG14" s="70" t="str">
        <f>AP2</f>
        <v>真室川町</v>
      </c>
      <c r="BH14" s="70" t="s">
        <v>205</v>
      </c>
      <c r="BI14" s="70" t="s">
        <v>205</v>
      </c>
      <c r="BJ14" s="70" t="s">
        <v>205</v>
      </c>
      <c r="BK14" s="70" t="str">
        <f>AP2</f>
        <v>真室川町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23.666709425366555</v>
      </c>
      <c r="AG24" s="877">
        <f t="shared" ref="AG24:AP24" si="11">AG25+AG29</f>
        <v>24.178149113368082</v>
      </c>
      <c r="AH24" s="877">
        <f t="shared" si="11"/>
        <v>23.733025122735832</v>
      </c>
      <c r="AI24" s="877">
        <f t="shared" si="11"/>
        <v>23.380736894889907</v>
      </c>
      <c r="AJ24" s="877">
        <f t="shared" si="11"/>
        <v>24.412272454651166</v>
      </c>
      <c r="AK24" s="877">
        <f t="shared" si="11"/>
        <v>24.450556216443843</v>
      </c>
      <c r="AL24" s="877">
        <f t="shared" si="11"/>
        <v>21.358921778063706</v>
      </c>
      <c r="AM24" s="877">
        <f t="shared" si="11"/>
        <v>20.858755715464628</v>
      </c>
      <c r="AN24" s="877">
        <f t="shared" si="11"/>
        <v>20.094324230981698</v>
      </c>
      <c r="AO24" s="877">
        <f t="shared" si="11"/>
        <v>17.107232064744451</v>
      </c>
      <c r="AP24" s="878">
        <f t="shared" si="11"/>
        <v>16.031715998692494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14.114852091524261</v>
      </c>
      <c r="AG25" s="879">
        <f>①CO2排出量の現状把握!AA35</f>
        <v>14.661407353892949</v>
      </c>
      <c r="AH25" s="879">
        <f>①CO2排出量の現状把握!AB35</f>
        <v>14.60406616135557</v>
      </c>
      <c r="AI25" s="879">
        <f>①CO2排出量の現状把握!AC35</f>
        <v>15.194355399205181</v>
      </c>
      <c r="AJ25" s="879">
        <f>①CO2排出量の現状把握!AD35</f>
        <v>16.03457160634904</v>
      </c>
      <c r="AK25" s="879">
        <f>①CO2排出量の現状把握!AE35</f>
        <v>17.317916886190467</v>
      </c>
      <c r="AL25" s="879">
        <f>①CO2排出量の現状把握!AF35</f>
        <v>15.199271235749668</v>
      </c>
      <c r="AM25" s="879">
        <f>①CO2排出量の現状把握!AG35</f>
        <v>14.635306633896562</v>
      </c>
      <c r="AN25" s="879">
        <f>①CO2排出量の現状把握!AH35</f>
        <v>13.991517905202056</v>
      </c>
      <c r="AO25" s="879">
        <f>①CO2排出量の現状把握!AI35</f>
        <v>11.287084187895619</v>
      </c>
      <c r="AP25" s="880">
        <f>①CO2排出量の現状把握!AJ35</f>
        <v>9.9101083137589647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4.6060829641104641</v>
      </c>
      <c r="AG26" s="881">
        <f>①CO2排出量の現状把握!AA36</f>
        <v>5.3420871923045006</v>
      </c>
      <c r="AH26" s="881">
        <f>①CO2排出量の現状把握!AB36</f>
        <v>6.1386485085855984</v>
      </c>
      <c r="AI26" s="881">
        <f>①CO2排出量の現状把握!AC36</f>
        <v>4.2000714372192443</v>
      </c>
      <c r="AJ26" s="881">
        <f>①CO2排出量の現状把握!AD36</f>
        <v>4.8570667132009966</v>
      </c>
      <c r="AK26" s="881">
        <f>①CO2排出量の現状把握!AE36</f>
        <v>4.3814254823573666</v>
      </c>
      <c r="AL26" s="881">
        <f>①CO2排出量の現状把握!AF36</f>
        <v>3.6608452439927226</v>
      </c>
      <c r="AM26" s="881">
        <f>①CO2排出量の現状把握!AG36</f>
        <v>3.9706413143614956</v>
      </c>
      <c r="AN26" s="881">
        <f>①CO2排出量の現状把握!AH36</f>
        <v>3.2707001799366995</v>
      </c>
      <c r="AO26" s="881">
        <f>①CO2排出量の現状把握!AI36</f>
        <v>2.7769128468231439</v>
      </c>
      <c r="AP26" s="882">
        <f>①CO2排出量の現状把握!AJ36</f>
        <v>2.422606458469053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1.0015161433333359</v>
      </c>
      <c r="AG27" s="881">
        <f>①CO2排出量の現状把握!AA37</f>
        <v>0.94003964892854885</v>
      </c>
      <c r="AH27" s="881">
        <f>①CO2排出量の現状把握!AB37</f>
        <v>0.81083894216348462</v>
      </c>
      <c r="AI27" s="881">
        <f>①CO2排出量の現状把握!AC37</f>
        <v>0.66069254512328734</v>
      </c>
      <c r="AJ27" s="881">
        <f>①CO2排出量の現状把握!AD37</f>
        <v>0.66889825979825479</v>
      </c>
      <c r="AK27" s="881">
        <f>①CO2排出量の現状把握!AE37</f>
        <v>0.6680011912900844</v>
      </c>
      <c r="AL27" s="881">
        <f>①CO2排出量の現状把握!AF37</f>
        <v>0.64199816772296914</v>
      </c>
      <c r="AM27" s="881">
        <f>①CO2排出量の現状把握!AG37</f>
        <v>0.6095509522132786</v>
      </c>
      <c r="AN27" s="881">
        <f>①CO2排出量の現状把握!AH37</f>
        <v>0.56372366681615682</v>
      </c>
      <c r="AO27" s="881">
        <f>①CO2排出量の現状把握!AI37</f>
        <v>0.54116869307603277</v>
      </c>
      <c r="AP27" s="882">
        <f>①CO2排出量の現状把握!AJ37</f>
        <v>0.56355118421608918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8.5072529840804609</v>
      </c>
      <c r="AG28" s="881">
        <f>①CO2排出量の現状把握!AA38</f>
        <v>8.3792805126598999</v>
      </c>
      <c r="AH28" s="881">
        <f>①CO2排出量の現状把握!AB38</f>
        <v>7.6545787106064873</v>
      </c>
      <c r="AI28" s="881">
        <f>①CO2排出量の現状把握!AC38</f>
        <v>10.333591416862649</v>
      </c>
      <c r="AJ28" s="881">
        <f>①CO2排出量の現状把握!AD38</f>
        <v>10.508606633349791</v>
      </c>
      <c r="AK28" s="881">
        <f>①CO2排出量の現状把握!AE38</f>
        <v>12.268490212543018</v>
      </c>
      <c r="AL28" s="881">
        <f>①CO2排出量の現状把握!AF38</f>
        <v>10.896427824033976</v>
      </c>
      <c r="AM28" s="881">
        <f>①CO2排出量の現状把握!AG38</f>
        <v>10.055114367321787</v>
      </c>
      <c r="AN28" s="881">
        <f>①CO2排出量の現状把握!AH38</f>
        <v>10.1570940584492</v>
      </c>
      <c r="AO28" s="881">
        <f>①CO2排出量の現状把握!AI38</f>
        <v>7.969002647996442</v>
      </c>
      <c r="AP28" s="882">
        <f>①CO2排出量の現状把握!AJ38</f>
        <v>6.9239506710738219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9.5518573338422961</v>
      </c>
      <c r="AG29" s="883">
        <f>①CO2排出量の現状把握!AA39</f>
        <v>9.5167417594751331</v>
      </c>
      <c r="AH29" s="883">
        <f>①CO2排出量の現状把握!AB39</f>
        <v>9.1289589613802598</v>
      </c>
      <c r="AI29" s="883">
        <f>①CO2排出量の現状把握!AC39</f>
        <v>8.1863814956847278</v>
      </c>
      <c r="AJ29" s="883">
        <f>①CO2排出量の現状把握!AD39</f>
        <v>8.3777008483021262</v>
      </c>
      <c r="AK29" s="883">
        <f>①CO2排出量の現状把握!AE39</f>
        <v>7.1326393302533742</v>
      </c>
      <c r="AL29" s="883">
        <f>①CO2排出量の現状把握!AF39</f>
        <v>6.1596505423140373</v>
      </c>
      <c r="AM29" s="883">
        <f>①CO2排出量の現状把握!AG39</f>
        <v>6.2234490815680674</v>
      </c>
      <c r="AN29" s="883">
        <f>①CO2排出量の現状把握!AH39</f>
        <v>6.1028063257796417</v>
      </c>
      <c r="AO29" s="883">
        <f>①CO2排出量の現状把握!AI39</f>
        <v>5.8201478768488339</v>
      </c>
      <c r="AP29" s="884">
        <f>①CO2排出量の現状把握!AJ39</f>
        <v>6.1216076849335295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真室川町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122.7</v>
      </c>
      <c r="K6" s="619">
        <f>VLOOKUP(年度マスタ!$K$4&amp;"_"&amp;K$5,データシート1!$A:$BT,MATCH("cb_"&amp;$G6,データシート1!$A$1:$BT$1,0),0)</f>
        <v>134.19999999999999</v>
      </c>
      <c r="L6" s="619">
        <f>VLOOKUP(年度マスタ!$K$4&amp;"_"&amp;L$5,データシート1!$A:$BT,MATCH("cb_"&amp;$G6,データシート1!$A$1:$BT$1,0),0)</f>
        <v>137.30000000000001</v>
      </c>
      <c r="M6" s="619">
        <f>VLOOKUP(年度マスタ!$K$4&amp;"_"&amp;M$5,データシート1!$A:$BT,MATCH("cb_"&amp;$G6,データシート1!$A$1:$BT$1,0),0)</f>
        <v>143.4</v>
      </c>
      <c r="N6" s="619">
        <f>VLOOKUP(年度マスタ!$K$4&amp;"_"&amp;N$5,データシート1!$A:$BT,MATCH("cb_"&amp;$G6,データシート1!$A$1:$BT$1,0),0)</f>
        <v>163.6</v>
      </c>
      <c r="O6" s="619">
        <f>VLOOKUP(年度マスタ!$K$4&amp;"_"&amp;O$5,データシート1!$A:$BT,MATCH("cb_"&amp;$G6,データシート1!$A$1:$BT$1,0),0)</f>
        <v>176.9</v>
      </c>
      <c r="P6" s="619">
        <f>VLOOKUP(年度マスタ!$K$4&amp;"_"&amp;P$5,データシート1!$A:$BT,MATCH("cb_"&amp;$G6,データシート1!$A$1:$BT$1,0),0)</f>
        <v>188.6</v>
      </c>
      <c r="Q6" s="619">
        <f>VLOOKUP(年度マスタ!$K$4&amp;"_"&amp;Q$5,データシート1!$A:$BT,MATCH("cb_"&amp;$G6,データシート1!$A$1:$BT$1,0),0)</f>
        <v>198.5</v>
      </c>
      <c r="R6" s="633">
        <f>VLOOKUP(年度マスタ!$K$4&amp;"_"&amp;R$5,データシート1!$A:$BT,MATCH("cb_"&amp;$G6,データシート1!$A$1:$BT$1,0),0)</f>
        <v>204</v>
      </c>
      <c r="S6" s="568"/>
      <c r="T6" s="190"/>
      <c r="U6" s="581"/>
      <c r="V6" s="195"/>
      <c r="W6" s="195"/>
      <c r="X6" s="195"/>
      <c r="Y6" s="196" t="s">
        <v>372</v>
      </c>
      <c r="Z6" s="663" t="s">
        <v>373</v>
      </c>
      <c r="AA6" s="663"/>
      <c r="AB6" s="663"/>
      <c r="AC6" s="664">
        <f>SUM(AC7:AC8)</f>
        <v>367660</v>
      </c>
      <c r="AD6" s="664">
        <f>SUM(AD7:AD8)</f>
        <v>406537.29700000002</v>
      </c>
      <c r="AE6" s="665">
        <f>$AD6*3600/100000000</f>
        <v>14.635342692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59.4</v>
      </c>
      <c r="L7" s="617">
        <f>VLOOKUP(年度マスタ!$K$4&amp;"_"&amp;L$5,データシート1!$A:$BT,MATCH("cb_"&amp;$G7,データシート1!$A$1:$BT$1,0),0)</f>
        <v>59.400000000000013</v>
      </c>
      <c r="M7" s="617">
        <f>VLOOKUP(年度マスタ!$K$4&amp;"_"&amp;M$5,データシート1!$A:$BT,MATCH("cb_"&amp;$G7,データシート1!$A$1:$BT$1,0),0)</f>
        <v>59</v>
      </c>
      <c r="N7" s="617">
        <f>VLOOKUP(年度マスタ!$K$4&amp;"_"&amp;N$5,データシート1!$A:$BT,MATCH("cb_"&amp;$G7,データシート1!$A$1:$BT$1,0),0)</f>
        <v>59.400000000000013</v>
      </c>
      <c r="O7" s="617">
        <f>VLOOKUP(年度マスタ!$K$4&amp;"_"&amp;O$5,データシート1!$A:$BT,MATCH("cb_"&amp;$G7,データシート1!$A$1:$BT$1,0),0)</f>
        <v>59.400000000000013</v>
      </c>
      <c r="P7" s="617">
        <f>VLOOKUP(年度マスタ!$K$4&amp;"_"&amp;P$5,データシート1!$A:$BT,MATCH("cb_"&amp;$G7,データシート1!$A$1:$BT$1,0),0)</f>
        <v>59.400000000000013</v>
      </c>
      <c r="Q7" s="617">
        <f>VLOOKUP(年度マスタ!$K$4&amp;"_"&amp;Q$5,データシート1!$A:$BT,MATCH("cb_"&amp;$G7,データシート1!$A$1:$BT$1,0),0)</f>
        <v>59.400000000000006</v>
      </c>
      <c r="R7" s="634">
        <f>VLOOKUP(年度マスタ!$K$4&amp;"_"&amp;R$5,データシート1!$A:$BT,MATCH("cb_"&amp;$G7,データシート1!$A$1:$BT$1,0),0)</f>
        <v>59.400000000000006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57247</v>
      </c>
      <c r="AD7" s="1022">
        <f>VLOOKUP(年度マスタ!$K$4&amp;"_"&amp;年度マスタ!$K$9,データシート3!A:AB,MATCH("ea_"&amp;$Y7&amp;"_年間発電",データシート3!$A$1:$AB$1,0),0)/10^3</f>
        <v>63196.305</v>
      </c>
      <c r="AE7" s="554">
        <f t="shared" ref="AE7:AE16" si="0">$AD7*3600/100000000</f>
        <v>2.2750669800000001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310413</v>
      </c>
      <c r="AD8" s="1022">
        <f>VLOOKUP(年度マスタ!$K$4&amp;"_"&amp;年度マスタ!$K$9,データシート3!A:AB,MATCH("ea_"&amp;$Y8&amp;"_年間発電",データシート3!$A$1:$AB$1,0),0)/10^3</f>
        <v>343340.99200000003</v>
      </c>
      <c r="AE8" s="554">
        <f t="shared" si="0"/>
        <v>12.360275712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247300</v>
      </c>
      <c r="AD9" s="666">
        <f>VLOOKUP(年度マスタ!$K$4&amp;"_"&amp;年度マスタ!$K$9,データシート3!A:AB,MATCH("ea_"&amp;$Y9&amp;"_年間発電",データシート3!$A$1:$AB$1,0),0)/10^3</f>
        <v>565228.93799999997</v>
      </c>
      <c r="AE9" s="667">
        <f t="shared" si="0"/>
        <v>20.348241768000001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8210</v>
      </c>
      <c r="AD10" s="666">
        <f>SUM(AD11:AD12)</f>
        <v>47344.559000000008</v>
      </c>
      <c r="AE10" s="667">
        <f t="shared" si="0"/>
        <v>1.7044041240000003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8210</v>
      </c>
      <c r="AD11" s="1022">
        <f>VLOOKUP(年度マスタ!$K$4&amp;"_"&amp;年度マスタ!$K$9,データシート3!A:AB,MATCH("ea_"&amp;$Y11&amp;"_年間発電",データシート3!$A$1:$AB$1,0),0)/10^3</f>
        <v>47344.559000000008</v>
      </c>
      <c r="AE11" s="554">
        <f t="shared" si="0"/>
        <v>1.7044041240000003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122.7</v>
      </c>
      <c r="K12" s="651">
        <f t="shared" ref="K12:Q12" si="1">SUM(K6:K11)</f>
        <v>193.6</v>
      </c>
      <c r="L12" s="651">
        <f t="shared" si="1"/>
        <v>196.70000000000002</v>
      </c>
      <c r="M12" s="651">
        <f t="shared" si="1"/>
        <v>202.4</v>
      </c>
      <c r="N12" s="651">
        <f t="shared" si="1"/>
        <v>223</v>
      </c>
      <c r="O12" s="651">
        <f t="shared" si="1"/>
        <v>236.3</v>
      </c>
      <c r="P12" s="651">
        <f t="shared" si="1"/>
        <v>248</v>
      </c>
      <c r="Q12" s="651">
        <f t="shared" si="1"/>
        <v>257.89999999999998</v>
      </c>
      <c r="R12" s="652">
        <f t="shared" ref="R12" si="2">SUM(R6:R11)</f>
        <v>263.39999999999998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0.28558879999999998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5.6796761900000003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147.25472399999998</v>
      </c>
      <c r="K19" s="615">
        <f>K6*別紙!$C5/100*別紙!$E5/10^3</f>
        <v>161.05610399999998</v>
      </c>
      <c r="L19" s="615">
        <f>L6*別紙!$C5/100*別紙!$E5/10^3</f>
        <v>164.776476</v>
      </c>
      <c r="M19" s="615">
        <f>M6*別紙!$C5/100*別紙!$E5/10^3</f>
        <v>172.09720799999999</v>
      </c>
      <c r="N19" s="615">
        <f>N6*別紙!$C5/100*別紙!$E5/10^3</f>
        <v>196.33963199999997</v>
      </c>
      <c r="O19" s="615">
        <f>O6*別紙!$C5/100*別紙!$E5/10^3</f>
        <v>212.30122800000001</v>
      </c>
      <c r="P19" s="615">
        <f>P6*別紙!$C5/100*別紙!$E5/10^3</f>
        <v>226.34263199999998</v>
      </c>
      <c r="Q19" s="615">
        <f>Q6*別紙!$C5/100*別紙!$E5/10^3</f>
        <v>238.22381999999999</v>
      </c>
      <c r="R19" s="639">
        <f>R6*別紙!$C5/100*別紙!$E5/10^3</f>
        <v>244.82447999999999</v>
      </c>
      <c r="S19" s="572"/>
      <c r="T19" s="191"/>
      <c r="U19" s="588"/>
      <c r="W19" s="201"/>
      <c r="X19" s="201"/>
      <c r="Y19" s="173"/>
      <c r="Z19" s="628" t="s">
        <v>389</v>
      </c>
      <c r="AA19" s="671"/>
      <c r="AB19" s="672"/>
      <c r="AC19" s="673">
        <f>SUM($AC$6,$AC$9,$AC$10,$AC$13)</f>
        <v>623170</v>
      </c>
      <c r="AD19" s="673">
        <f>SUM($AD$6,$AD$9,$AD$10,$AD$13)</f>
        <v>1019110.794</v>
      </c>
      <c r="AE19" s="674">
        <f>SUM($AE$6,$AE$9,$AE$10,$AE$13,$AE$17,$AE$18)</f>
        <v>42.653253574000004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78.571944000000002</v>
      </c>
      <c r="L20" s="617">
        <f>L7*別紙!$C6/100*別紙!$E6/10^3</f>
        <v>78.571944000000016</v>
      </c>
      <c r="M20" s="617">
        <f>M7*別紙!$C6/100*別紙!$E6/10^3</f>
        <v>78.042839999999998</v>
      </c>
      <c r="N20" s="617">
        <f>N7*別紙!$C6/100*別紙!$E6/10^3</f>
        <v>78.571944000000016</v>
      </c>
      <c r="O20" s="617">
        <f>O7*別紙!$C6/100*別紙!$E6/10^3</f>
        <v>78.571944000000016</v>
      </c>
      <c r="P20" s="617">
        <f>P7*別紙!$C6/100*別紙!$E6/10^3</f>
        <v>78.571944000000016</v>
      </c>
      <c r="Q20" s="617">
        <f>Q7*別紙!$C6/100*別紙!$E6/10^3</f>
        <v>78.571944000000002</v>
      </c>
      <c r="R20" s="634">
        <f>R7*別紙!$C6/100*別紙!$E6/10^3</f>
        <v>78.571944000000002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147.25472399999998</v>
      </c>
      <c r="K25" s="657">
        <f t="shared" si="3"/>
        <v>239.62804799999998</v>
      </c>
      <c r="L25" s="657">
        <f t="shared" si="3"/>
        <v>243.34842000000003</v>
      </c>
      <c r="M25" s="657">
        <f t="shared" si="3"/>
        <v>250.14004799999998</v>
      </c>
      <c r="N25" s="657">
        <f t="shared" si="3"/>
        <v>274.91157599999997</v>
      </c>
      <c r="O25" s="657">
        <f t="shared" si="3"/>
        <v>290.87317200000001</v>
      </c>
      <c r="P25" s="657">
        <f t="shared" si="3"/>
        <v>304.91457600000001</v>
      </c>
      <c r="Q25" s="657">
        <f t="shared" si="3"/>
        <v>316.79576399999996</v>
      </c>
      <c r="R25" s="658">
        <f t="shared" ref="R25" si="4">SUM(R19:R24)</f>
        <v>323.39642400000002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37192.455805992191</v>
      </c>
      <c r="K26" s="654">
        <f>(VLOOKUP(年度マスタ!$K$4&amp;"_"&amp;K$18,データシート1!$A:$BT,MATCH("da_合計",データシート1!$A$1:$BT$1,0),0))/10^3</f>
        <v>33395.102855845173</v>
      </c>
      <c r="L26" s="654">
        <f>(VLOOKUP(年度マスタ!$K$4&amp;"_"&amp;L$18,データシート1!$A:$BT,MATCH("da_合計",データシート1!$A$1:$BT$1,0),0))/10^3</f>
        <v>33677.554429595984</v>
      </c>
      <c r="M26" s="654">
        <f>(VLOOKUP(年度マスタ!$K$4&amp;"_"&amp;M$18,データシート1!$A:$BT,MATCH("da_合計",データシート1!$A$1:$BT$1,0),0))/10^3</f>
        <v>32443.238280169295</v>
      </c>
      <c r="N26" s="654">
        <f>(VLOOKUP(年度マスタ!$K$4&amp;"_"&amp;N$18,データシート1!$A:$BT,MATCH("da_合計",データシート1!$A$1:$BT$1,0),0))/10^3</f>
        <v>31383.449674957756</v>
      </c>
      <c r="O26" s="654">
        <f>(VLOOKUP(年度マスタ!$K$4&amp;"_"&amp;O$18,データシート1!$A:$BT,MATCH("da_合計",データシート1!$A$1:$BT$1,0),0))/10^3</f>
        <v>31026.895345737808</v>
      </c>
      <c r="P26" s="654">
        <f>(VLOOKUP(年度マスタ!$K$4&amp;"_"&amp;P$18,データシート1!$A:$BT,MATCH("da_合計",データシート1!$A$1:$BT$1,0),0))/10^3</f>
        <v>30465.482163079483</v>
      </c>
      <c r="Q26" s="654">
        <f>(VLOOKUP(年度マスタ!$K$4&amp;"_"&amp;Q$18,データシート1!$A:$BT,MATCH("da_合計",データシート1!$A$1:$BT$1,0),0))/10^3</f>
        <v>32562.219918373365</v>
      </c>
      <c r="R26" s="655">
        <f>Q26</f>
        <v>32562.219918373365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3.9592632647902568E-3</v>
      </c>
      <c r="K27" s="839">
        <f t="shared" ref="K27:P27" si="5">K25/K26</f>
        <v>7.1755445411978329E-3</v>
      </c>
      <c r="L27" s="839">
        <f t="shared" si="5"/>
        <v>7.2258340643091461E-3</v>
      </c>
      <c r="M27" s="839">
        <f t="shared" si="5"/>
        <v>7.7100826323152939E-3</v>
      </c>
      <c r="N27" s="839">
        <f t="shared" si="5"/>
        <v>8.7597628319159605E-3</v>
      </c>
      <c r="O27" s="839">
        <f t="shared" si="5"/>
        <v>9.3748719863445025E-3</v>
      </c>
      <c r="P27" s="839">
        <f t="shared" si="5"/>
        <v>1.0008526186055902E-2</v>
      </c>
      <c r="Q27" s="839">
        <f>Q25/Q26</f>
        <v>9.7289363192724666E-3</v>
      </c>
      <c r="R27" s="840">
        <f>R25/R26</f>
        <v>9.9316454716750525E-3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9.9316454716750525E-3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31.29733772926712</v>
      </c>
      <c r="AA52" s="173"/>
      <c r="AB52" s="678" t="s">
        <v>413</v>
      </c>
      <c r="AC52" s="679">
        <f>$AD6</f>
        <v>406537.29700000002</v>
      </c>
      <c r="AD52" s="680">
        <f>R19+R20</f>
        <v>323.39642400000002</v>
      </c>
      <c r="AE52" s="681">
        <f t="shared" ref="AE52:AE54" si="6">IFERROR(AD52/AC52,"-")</f>
        <v>7.9549017122529841E-4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986548.5740816266</v>
      </c>
      <c r="Z53" s="1130"/>
      <c r="AA53" s="173"/>
      <c r="AB53" s="678" t="s">
        <v>377</v>
      </c>
      <c r="AC53" s="679">
        <f>$AD9</f>
        <v>565228.93799999997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47344.559000000008</v>
      </c>
      <c r="AD54" s="679">
        <f>R22</f>
        <v>0</v>
      </c>
      <c r="AE54" s="681">
        <f t="shared" si="6"/>
        <v>0</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27</v>
      </c>
      <c r="AM54" s="443">
        <f>VLOOKUP(年度マスタ!$K$4&amp;"_"&amp;AM$53,データシート1!$A$1:$BT$2000,MATCH("ca_太陽光発電（10kW未満）",データシート1!$A$1:$BT$1,0),0)</f>
        <v>28</v>
      </c>
      <c r="AN54" s="443">
        <f>VLOOKUP(年度マスタ!$K$4&amp;"_"&amp;AN$53,データシート1!$A$1:$BT$2000,MATCH("ca_太陽光発電（10kW未満）",データシート1!$A$1:$BT$1,0),0)</f>
        <v>32</v>
      </c>
      <c r="AO54" s="443">
        <f>VLOOKUP(年度マスタ!$K$4&amp;"_"&amp;AO$53,データシート1!$A$1:$BT$2000,MATCH("ca_太陽光発電（10kW未満）",データシート1!$A$1:$BT$1,0),0)</f>
        <v>35</v>
      </c>
      <c r="AP54" s="443">
        <f>VLOOKUP(年度マスタ!$K$4&amp;"_"&amp;AP$53,データシート1!$A$1:$BT$2000,MATCH("ca_太陽光発電（10kW未満）",データシート1!$A$1:$BT$1,0),0)</f>
        <v>37</v>
      </c>
      <c r="AQ54" s="443">
        <f>VLOOKUP(年度マスタ!$K$4&amp;"_"&amp;AQ$53,データシート1!$A$1:$BT$2000,MATCH("ca_太陽光発電（10kW未満）",データシート1!$A$1:$BT$1,0),0)</f>
        <v>38</v>
      </c>
      <c r="AR54" s="443">
        <f>VLOOKUP(年度マスタ!$K$4&amp;"_"&amp;AR$53,データシート1!$A$1:$BT$2000,MATCH("ca_太陽光発電（10kW未満）",データシート1!$A$1:$BT$1,0),0)</f>
        <v>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真室川町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真室川町</v>
      </c>
      <c r="AZ12" s="1023" t="str">
        <f>年度マスタ!$K4</f>
        <v>06364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真室川町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真室川町</v>
      </c>
      <c r="AZ4" s="1038" t="str">
        <f>年度マスタ!$K4</f>
        <v>06364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真室川町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2025-03-04T09:16:40Z</dcterms:created>
  <dcterms:modified xsi:type="dcterms:W3CDTF">2025-03-04T09:16:41Z</dcterms:modified>
  <cp:category/>
  <cp:contentStatus/>
</cp:coreProperties>
</file>