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042BB7-5CD2-426E-9DA3-356CDDAE9A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<sst xmlns="http://schemas.openxmlformats.org/spreadsheetml/2006/main" count="16722" uniqueCount="2420">
  <si>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</si>
  <si>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</si>
  <si>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</si>
  <si>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</si>
  <si>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</si>
  <si>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</si>
  <si>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</si>
  <si>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</si>
  <si>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</si>
  <si>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</si>
  <si>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</si>
  <si>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</si>
  <si>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</si>
  <si>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</si>
  <si>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</si>
  <si>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</si>
  <si>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</si>
  <si>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</si>
  <si>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</si>
  <si>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</si>
  <si>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</si>
  <si>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</si>
  <si>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</si>
  <si>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</si>
  <si>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</si>
  <si>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</si>
  <si>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</si>
  <si>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</si>
  <si>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</si>
  <si>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</si>
  <si>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</si>
  <si>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</si>
  <si>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</si>
  <si>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</si>
  <si>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</si>
  <si>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</si>
  <si>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</si>
  <si>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</si>
  <si>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</si>
  <si>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</si>
  <si>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</si>
  <si>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</si>
  <si>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</si>
  <si>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</si>
  <si>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</si>
  <si>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</si>
  <si>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</si>
  <si>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</si>
  <si>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</si>
  <si>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</si>
  <si>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</si>
  <si>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</si>
  <si>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</si>
  <si>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</si>
  <si>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</si>
  <si>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</si>
  <si>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</si>
  <si>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</si>
  <si>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</si>
  <si>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</si>
  <si>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</si>
  <si>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</si>
  <si>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</si>
  <si>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</si>
  <si>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</si>
  <si>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</si>
  <si>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</si>
  <si>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</si>
  <si>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</si>
  <si>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</si>
  <si>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</si>
  <si>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</si>
  <si>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</si>
  <si>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</si>
  <si>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</si>
  <si>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</si>
  <si>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</si>
  <si>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</si>
  <si>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</si>
  <si>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</si>
  <si>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</si>
  <si>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</si>
  <si>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</si>
  <si>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</si>
  <si>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</si>
  <si>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</si>
  <si>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</si>
  <si>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</si>
  <si>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</si>
  <si>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</si>
  <si>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</si>
  <si>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</si>
  <si>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</si>
  <si>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</si>
  <si>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</si>
  <si>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</si>
  <si>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</si>
  <si>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</si>
  <si>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</si>
  <si>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</si>
  <si>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</si>
  <si>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</si>
  <si>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</si>
  <si>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</si>
  <si>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</si>
  <si>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</si>
  <si>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</si>
  <si>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</si>
  <si>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</si>
  <si>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</si>
  <si>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</si>
  <si>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</si>
  <si>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</si>
  <si>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</si>
  <si>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</si>
  <si>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</si>
  <si>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</si>
  <si>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</si>
  <si>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</si>
  <si>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</si>
  <si>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</si>
  <si>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</si>
  <si>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</si>
  <si>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</si>
  <si>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</si>
  <si>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</si>
  <si>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</si>
  <si>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</si>
  <si>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</si>
  <si>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</si>
  <si>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</si>
  <si>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</si>
  <si>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</si>
  <si>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</si>
  <si>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</si>
  <si>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</si>
  <si>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</si>
  <si>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</si>
  <si>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</si>
  <si>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</si>
  <si>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</si>
  <si>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</si>
  <si>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</si>
  <si>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</si>
  <si>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</si>
  <si>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</si>
  <si>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</si>
  <si>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</si>
  <si>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</si>
  <si>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</si>
  <si>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</si>
  <si>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</si>
  <si>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</si>
  <si>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</si>
  <si>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</si>
  <si>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</si>
  <si>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</si>
  <si>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</si>
  <si>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</si>
  <si>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</si>
  <si>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</si>
  <si>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</si>
  <si>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</si>
  <si>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</si>
  <si>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</si>
  <si>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</si>
  <si>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</si>
  <si>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</si>
  <si>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</si>
  <si>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</si>
  <si>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</si>
  <si>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</si>
  <si>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</si>
  <si>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</si>
  <si>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</si>
  <si>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</si>
  <si>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</si>
  <si>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</si>
  <si>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</si>
  <si>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</si>
  <si>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</si>
  <si>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</si>
  <si>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</si>
  <si>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</si>
  <si>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</si>
  <si>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</si>
  <si>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</si>
  <si>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</si>
  <si>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</si>
  <si>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</si>
  <si>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</si>
  <si>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</si>
  <si>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</si>
  <si>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</si>
  <si>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</si>
  <si>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</si>
  <si>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</si>
  <si>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</si>
  <si>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</si>
  <si>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</si>
  <si>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</si>
  <si>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</si>
  <si>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</si>
  <si>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</si>
  <si>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</si>
  <si>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</si>
  <si>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</si>
  <si>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</si>
  <si>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</si>
  <si>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</si>
  <si>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</si>
  <si>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</si>
  <si>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</si>
  <si>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</si>
  <si>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</si>
  <si>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</si>
  <si>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</si>
  <si>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</si>
  <si>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</si>
  <si>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</si>
  <si>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</si>
  <si>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</si>
  <si>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</si>
  <si>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</si>
  <si>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</si>
  <si>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</si>
  <si>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</si>
  <si>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</si>
  <si>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</si>
  <si>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</si>
  <si>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</si>
  <si>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</si>
  <si>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</si>
  <si>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</si>
  <si>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</si>
  <si>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</si>
  <si>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</si>
  <si>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</si>
  <si>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</si>
  <si>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</si>
  <si>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</si>
  <si>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</si>
  <si>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</si>
  <si>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</si>
  <si>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</si>
  <si>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</si>
  <si>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</si>
  <si>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</si>
  <si>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</si>
  <si>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</si>
  <si>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</si>
  <si>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</si>
  <si>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</si>
  <si>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</si>
  <si>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</si>
  <si>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</si>
  <si>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</si>
  <si>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</si>
  <si>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</si>
  <si>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</si>
  <si>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</si>
  <si>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</si>
  <si>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</si>
  <si>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</si>
  <si>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</si>
  <si>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</si>
  <si>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</si>
  <si>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</si>
  <si>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</si>
  <si>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</si>
  <si>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</si>
  <si>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</si>
  <si>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</si>
  <si>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</si>
  <si>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</si>
  <si>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</si>
  <si>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</si>
  <si>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</si>
  <si>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</si>
  <si>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</si>
  <si>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</si>
  <si>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</si>
  <si>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</si>
  <si>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</si>
  <si>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</si>
  <si>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</si>
  <si>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</si>
  <si>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</si>
  <si>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</si>
  <si>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</si>
  <si>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</si>
  <si>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</si>
  <si>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</si>
  <si>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</si>
  <si>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</si>
  <si>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</si>
  <si>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</si>
  <si>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</si>
  <si>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</si>
  <si>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</si>
  <si>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</si>
  <si>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</si>
  <si>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</si>
  <si>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</si>
  <si>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</si>
  <si>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</si>
  <si>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</si>
  <si>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</si>
  <si>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</si>
  <si>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</si>
  <si>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</si>
  <si>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</si>
  <si>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</si>
  <si>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</si>
  <si>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</si>
  <si>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</si>
  <si>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</si>
  <si>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</si>
  <si>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</si>
  <si>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</si>
  <si>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</si>
  <si>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</si>
  <si>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</si>
  <si>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</si>
  <si>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</si>
  <si>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</si>
  <si>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</si>
  <si>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</si>
  <si>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</si>
  <si>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</si>
  <si>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</si>
  <si>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</si>
  <si>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</si>
  <si>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</si>
  <si>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</si>
  <si>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</si>
  <si>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</si>
  <si>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</si>
  <si>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</si>
  <si>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</si>
  <si>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</si>
  <si>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</si>
  <si>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</si>
  <si>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</si>
  <si>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</si>
  <si>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</si>
  <si>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</si>
  <si>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</si>
  <si>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</si>
  <si>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</si>
  <si>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</si>
  <si>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</si>
  <si>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</si>
  <si>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</si>
  <si>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</si>
  <si>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</si>
  <si>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</si>
  <si>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</si>
  <si>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</si>
  <si>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</si>
  <si>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</si>
  <si>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</si>
  <si>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</si>
  <si>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</si>
  <si>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</si>
  <si>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</si>
  <si>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</si>
  <si>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</si>
  <si>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</si>
  <si>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</si>
  <si>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</si>
  <si>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</si>
  <si>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</si>
  <si>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</si>
  <si>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</si>
  <si>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</si>
  <si>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</si>
  <si>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</si>
  <si>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</si>
  <si>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</si>
  <si>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</si>
  <si>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</si>
  <si>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</si>
  <si>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</si>
  <si>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</si>
  <si>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</si>
  <si>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</si>
  <si>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</si>
  <si>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</si>
  <si>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</si>
  <si>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</si>
  <si>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</si>
  <si>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</si>
  <si>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</si>
  <si>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</si>
  <si>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</si>
  <si>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</si>
  <si>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</si>
  <si>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</si>
  <si>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</si>
  <si>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</si>
  <si>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</si>
  <si>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</si>
  <si>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</si>
  <si>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</si>
  <si>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</si>
  <si>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</si>
  <si>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</si>
  <si>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</si>
  <si>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</si>
  <si>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</si>
  <si>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</si>
  <si>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</si>
  <si>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</si>
  <si>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</si>
  <si>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</si>
  <si>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</si>
  <si>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</si>
  <si>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</si>
  <si>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</si>
  <si>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</si>
  <si>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</si>
  <si>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</si>
  <si>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</si>
  <si>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</si>
  <si>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</si>
  <si>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</si>
  <si>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</si>
  <si>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</si>
  <si>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</si>
  <si>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</si>
  <si>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</si>
  <si>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</si>
  <si>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</si>
  <si>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</si>
  <si>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</si>
  <si>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</si>
  <si>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</si>
  <si>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</si>
  <si>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</si>
  <si>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</si>
  <si>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</si>
  <si>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</si>
  <si>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</si>
  <si>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</si>
  <si>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</si>
  <si>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</si>
  <si>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</si>
  <si>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</si>
  <si>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</si>
  <si>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</si>
  <si>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</si>
  <si>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</si>
  <si>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</si>
  <si>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</si>
  <si>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</si>
  <si>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</si>
  <si>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</si>
  <si>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</si>
  <si>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</si>
  <si>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</si>
  <si>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</si>
  <si>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</si>
  <si>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</si>
  <si>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</si>
  <si>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</si>
  <si>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</si>
  <si>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</si>
  <si>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</si>
  <si>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</si>
  <si>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</si>
  <si>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</si>
  <si>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</si>
  <si>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</si>
  <si>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</si>
  <si>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</si>
  <si>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</si>
  <si>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</si>
  <si>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</si>
  <si>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</si>
  <si>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</si>
  <si>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</si>
  <si>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</si>
  <si>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</si>
  <si>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</si>
  <si>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</si>
  <si>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</si>
  <si>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</si>
  <si>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</si>
  <si>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</si>
  <si>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</si>
  <si>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</si>
  <si>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</si>
  <si>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</si>
  <si>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</si>
  <si>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</si>
  <si>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</si>
  <si>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</si>
  <si>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</si>
  <si>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</si>
  <si>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</si>
  <si>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</si>
  <si>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</si>
  <si>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</si>
  <si>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</si>
  <si>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</si>
  <si>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</si>
  <si>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</si>
  <si>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</si>
  <si>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</si>
  <si>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</si>
  <si>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</si>
  <si>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</si>
  <si>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</si>
  <si>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</si>
  <si>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</si>
  <si>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</si>
  <si>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</si>
  <si>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</si>
  <si>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</si>
  <si>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</si>
  <si>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</si>
  <si>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</si>
  <si>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</si>
  <si>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</si>
  <si>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</si>
  <si>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</si>
  <si>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</si>
  <si>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</si>
  <si>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</si>
  <si>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</si>
  <si>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</si>
  <si>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</si>
  <si>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</si>
  <si>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</si>
  <si>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</si>
  <si>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</si>
  <si>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</si>
  <si>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</si>
  <si>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</si>
  <si>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</si>
  <si>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</si>
  <si>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</si>
  <si>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</si>
  <si>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</si>
  <si>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</si>
  <si>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</si>
  <si>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</si>
  <si>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</si>
  <si>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</si>
  <si>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</si>
  <si>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</si>
  <si>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</si>
  <si>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</si>
  <si>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</si>
  <si>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</si>
  <si>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</si>
  <si>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</si>
  <si>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</si>
  <si>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</si>
  <si>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</si>
  <si>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</si>
  <si>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</si>
  <si>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</si>
  <si>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</si>
  <si>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</si>
  <si>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</si>
  <si>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</si>
  <si>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</si>
  <si>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</si>
  <si>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</si>
  <si>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</si>
  <si>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</si>
  <si>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</si>
  <si>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</si>
  <si>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</si>
  <si>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</si>
  <si>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</si>
  <si>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</si>
  <si>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</si>
  <si>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</si>
  <si>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</si>
  <si>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</si>
  <si>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</si>
  <si>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</si>
  <si>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</si>
  <si>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</si>
  <si>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</si>
  <si>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</si>
  <si>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</si>
  <si>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</si>
  <si>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</si>
  <si>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</si>
  <si>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</si>
  <si>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</si>
  <si>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</si>
  <si>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</si>
  <si>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</si>
  <si>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</si>
  <si>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</si>
  <si>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</si>
  <si>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</si>
  <si>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</si>
  <si>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</si>
  <si>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</si>
  <si>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</si>
  <si>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</si>
  <si>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</si>
  <si>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</si>
  <si>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</si>
  <si>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</si>
  <si>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</si>
  <si>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</si>
  <si>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</si>
  <si>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</si>
  <si>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</si>
  <si>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</si>
  <si>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</si>
  <si>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</si>
  <si>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</si>
  <si>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</si>
  <si>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</si>
  <si>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</si>
  <si>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</si>
  <si>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</si>
  <si>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</si>
  <si>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</si>
  <si>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</si>
  <si>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</si>
  <si>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</si>
  <si>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</si>
  <si>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</si>
  <si>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</si>
  <si>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</si>
  <si>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</si>
  <si>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</si>
  <si>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</si>
  <si>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</si>
  <si>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</si>
  <si>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</si>
  <si>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</si>
  <si>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</si>
  <si>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</si>
  <si>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</si>
  <si>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</si>
  <si>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</si>
  <si>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</si>
  <si>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</si>
  <si>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</si>
  <si>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</si>
  <si>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</si>
  <si>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</si>
  <si>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</si>
  <si>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</si>
  <si>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</si>
  <si>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</si>
  <si>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</si>
  <si>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</si>
  <si>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</si>
  <si>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</si>
  <si>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</si>
  <si>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</si>
  <si>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</si>
  <si>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</si>
  <si>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</si>
  <si>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</si>
  <si>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</si>
  <si>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</si>
  <si>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</si>
  <si>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</si>
  <si>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</si>
  <si>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</si>
  <si>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</si>
  <si>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</si>
  <si>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</si>
  <si>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</si>
  <si>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</si>
  <si>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</si>
  <si>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</si>
  <si>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</si>
  <si>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</si>
  <si>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</si>
  <si>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</si>
  <si>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</si>
  <si>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</si>
  <si>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</si>
  <si>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</si>
  <si>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</si>
  <si>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</si>
  <si>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</si>
  <si>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</si>
  <si>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</si>
  <si>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</si>
  <si>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</si>
  <si>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</si>
  <si>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</si>
  <si>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</si>
  <si>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</si>
  <si>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</si>
  <si>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</si>
  <si>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</si>
  <si>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</si>
  <si>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</si>
  <si>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</si>
  <si>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</si>
  <si>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</si>
  <si>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</si>
  <si>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</si>
  <si>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</si>
  <si>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</si>
  <si>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</si>
  <si>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</si>
  <si>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</si>
  <si>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</si>
  <si>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</si>
  <si>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</si>
  <si>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</si>
  <si>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</si>
  <si>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</si>
  <si>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</si>
  <si>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</si>
  <si>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</si>
  <si>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</si>
  <si>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</si>
  <si>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</si>
  <si>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</si>
  <si>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</si>
  <si>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</si>
  <si>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</si>
  <si>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</si>
  <si>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</si>
  <si>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</si>
  <si>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</si>
  <si>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</si>
  <si>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</si>
  <si>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</si>
  <si>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</si>
  <si>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</si>
  <si>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</si>
  <si>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</si>
  <si>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</si>
  <si>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</si>
  <si>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</si>
  <si>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</si>
  <si>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</si>
  <si>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</si>
  <si>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</si>
  <si>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</si>
  <si>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</si>
  <si>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</si>
  <si>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</si>
  <si>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</si>
  <si>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</si>
  <si>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</si>
  <si>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</si>
  <si>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</si>
  <si>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</si>
  <si>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</si>
  <si>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</si>
  <si>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</si>
  <si>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</si>
  <si>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</si>
  <si>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</si>
  <si>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</si>
  <si>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</si>
  <si>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</si>
  <si>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</si>
  <si>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</si>
  <si>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</si>
  <si>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</si>
  <si>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</si>
  <si>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</si>
  <si>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</si>
  <si>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</si>
  <si>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</si>
  <si>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</si>
  <si>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</si>
  <si>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</si>
  <si>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</si>
  <si>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</si>
  <si>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</si>
  <si>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</si>
  <si>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</si>
  <si>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</si>
  <si>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</si>
  <si>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</si>
  <si>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</si>
  <si>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</si>
  <si>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</si>
  <si>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</si>
  <si>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</si>
  <si>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</si>
  <si>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</si>
  <si>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</si>
  <si>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</si>
  <si>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</si>
  <si>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</si>
  <si>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</si>
  <si>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</si>
  <si>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</si>
  <si>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</si>
  <si>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</si>
  <si>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</si>
  <si>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</si>
  <si>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</si>
  <si>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</si>
  <si>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</si>
  <si>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</si>
  <si>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</si>
  <si>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</si>
  <si>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</si>
  <si>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</si>
  <si>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</si>
  <si>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</si>
  <si>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</si>
  <si>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</si>
  <si>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</si>
  <si>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</si>
  <si>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</si>
  <si>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</si>
  <si>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</si>
  <si>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</si>
  <si>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</si>
  <si>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</si>
  <si>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</si>
  <si>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</si>
  <si>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</si>
  <si>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</si>
  <si>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</si>
  <si>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</si>
  <si>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</si>
  <si>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</si>
  <si>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</si>
  <si>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</si>
  <si>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</si>
  <si>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</si>
  <si>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</si>
  <si>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</si>
  <si>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</si>
  <si>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</si>
  <si>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</si>
  <si>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</si>
  <si>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</si>
  <si>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</si>
  <si>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</si>
  <si>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</si>
  <si>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</si>
  <si>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</si>
  <si>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</si>
  <si>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</si>
  <si>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</si>
  <si>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</si>
  <si>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</si>
  <si>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</si>
  <si>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</si>
  <si>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</si>
  <si>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</si>
  <si>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</si>
  <si>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</si>
  <si>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</si>
  <si>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</si>
  <si>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</si>
  <si>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</si>
  <si>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</si>
  <si>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</si>
  <si>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</si>
  <si>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</si>
  <si>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</si>
  <si>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</si>
  <si>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</si>
  <si>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</si>
  <si>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</si>
  <si>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</si>
  <si>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</si>
  <si>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</si>
  <si>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</si>
  <si>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</si>
  <si>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</si>
  <si>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</si>
  <si>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</si>
  <si>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</si>
  <si>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</si>
  <si>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</si>
  <si>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</si>
  <si>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</si>
  <si>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</si>
  <si>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</si>
  <si>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</si>
  <si>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</si>
  <si>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</si>
  <si>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</si>
  <si>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</si>
  <si>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</si>
  <si>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</si>
  <si>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</si>
  <si>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</si>
  <si>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</si>
  <si>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</si>
  <si>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</si>
  <si>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</si>
  <si>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</si>
  <si>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</si>
  <si>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</si>
  <si>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</si>
  <si>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</si>
  <si>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</si>
  <si>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</si>
  <si>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</si>
  <si>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</si>
  <si>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</si>
  <si>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</si>
  <si>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</si>
  <si>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</si>
  <si>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</si>
  <si>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</si>
  <si>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</si>
  <si>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</si>
  <si>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</si>
  <si>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</si>
  <si>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</si>
  <si>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</si>
  <si>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</si>
  <si>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</si>
  <si>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</si>
  <si>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</si>
  <si>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</si>
  <si>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</si>
  <si>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</si>
  <si>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</si>
  <si>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</si>
  <si>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</si>
  <si>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</si>
  <si>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</si>
  <si>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</si>
  <si>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</si>
  <si>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</si>
  <si>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</si>
  <si>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</si>
  <si>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</si>
  <si>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</si>
  <si>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</si>
  <si>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</si>
  <si>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</si>
  <si>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</si>
  <si>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</si>
  <si>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</si>
  <si>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</si>
  <si>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</si>
  <si>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</si>
  <si>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</si>
  <si>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</si>
  <si>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</si>
  <si>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</si>
  <si>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</si>
  <si>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</si>
  <si>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</si>
  <si>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</si>
  <si>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</si>
  <si>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</si>
  <si>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</si>
  <si>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</si>
  <si>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</si>
  <si>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</si>
  <si>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</si>
  <si>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</si>
  <si>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</si>
  <si>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</si>
  <si>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</si>
  <si>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</si>
  <si>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</si>
  <si>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</si>
  <si>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</si>
  <si>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</si>
  <si>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</si>
  <si>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</si>
  <si>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</si>
  <si>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</si>
  <si>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</si>
  <si>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</si>
  <si>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</si>
  <si>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</si>
  <si>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</si>
  <si>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</si>
  <si>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</si>
  <si>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</si>
  <si>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</si>
  <si>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</si>
  <si>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</si>
  <si>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</si>
  <si>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</si>
  <si>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</si>
  <si>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</si>
  <si>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</si>
  <si>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</si>
  <si>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</si>
  <si>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</si>
  <si>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</si>
  <si>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</si>
  <si>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</si>
  <si>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</si>
  <si>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</si>
  <si>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</si>
  <si>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</si>
  <si>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</si>
  <si>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</si>
  <si>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</si>
  <si>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</si>
  <si>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</si>
  <si>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</si>
  <si>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</si>
  <si>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</si>
  <si>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</si>
  <si>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</si>
  <si>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</si>
  <si>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</si>
  <si>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</si>
  <si>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</si>
  <si>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</si>
  <si>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</si>
  <si>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</si>
  <si>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</si>
  <si>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</si>
  <si>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</si>
  <si>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</si>
  <si>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</si>
  <si>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</si>
  <si>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</si>
  <si>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</si>
  <si>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</si>
  <si>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</si>
  <si>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</si>
  <si>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</si>
  <si>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</si>
  <si>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</si>
  <si>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</si>
  <si>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</si>
  <si>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</si>
  <si>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</si>
  <si>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</si>
  <si>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</si>
  <si>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</si>
  <si>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</si>
  <si>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</si>
  <si>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</si>
  <si>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</si>
  <si>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</si>
  <si>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</si>
  <si>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</si>
  <si>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</si>
  <si>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</si>
  <si>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</si>
  <si>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</si>
  <si>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</si>
  <si>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</si>
  <si>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</si>
  <si>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</si>
  <si>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</si>
  <si>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</si>
  <si>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</si>
  <si>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</si>
  <si>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</si>
  <si>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</si>
  <si>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</si>
  <si>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</si>
  <si>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</si>
  <si>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</si>
  <si>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</si>
  <si>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</si>
  <si>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</si>
  <si>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</si>
  <si>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</si>
  <si>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</si>
  <si>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</si>
  <si>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</si>
  <si>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</si>
  <si>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</si>
  <si>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</si>
  <si>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</si>
  <si>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</si>
  <si>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</si>
  <si>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</si>
  <si>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</si>
  <si>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</si>
  <si>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</si>
  <si>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</si>
  <si>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</si>
  <si>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</si>
  <si>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</si>
  <si>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</si>
  <si>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</si>
  <si>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</si>
  <si>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</si>
  <si>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</si>
  <si>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</si>
  <si>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</si>
  <si>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</si>
  <si>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</si>
  <si>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</si>
  <si>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</si>
  <si>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</si>
  <si>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</si>
  <si>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</si>
  <si>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</si>
  <si>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</si>
  <si>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</si>
  <si>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</si>
  <si>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</si>
  <si>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</si>
  <si>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</si>
  <si>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</si>
  <si>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</si>
  <si>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</si>
  <si>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</si>
  <si>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</si>
  <si>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</si>
  <si>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</si>
  <si>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</si>
  <si>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</si>
  <si>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</si>
  <si>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</si>
  <si>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</si>
  <si>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</si>
  <si>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</si>
  <si>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</si>
  <si>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</si>
  <si>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</si>
  <si>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</si>
  <si>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</si>
  <si>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</si>
  <si>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</si>
  <si>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</si>
  <si>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</si>
  <si>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</si>
  <si>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</si>
  <si>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</si>
  <si>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</si>
  <si>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</si>
  <si>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</si>
  <si>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</si>
  <si>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</si>
  <si>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</si>
  <si>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</si>
  <si>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</si>
  <si>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</si>
  <si>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</si>
  <si>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</si>
  <si>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</si>
  <si>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</si>
  <si>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</si>
  <si>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</si>
  <si>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</si>
  <si>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</si>
  <si>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</si>
  <si>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</si>
  <si>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</si>
  <si>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</si>
  <si>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</si>
  <si>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</si>
  <si>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</si>
  <si>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</si>
  <si>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</si>
  <si>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</si>
  <si>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</si>
  <si>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</si>
  <si>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</si>
  <si>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</si>
  <si>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</si>
  <si>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</si>
  <si>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</si>
  <si>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</si>
  <si>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</si>
  <si>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</si>
  <si>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</si>
  <si>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</si>
  <si>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</si>
  <si>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</si>
  <si>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</si>
  <si>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</si>
  <si>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</si>
  <si>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</si>
  <si>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</si>
  <si>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</si>
  <si>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</si>
  <si>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</si>
  <si>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</si>
  <si>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</si>
  <si>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</si>
  <si>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</si>
  <si>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</si>
  <si>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</si>
  <si>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</si>
  <si>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</si>
  <si>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</si>
  <si>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</si>
  <si>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</si>
  <si>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</si>
  <si>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</si>
  <si>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</si>
  <si>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</si>
  <si>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</si>
  <si>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</si>
  <si>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</si>
  <si>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</si>
  <si>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</si>
  <si>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</si>
  <si>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</si>
  <si>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</si>
  <si>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</si>
  <si>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</si>
  <si>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</si>
  <si>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</si>
  <si>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</si>
  <si>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</si>
  <si>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</si>
  <si>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</si>
  <si>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</si>
  <si>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</si>
  <si>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</si>
  <si>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</si>
  <si>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</si>
  <si>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</si>
  <si>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</si>
  <si>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</si>
  <si>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</si>
  <si>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</si>
  <si>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</si>
  <si>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</si>
  <si>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</si>
  <si>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</si>
  <si>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</si>
  <si>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</si>
  <si>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</si>
  <si>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</si>
  <si>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</si>
  <si>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</si>
  <si>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</si>
  <si>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</si>
  <si>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</si>
  <si>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</si>
  <si>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</si>
  <si>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</si>
  <si>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</si>
  <si>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</si>
  <si>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</si>
  <si>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</si>
  <si>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</si>
  <si>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</si>
  <si>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</si>
  <si>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</si>
  <si>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</si>
  <si>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</si>
  <si>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</si>
  <si>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</si>
  <si>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</si>
  <si>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</si>
  <si>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</si>
  <si>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</si>
  <si>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</si>
  <si>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</si>
  <si>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</si>
  <si>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</si>
  <si>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</si>
  <si>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</si>
  <si>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</si>
  <si>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</si>
  <si>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</si>
  <si>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</si>
  <si>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</si>
  <si>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</si>
  <si>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</si>
  <si>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</si>
  <si>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</si>
  <si>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</si>
  <si>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</si>
  <si>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</si>
  <si>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</si>
  <si>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</si>
  <si>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</si>
  <si>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</si>
  <si>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</si>
  <si>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</si>
  <si>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</si>
  <si>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</si>
  <si>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</si>
  <si>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</si>
  <si>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</si>
  <si>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</si>
  <si>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</si>
  <si>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</si>
  <si>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</si>
  <si>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</si>
  <si>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</si>
  <si>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</si>
  <si>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</si>
  <si>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</si>
  <si>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</si>
  <si>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</si>
  <si>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</si>
  <si>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</si>
  <si>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</si>
  <si>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</si>
  <si>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</si>
  <si>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</si>
  <si>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</si>
  <si>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</si>
  <si>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</si>
  <si>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</si>
  <si>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</si>
  <si>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</si>
  <si>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</si>
  <si>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</si>
  <si>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</si>
  <si>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</si>
  <si>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</si>
  <si>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</si>
  <si>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</si>
  <si>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</si>
  <si>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</si>
  <si>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</si>
  <si>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</si>
  <si>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</si>
  <si>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</si>
  <si>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</si>
  <si>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</si>
  <si>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</si>
  <si>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</si>
  <si>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</si>
  <si>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</si>
  <si>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</si>
  <si>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</si>
  <si>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</si>
  <si>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</si>
  <si>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</si>
  <si>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</si>
  <si>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</si>
  <si>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</si>
  <si>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</si>
  <si>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</si>
  <si>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</si>
  <si>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</si>
  <si>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</si>
  <si>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</si>
  <si>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</si>
  <si>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</si>
  <si>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</si>
  <si>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</si>
  <si>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</si>
  <si>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</si>
  <si>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</si>
  <si>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</si>
  <si>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</si>
  <si>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</si>
  <si>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</si>
  <si>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</si>
  <si>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</si>
  <si>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</si>
  <si>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</si>
  <si>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</si>
  <si>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</si>
  <si>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</si>
  <si>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</si>
  <si>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</si>
  <si>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</si>
  <si>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</si>
  <si>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</si>
  <si>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</si>
  <si>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</si>
  <si>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</si>
  <si>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</si>
  <si>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</si>
  <si>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</si>
  <si>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</si>
  <si>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</si>
  <si>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</si>
  <si>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</si>
  <si>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</si>
  <si>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</si>
  <si>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</si>
  <si>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</si>
  <si>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</si>
  <si>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</si>
  <si>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</si>
  <si>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</si>
  <si>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</si>
  <si>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</si>
  <si>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</si>
  <si>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</si>
  <si>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</si>
  <si>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</si>
  <si>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</si>
  <si>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</si>
  <si>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</si>
  <si>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</si>
  <si>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</si>
  <si>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</si>
  <si>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</si>
  <si>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</si>
  <si>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</si>
  <si>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</si>
  <si>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</si>
  <si>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</si>
  <si>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</si>
  <si>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</si>
  <si>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</si>
  <si>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</si>
  <si>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</si>
  <si>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</si>
  <si>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</si>
  <si>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</si>
  <si>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</si>
  <si>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</si>
  <si>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</si>
  <si>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</si>
  <si>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</si>
  <si>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</si>
  <si>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</si>
  <si>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</si>
  <si>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</si>
  <si>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</si>
  <si>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</si>
  <si>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</si>
  <si>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</si>
  <si>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</si>
  <si>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</si>
  <si>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</si>
  <si>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</si>
  <si>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</si>
  <si>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</si>
  <si>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</si>
  <si>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</si>
  <si>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</si>
  <si>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</si>
  <si>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</si>
  <si>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</si>
  <si>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</si>
  <si>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</si>
  <si>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</si>
  <si>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</si>
  <si>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</si>
  <si>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</si>
  <si>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</si>
  <si>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</si>
  <si>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</si>
  <si>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</si>
  <si>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</si>
  <si>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</si>
  <si>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</si>
  <si>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</si>
  <si>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</si>
  <si>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</si>
  <si>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</si>
  <si>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</si>
  <si>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</si>
  <si>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</si>
  <si>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</si>
  <si>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</si>
  <si>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</si>
  <si>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</si>
  <si>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</si>
  <si>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</si>
  <si>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</si>
  <si>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</si>
  <si>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</si>
  <si>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</si>
  <si>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</si>
  <si>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</si>
  <si>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</si>
  <si>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</si>
  <si>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</si>
  <si>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</si>
  <si>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</si>
  <si>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</si>
  <si>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</si>
  <si>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</si>
  <si>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</si>
  <si>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</si>
  <si>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</si>
  <si>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</si>
  <si>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</si>
  <si>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</si>
  <si>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</si>
  <si>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</si>
  <si>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</si>
  <si>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</si>
  <si>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</si>
  <si>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</si>
  <si>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</si>
  <si>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</si>
  <si>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</si>
  <si>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</si>
  <si>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</si>
  <si>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</si>
  <si>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</si>
  <si>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</si>
  <si>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</si>
  <si>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</si>
  <si>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</si>
  <si>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</si>
  <si>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</si>
  <si>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</si>
  <si>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</si>
  <si>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</si>
  <si>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</si>
  <si>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</si>
  <si>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</si>
  <si>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</si>
  <si>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</si>
  <si>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</si>
  <si>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</si>
  <si>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</si>
  <si>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</si>
  <si>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</si>
  <si>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</si>
  <si>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</si>
  <si>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</si>
  <si>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</si>
  <si>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</si>
  <si>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</si>
  <si>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</si>
  <si>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</si>
  <si>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</si>
  <si>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</si>
  <si>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</si>
  <si>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</si>
  <si>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</si>
  <si>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</si>
  <si>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</si>
  <si>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</si>
  <si>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</si>
  <si>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</si>
  <si>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</si>
  <si>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</si>
  <si>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</si>
  <si>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</si>
  <si>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</si>
  <si>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</si>
  <si>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</si>
  <si>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</si>
  <si>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</si>
  <si>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</si>
  <si>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</si>
  <si>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</si>
  <si>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</si>
  <si>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</si>
  <si>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</si>
  <si>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</si>
  <si>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</si>
  <si>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</si>
  <si>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</si>
  <si>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</si>
  <si>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</si>
  <si>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</si>
  <si>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</si>
  <si>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</si>
  <si>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</si>
  <si>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</si>
  <si>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</si>
  <si>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</si>
  <si>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</si>
  <si>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</si>
  <si>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</si>
  <si>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</si>
  <si>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</si>
  <si>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</si>
  <si>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</si>
  <si>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</si>
  <si>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</si>
  <si>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</si>
  <si>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</si>
  <si>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</si>
  <si>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</si>
  <si>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</si>
  <si>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</si>
  <si>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</si>
  <si>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</si>
  <si>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</si>
  <si>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</si>
  <si>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</si>
  <si>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</si>
  <si>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</si>
  <si>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</si>
  <si>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</si>
  <si>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</si>
  <si>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</si>
  <si>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</si>
  <si>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</si>
  <si>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</si>
  <si>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</si>
  <si>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</si>
  <si>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</si>
  <si>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</si>
  <si>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</si>
  <si>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</si>
  <si>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</si>
  <si>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</si>
  <si>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</si>
  <si>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</si>
  <si>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</si>
  <si>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</si>
  <si>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</si>
  <si>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</si>
  <si>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</si>
  <si>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</si>
  <si>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</si>
  <si>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</si>
  <si>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</si>
  <si>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</si>
  <si>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</si>
  <si>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</si>
  <si>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</si>
  <si>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</si>
  <si>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</si>
  <si>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</si>
  <si>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</si>
  <si>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</si>
  <si>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</si>
  <si>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</si>
  <si>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</si>
  <si>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</si>
  <si>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</si>
  <si>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</si>
  <si>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</si>
  <si>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</si>
  <si>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</si>
  <si>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</si>
  <si>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</si>
  <si>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</si>
  <si>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</si>
  <si>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</si>
  <si>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</si>
  <si>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</si>
  <si>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</si>
  <si>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</si>
  <si>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</si>
  <si>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</si>
  <si>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</si>
  <si>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05201</t>
  </si>
  <si>
    <t>秋田市</t>
  </si>
  <si>
    <t>05201_令和4年度</t>
  </si>
  <si>
    <t>05201_令和6年度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</si>
  <si>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</si>
  <si>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</si>
  <si>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</si>
  <si>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</si>
  <si>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</si>
  <si>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</si>
  <si>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</si>
  <si>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</si>
  <si>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</si>
  <si>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</si>
  <si>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</si>
  <si>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</si>
  <si>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</si>
  <si>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</si>
  <si>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</si>
  <si>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</si>
  <si>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</si>
  <si>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</si>
  <si>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</si>
  <si>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</si>
  <si>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</si>
  <si>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</si>
  <si>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</si>
  <si>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</si>
  <si>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</si>
  <si>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</si>
  <si>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</si>
  <si>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</si>
  <si>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</si>
  <si>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</si>
  <si>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</si>
  <si>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</si>
  <si>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</si>
  <si>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</si>
  <si>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</si>
  <si>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</si>
  <si>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</si>
  <si>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</si>
  <si>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</si>
  <si>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</si>
  <si>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</si>
  <si>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</si>
  <si>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</si>
  <si>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</si>
  <si>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</si>
  <si>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</si>
  <si>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</si>
  <si>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</si>
  <si>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</si>
  <si>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</si>
  <si>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</si>
  <si>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</si>
  <si>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</si>
  <si>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</si>
  <si>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</si>
  <si>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</si>
  <si>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</si>
  <si>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</si>
  <si>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</si>
  <si>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</si>
  <si>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</si>
  <si>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</si>
  <si>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</si>
  <si>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</si>
  <si>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</si>
  <si>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</si>
  <si>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</si>
  <si>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</si>
  <si>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</si>
  <si>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</si>
  <si>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</si>
  <si>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</si>
  <si>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</si>
  <si>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</si>
  <si>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</si>
  <si>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</si>
  <si>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</si>
  <si>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</si>
  <si>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</si>
  <si>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</si>
  <si>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</si>
  <si>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</si>
  <si>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</si>
  <si>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</si>
  <si>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</si>
  <si>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</si>
  <si>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</si>
  <si>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</si>
  <si>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</si>
  <si>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</si>
  <si>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</si>
  <si>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</si>
  <si>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</si>
  <si>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</si>
  <si>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</si>
  <si>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</si>
  <si>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</si>
  <si>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</si>
  <si>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</si>
  <si>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</si>
  <si>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</si>
  <si>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</si>
  <si>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</si>
  <si>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</si>
  <si>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</si>
  <si>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</si>
  <si>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</si>
  <si>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</si>
  <si>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</si>
  <si>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</si>
  <si>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</si>
  <si>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</si>
  <si>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</si>
  <si>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</si>
  <si>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</si>
  <si>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</si>
  <si>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</si>
  <si>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</si>
  <si>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</si>
  <si>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</si>
  <si>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</si>
  <si>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</si>
  <si>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</si>
  <si>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</si>
  <si>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</si>
  <si>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</si>
  <si>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</si>
  <si>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</si>
  <si>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</si>
  <si>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</si>
  <si>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</si>
  <si>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</si>
  <si>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</si>
  <si>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</si>
  <si>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</si>
  <si>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</si>
  <si>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</si>
  <si>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</si>
  <si>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</si>
  <si>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</si>
  <si>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</si>
  <si>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</si>
  <si>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</si>
  <si>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</si>
  <si>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</si>
  <si>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</si>
  <si>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</si>
  <si>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</si>
  <si>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</si>
  <si>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</si>
  <si>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</si>
  <si>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</si>
  <si>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</si>
  <si>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</si>
  <si>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</si>
  <si>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</si>
  <si>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</si>
  <si>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</si>
  <si>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</si>
  <si>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</si>
  <si>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</si>
  <si>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</si>
  <si>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</si>
  <si>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</si>
  <si>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</si>
  <si>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</si>
  <si>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</si>
  <si>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</si>
  <si>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</si>
  <si>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</si>
  <si>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</si>
  <si>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</si>
  <si>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</si>
  <si>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</si>
  <si>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</si>
  <si>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</si>
  <si>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</si>
  <si>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</si>
  <si>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</si>
  <si>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</si>
  <si>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</si>
  <si>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</si>
  <si>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</si>
  <si>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</si>
  <si>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</si>
  <si>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</si>
  <si>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</si>
  <si>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</si>
  <si>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</si>
  <si>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</si>
  <si>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</si>
  <si>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</si>
  <si>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</si>
  <si>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</si>
  <si>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</si>
  <si>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</si>
  <si>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</si>
  <si>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</si>
  <si>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</si>
  <si>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</si>
  <si>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</si>
  <si>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</si>
  <si>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</si>
  <si>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</si>
  <si>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</si>
  <si>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</si>
  <si>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</si>
  <si>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</si>
  <si>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</si>
  <si>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</si>
  <si>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</si>
  <si>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</si>
  <si>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</si>
  <si>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</si>
  <si>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</si>
  <si>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</si>
  <si>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</si>
  <si>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</si>
  <si>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</si>
  <si>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</si>
  <si>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</si>
  <si>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</si>
  <si>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</si>
  <si>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</si>
  <si>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</si>
  <si>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</si>
  <si>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</si>
  <si>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</si>
  <si>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</si>
  <si>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</si>
  <si>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</si>
  <si>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</si>
  <si>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</si>
  <si>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</si>
  <si>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</si>
  <si>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</si>
  <si>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</si>
  <si>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</si>
  <si>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</si>
  <si>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</si>
  <si>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</si>
  <si>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</si>
  <si>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</si>
  <si>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</si>
  <si>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</si>
  <si>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</si>
  <si>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</si>
  <si>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</si>
  <si>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</si>
  <si>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</si>
  <si>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</si>
  <si>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</si>
  <si>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</si>
  <si>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</si>
  <si>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</si>
  <si>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</si>
  <si>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</si>
  <si>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</si>
  <si>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</si>
  <si>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</si>
  <si>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</si>
  <si>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</si>
  <si>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</si>
  <si>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</si>
  <si>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</si>
  <si>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</si>
  <si>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</si>
  <si>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</si>
  <si>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</si>
  <si>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</si>
  <si>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</si>
  <si>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</si>
  <si>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</si>
  <si>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</si>
  <si>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</si>
  <si>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</si>
  <si>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</si>
  <si>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</si>
  <si>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</si>
  <si>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</si>
  <si>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</si>
  <si>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</si>
  <si>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</si>
  <si>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</si>
  <si>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</si>
  <si>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</si>
  <si>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</si>
  <si>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</si>
  <si>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</si>
  <si>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</si>
  <si>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</si>
  <si>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</si>
  <si>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</si>
  <si>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</si>
  <si>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</si>
  <si>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</si>
  <si>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</si>
  <si>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</si>
  <si>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</si>
  <si>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</si>
  <si>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</si>
  <si>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</si>
  <si>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</si>
  <si>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</si>
  <si>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</si>
  <si>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</si>
  <si>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</si>
  <si>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</si>
  <si>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</si>
  <si>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</si>
  <si>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</si>
  <si>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</si>
  <si>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</si>
  <si>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</si>
  <si>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</si>
  <si>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</si>
  <si>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</si>
  <si>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</si>
  <si>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</si>
  <si>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</si>
  <si>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</si>
  <si>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</si>
  <si>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</si>
  <si>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</si>
  <si>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</si>
  <si>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</si>
  <si>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</si>
  <si>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</si>
  <si>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</si>
  <si>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</si>
  <si>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</si>
  <si>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</si>
  <si>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</si>
  <si>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</si>
  <si>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</si>
  <si>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</si>
  <si>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</si>
  <si>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</si>
  <si>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</si>
  <si>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</si>
  <si>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</si>
  <si>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</si>
  <si>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</si>
  <si>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</si>
  <si>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</si>
  <si>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</si>
  <si>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</si>
  <si>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</si>
  <si>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</si>
  <si>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</si>
  <si>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</si>
  <si>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</si>
  <si>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</si>
  <si>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</si>
  <si>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</si>
  <si>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</si>
  <si>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</si>
  <si>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</si>
  <si>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</si>
  <si>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</si>
  <si>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</si>
  <si>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</si>
  <si>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</si>
  <si>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</si>
  <si>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</si>
  <si>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</si>
  <si>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</si>
  <si>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</si>
  <si>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</si>
  <si>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</si>
  <si>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</si>
  <si>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</si>
  <si>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</si>
  <si>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</si>
  <si>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</si>
  <si>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</si>
  <si>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</si>
  <si>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</si>
  <si>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</si>
  <si>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</si>
  <si>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</si>
  <si>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</si>
  <si>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</si>
  <si>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</si>
  <si>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</si>
  <si>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</si>
  <si>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</si>
  <si>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</si>
  <si>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</si>
  <si>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</si>
  <si>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</si>
  <si>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</si>
  <si>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</si>
  <si>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</si>
  <si>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</si>
  <si>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</si>
  <si>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</si>
  <si>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</si>
  <si>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</si>
  <si>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</si>
  <si>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</si>
  <si>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</si>
  <si>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</si>
  <si>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</si>
  <si>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</si>
  <si>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</si>
  <si>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</si>
  <si>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</si>
  <si>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</si>
  <si>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</si>
  <si>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</si>
  <si>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</si>
  <si>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</si>
  <si>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</si>
  <si>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</si>
  <si>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</si>
  <si>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</si>
  <si>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</si>
  <si>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</si>
  <si>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</si>
  <si>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</si>
  <si>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</si>
  <si>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</si>
  <si>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</si>
  <si>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</si>
  <si>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</si>
  <si>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</si>
  <si>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</si>
  <si>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</si>
  <si>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</si>
  <si>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</si>
  <si>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</si>
  <si>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</si>
  <si>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</si>
  <si>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</si>
  <si>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</si>
  <si>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</si>
  <si>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</si>
  <si>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</si>
  <si>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</si>
  <si>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</si>
  <si>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</si>
  <si>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</si>
  <si>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</si>
  <si>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</si>
  <si>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</si>
  <si>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</si>
  <si>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</si>
  <si>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</si>
  <si>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</si>
  <si>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</si>
  <si>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</si>
  <si>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</si>
  <si>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</si>
  <si>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</si>
  <si>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</si>
  <si>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</si>
  <si>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</si>
  <si>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</si>
  <si>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</si>
  <si>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</si>
  <si>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</si>
  <si>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</si>
  <si>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</si>
  <si>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</si>
  <si>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</si>
  <si>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</si>
  <si>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</si>
  <si>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</si>
  <si>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</si>
  <si>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</si>
  <si>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</si>
  <si>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</si>
  <si>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</si>
  <si>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</si>
  <si>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</si>
  <si>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</si>
  <si>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</si>
  <si>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</si>
  <si>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</si>
  <si>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</si>
  <si>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</si>
  <si>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</si>
  <si>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</si>
  <si>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</si>
  <si>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</si>
  <si>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</si>
  <si>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</si>
  <si>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</si>
  <si>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</si>
  <si>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</si>
  <si>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</si>
  <si>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</si>
  <si>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</si>
  <si>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</si>
  <si>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</si>
  <si>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</si>
  <si>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</si>
  <si>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</si>
  <si>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</si>
  <si>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</si>
  <si>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</si>
  <si>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</si>
  <si>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</si>
  <si>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</si>
  <si>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</si>
  <si>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</si>
  <si>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</si>
  <si>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</si>
  <si>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</si>
  <si>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</si>
  <si>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</si>
  <si>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</si>
  <si>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</si>
  <si>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</si>
  <si>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</si>
  <si>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</si>
  <si>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</si>
  <si>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</si>
  <si>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</si>
  <si>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</si>
  <si>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</si>
  <si>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</si>
  <si>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</si>
  <si>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</si>
  <si>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</si>
  <si>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</si>
  <si>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</si>
  <si>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</si>
  <si>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</si>
  <si>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</si>
  <si>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</si>
  <si>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</si>
  <si>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</si>
  <si>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</si>
  <si>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</si>
  <si>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</si>
  <si>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</si>
  <si>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</si>
  <si>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</si>
  <si>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</si>
  <si>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</si>
  <si>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</si>
  <si>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</si>
  <si>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</si>
  <si>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</si>
  <si>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</si>
  <si>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</si>
  <si>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</si>
  <si>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</si>
  <si>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</si>
  <si>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</si>
  <si>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</si>
  <si>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</si>
  <si>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</si>
  <si>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</si>
  <si>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</si>
  <si>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</si>
  <si>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</si>
  <si>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</si>
  <si>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</si>
  <si>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</si>
  <si>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</si>
  <si>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</si>
  <si>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</si>
  <si>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</si>
  <si>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</si>
  <si>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</si>
  <si>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</si>
  <si>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</si>
  <si>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</si>
  <si>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</si>
  <si>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</si>
  <si>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</si>
  <si>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</si>
  <si>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</si>
  <si>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</si>
  <si>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</si>
  <si>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</si>
  <si>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</si>
  <si>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</si>
  <si>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</si>
  <si>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</si>
  <si>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</si>
  <si>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</si>
  <si>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</si>
  <si>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</si>
  <si>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</si>
  <si>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</si>
  <si>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</si>
  <si>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</si>
  <si>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</si>
  <si>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</si>
  <si>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</si>
  <si>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</si>
  <si>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</si>
  <si>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</si>
  <si>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</si>
  <si>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</si>
  <si>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</si>
  <si>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</si>
  <si>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</si>
  <si>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</si>
  <si>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</si>
  <si>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</si>
  <si>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</si>
  <si>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</si>
  <si>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</si>
  <si>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</si>
  <si>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</si>
  <si>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</si>
  <si>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</si>
  <si>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</si>
  <si>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</si>
  <si>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</si>
  <si>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</si>
  <si>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</si>
  <si>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</si>
  <si>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</si>
  <si>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</si>
  <si>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</si>
  <si>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</si>
  <si>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</si>
  <si>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</si>
  <si>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</si>
  <si>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</si>
  <si>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</si>
  <si>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</si>
  <si>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</si>
  <si>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</si>
  <si>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</si>
  <si>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</si>
  <si>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</si>
  <si>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</si>
  <si>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</si>
  <si>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</si>
  <si>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</si>
  <si>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</si>
  <si>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</si>
  <si>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</si>
  <si>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</si>
  <si>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</si>
  <si>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</si>
  <si>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</si>
  <si>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</si>
  <si>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</si>
  <si>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</si>
  <si>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</si>
  <si>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</si>
  <si>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</si>
  <si>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</si>
  <si>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</si>
  <si>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</si>
  <si>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</si>
  <si>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</si>
  <si>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</si>
  <si>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</si>
  <si>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</si>
  <si>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</si>
  <si>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</si>
  <si>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</si>
  <si>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</si>
  <si>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</si>
  <si>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</si>
  <si>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</si>
  <si>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</si>
  <si>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</si>
  <si>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</si>
  <si>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</si>
  <si>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</si>
  <si>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</si>
  <si>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</si>
  <si>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</si>
  <si>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</si>
  <si>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</si>
  <si>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</si>
  <si>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</si>
  <si>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</si>
  <si>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</si>
  <si>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</si>
  <si>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</si>
  <si>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</si>
  <si>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</si>
  <si>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</si>
  <si>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</si>
  <si>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</si>
  <si>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</si>
  <si>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</si>
  <si>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</si>
  <si>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</si>
  <si>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</si>
  <si>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</si>
  <si>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</si>
  <si>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</si>
  <si>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</si>
  <si>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</si>
  <si>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</si>
  <si>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</si>
  <si>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</si>
  <si>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</si>
  <si>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</si>
  <si>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</si>
  <si>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</si>
  <si>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</si>
  <si>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</si>
  <si>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</si>
  <si>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</si>
  <si>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</si>
  <si>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</si>
  <si>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</si>
  <si>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</si>
  <si>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</si>
  <si>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</si>
  <si>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</si>
  <si>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</si>
  <si>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</si>
  <si>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</si>
  <si>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</si>
  <si>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</si>
  <si>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</si>
  <si>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</si>
  <si>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</si>
  <si>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</si>
  <si>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</si>
  <si>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</si>
  <si>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</si>
  <si>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</si>
  <si>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</si>
  <si>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</si>
  <si>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</si>
  <si>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</si>
  <si>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</si>
  <si>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</si>
  <si>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</si>
  <si>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</si>
  <si>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</si>
  <si>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</si>
  <si>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</si>
  <si>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</si>
  <si>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</si>
  <si>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</si>
  <si>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</si>
  <si>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</si>
  <si>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</si>
  <si>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</si>
  <si>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</si>
  <si>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</si>
  <si>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</si>
  <si>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</si>
  <si>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</si>
  <si>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</si>
  <si>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</si>
  <si>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</si>
  <si>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</si>
  <si>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</si>
  <si>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</si>
  <si>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</si>
  <si>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</si>
  <si>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</si>
  <si>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</si>
  <si>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</si>
  <si>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</si>
  <si>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</si>
  <si>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</si>
  <si>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</si>
  <si>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</si>
  <si>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</si>
  <si>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</si>
  <si>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</si>
  <si>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</si>
  <si>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</si>
  <si>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</si>
  <si>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</si>
  <si>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</si>
  <si>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05212_令和7年度</t>
  </si>
  <si>
    <t>05212_令和8年度</t>
  </si>
  <si>
    <t>05212_令和9年度</t>
  </si>
  <si>
    <t>05212_令和10年度</t>
  </si>
  <si>
    <t>05212_令和11年度</t>
  </si>
  <si>
    <t>05212_令和12年度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</si>
</sst>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7.7489137107697408</c:v>
                </c:pt>
                <c:pt idx="1">
                  <c:v>7.547757842688311</c:v>
                </c:pt>
                <c:pt idx="2">
                  <c:v>8.8574301882039084</c:v>
                </c:pt>
                <c:pt idx="3">
                  <c:v>8.5992440314574274</c:v>
                </c:pt>
                <c:pt idx="4">
                  <c:v>12.021930830433551</c:v>
                </c:pt>
                <c:pt idx="5">
                  <c:v>10.50696590105473</c:v>
                </c:pt>
                <c:pt idx="6">
                  <c:v>7.891302877226348</c:v>
                </c:pt>
                <c:pt idx="7">
                  <c:v>7.73789186528019</c:v>
                </c:pt>
                <c:pt idx="8">
                  <c:v>0</c:v>
                </c:pt>
                <c:pt idx="9">
                  <c:v>9.2829196652139174</c:v>
                </c:pt>
                <c:pt idx="10">
                  <c:v>6.1188674482946954</c:v>
                </c:pt>
                <c:pt idx="11">
                  <c:v>6.3769479536064591</c:v>
                </c:pt>
                <c:pt idx="12">
                  <c:v>6.6607845337207996</c:v>
                </c:pt>
                <c:pt idx="13">
                  <c:v>5.9751810648222916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207.49628779958636</c:v>
                </c:pt>
                <c:pt idx="1">
                  <c:v>207.97769629543322</c:v>
                </c:pt>
                <c:pt idx="2">
                  <c:v>202.46550174803735</c:v>
                </c:pt>
                <c:pt idx="3">
                  <c:v>203.02614596680246</c:v>
                </c:pt>
                <c:pt idx="4">
                  <c:v>200.55349950414507</c:v>
                </c:pt>
                <c:pt idx="5">
                  <c:v>194.99790530188343</c:v>
                </c:pt>
                <c:pt idx="6">
                  <c:v>192.57371945134378</c:v>
                </c:pt>
                <c:pt idx="7">
                  <c:v>191.31511245355654</c:v>
                </c:pt>
                <c:pt idx="8">
                  <c:v>187.91960731769586</c:v>
                </c:pt>
                <c:pt idx="9">
                  <c:v>184.74454980957341</c:v>
                </c:pt>
                <c:pt idx="10">
                  <c:v>176.70766813182635</c:v>
                </c:pt>
                <c:pt idx="11">
                  <c:v>160.48191141963486</c:v>
                </c:pt>
                <c:pt idx="12">
                  <c:v>159.94352572265956</c:v>
                </c:pt>
                <c:pt idx="13">
                  <c:v>162.2555814823294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145.4310882684623</c:v>
                </c:pt>
                <c:pt idx="1">
                  <c:v>170.9109617831013</c:v>
                </c:pt>
                <c:pt idx="2">
                  <c:v>159.57183780469879</c:v>
                </c:pt>
                <c:pt idx="3">
                  <c:v>171.23935721892801</c:v>
                </c:pt>
                <c:pt idx="4">
                  <c:v>195.9560966642556</c:v>
                </c:pt>
                <c:pt idx="5">
                  <c:v>158.85682051421449</c:v>
                </c:pt>
                <c:pt idx="6">
                  <c:v>153.97594141062581</c:v>
                </c:pt>
                <c:pt idx="7">
                  <c:v>157.21784519267288</c:v>
                </c:pt>
                <c:pt idx="8">
                  <c:v>169.28859503790716</c:v>
                </c:pt>
                <c:pt idx="9">
                  <c:v>144.39037189076217</c:v>
                </c:pt>
                <c:pt idx="10">
                  <c:v>136.26313130586564</c:v>
                </c:pt>
                <c:pt idx="11">
                  <c:v>128.43487826228642</c:v>
                </c:pt>
                <c:pt idx="12">
                  <c:v>139.25917034171667</c:v>
                </c:pt>
                <c:pt idx="13">
                  <c:v>132.27659554227563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149.3300491357607</c:v>
                </c:pt>
                <c:pt idx="1">
                  <c:v>140.2549174631946</c:v>
                </c:pt>
                <c:pt idx="2">
                  <c:v>161.96516069134</c:v>
                </c:pt>
                <c:pt idx="3">
                  <c:v>161.14897513051019</c:v>
                </c:pt>
                <c:pt idx="4">
                  <c:v>159.0080548343133</c:v>
                </c:pt>
                <c:pt idx="5">
                  <c:v>144.2841908745819</c:v>
                </c:pt>
                <c:pt idx="6">
                  <c:v>137.02607577521769</c:v>
                </c:pt>
                <c:pt idx="7">
                  <c:v>119.1060266056067</c:v>
                </c:pt>
                <c:pt idx="8">
                  <c:v>107.14008886791244</c:v>
                </c:pt>
                <c:pt idx="9">
                  <c:v>112.25961071370314</c:v>
                </c:pt>
                <c:pt idx="10">
                  <c:v>106.09168803841332</c:v>
                </c:pt>
                <c:pt idx="11">
                  <c:v>93.156062728558823</c:v>
                </c:pt>
                <c:pt idx="12">
                  <c:v>108.25141053702296</c:v>
                </c:pt>
                <c:pt idx="13">
                  <c:v>106.00127774464691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162.67665514264237</c:v>
                </c:pt>
                <c:pt idx="1">
                  <c:v>163.72815584073115</c:v>
                </c:pt>
                <c:pt idx="2">
                  <c:v>182.99051693156082</c:v>
                </c:pt>
                <c:pt idx="3">
                  <c:v>152.29171504555711</c:v>
                </c:pt>
                <c:pt idx="4">
                  <c:v>146.30941151867972</c:v>
                </c:pt>
                <c:pt idx="5">
                  <c:v>141.17644293524745</c:v>
                </c:pt>
                <c:pt idx="6">
                  <c:v>139.41753027635878</c:v>
                </c:pt>
                <c:pt idx="7">
                  <c:v>174.41480991786432</c:v>
                </c:pt>
                <c:pt idx="8">
                  <c:v>148.57688370841296</c:v>
                </c:pt>
                <c:pt idx="9">
                  <c:v>159.90336411361454</c:v>
                </c:pt>
                <c:pt idx="10">
                  <c:v>153.92483879343268</c:v>
                </c:pt>
                <c:pt idx="11">
                  <c:v>188.73184206224289</c:v>
                </c:pt>
                <c:pt idx="12">
                  <c:v>163.87417493984927</c:v>
                </c:pt>
                <c:pt idx="13">
                  <c:v>147.15252324436105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49496</c:v>
                </c:pt>
                <c:pt idx="1">
                  <c:v>49474</c:v>
                </c:pt>
                <c:pt idx="2">
                  <c:v>49868</c:v>
                </c:pt>
                <c:pt idx="3">
                  <c:v>50393</c:v>
                </c:pt>
                <c:pt idx="4">
                  <c:v>50986</c:v>
                </c:pt>
                <c:pt idx="5">
                  <c:v>51140</c:v>
                </c:pt>
                <c:pt idx="6">
                  <c:v>51199</c:v>
                </c:pt>
                <c:pt idx="7">
                  <c:v>51027</c:v>
                </c:pt>
                <c:pt idx="8">
                  <c:v>51046</c:v>
                </c:pt>
                <c:pt idx="9">
                  <c:v>50913</c:v>
                </c:pt>
                <c:pt idx="10">
                  <c:v>50736</c:v>
                </c:pt>
                <c:pt idx="11">
                  <c:v>50718</c:v>
                </c:pt>
                <c:pt idx="12">
                  <c:v>50414</c:v>
                </c:pt>
                <c:pt idx="13">
                  <c:v>50129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20985</c:v>
                </c:pt>
                <c:pt idx="1">
                  <c:v>20618</c:v>
                </c:pt>
                <c:pt idx="2">
                  <c:v>20228</c:v>
                </c:pt>
                <c:pt idx="3">
                  <c:v>20084</c:v>
                </c:pt>
                <c:pt idx="4">
                  <c:v>20108</c:v>
                </c:pt>
                <c:pt idx="5">
                  <c:v>19855</c:v>
                </c:pt>
                <c:pt idx="6">
                  <c:v>19550</c:v>
                </c:pt>
                <c:pt idx="7">
                  <c:v>20296</c:v>
                </c:pt>
                <c:pt idx="8">
                  <c:v>20065</c:v>
                </c:pt>
                <c:pt idx="9">
                  <c:v>20086</c:v>
                </c:pt>
                <c:pt idx="10">
                  <c:v>18834</c:v>
                </c:pt>
                <c:pt idx="11">
                  <c:v>18723</c:v>
                </c:pt>
                <c:pt idx="12">
                  <c:v>18696</c:v>
                </c:pt>
                <c:pt idx="13">
                  <c:v>18799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30732</c:v>
                </c:pt>
                <c:pt idx="1">
                  <c:v>30872</c:v>
                </c:pt>
                <c:pt idx="2">
                  <c:v>30908</c:v>
                </c:pt>
                <c:pt idx="3">
                  <c:v>31042</c:v>
                </c:pt>
                <c:pt idx="4">
                  <c:v>31144</c:v>
                </c:pt>
                <c:pt idx="5">
                  <c:v>31170</c:v>
                </c:pt>
                <c:pt idx="6">
                  <c:v>31214</c:v>
                </c:pt>
                <c:pt idx="7">
                  <c:v>31322</c:v>
                </c:pt>
                <c:pt idx="8">
                  <c:v>31370</c:v>
                </c:pt>
                <c:pt idx="9">
                  <c:v>31399</c:v>
                </c:pt>
                <c:pt idx="10">
                  <c:v>31481</c:v>
                </c:pt>
                <c:pt idx="11">
                  <c:v>31542</c:v>
                </c:pt>
                <c:pt idx="12">
                  <c:v>31600</c:v>
                </c:pt>
                <c:pt idx="13">
                  <c:v>31583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1042</c:v>
                </c:pt>
                <c:pt idx="1">
                  <c:v>1042</c:v>
                </c:pt>
                <c:pt idx="2">
                  <c:v>1042</c:v>
                </c:pt>
                <c:pt idx="3">
                  <c:v>1042</c:v>
                </c:pt>
                <c:pt idx="4">
                  <c:v>1042</c:v>
                </c:pt>
                <c:pt idx="5">
                  <c:v>939</c:v>
                </c:pt>
                <c:pt idx="6">
                  <c:v>939</c:v>
                </c:pt>
                <c:pt idx="7">
                  <c:v>939</c:v>
                </c:pt>
                <c:pt idx="8">
                  <c:v>939</c:v>
                </c:pt>
                <c:pt idx="9">
                  <c:v>939</c:v>
                </c:pt>
                <c:pt idx="10">
                  <c:v>939</c:v>
                </c:pt>
                <c:pt idx="11">
                  <c:v>1342</c:v>
                </c:pt>
                <c:pt idx="12">
                  <c:v>1342</c:v>
                </c:pt>
                <c:pt idx="13">
                  <c:v>1342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5020</c:v>
                </c:pt>
                <c:pt idx="1">
                  <c:v>5020</c:v>
                </c:pt>
                <c:pt idx="2">
                  <c:v>5020</c:v>
                </c:pt>
                <c:pt idx="3">
                  <c:v>5020</c:v>
                </c:pt>
                <c:pt idx="4">
                  <c:v>5020</c:v>
                </c:pt>
                <c:pt idx="5">
                  <c:v>4210</c:v>
                </c:pt>
                <c:pt idx="6">
                  <c:v>4210</c:v>
                </c:pt>
                <c:pt idx="7">
                  <c:v>4210</c:v>
                </c:pt>
                <c:pt idx="8">
                  <c:v>4210</c:v>
                </c:pt>
                <c:pt idx="9">
                  <c:v>4210</c:v>
                </c:pt>
                <c:pt idx="10">
                  <c:v>4210</c:v>
                </c:pt>
                <c:pt idx="11">
                  <c:v>4024</c:v>
                </c:pt>
                <c:pt idx="12">
                  <c:v>4024</c:v>
                </c:pt>
                <c:pt idx="13">
                  <c:v>4024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604.44600000000003</c:v>
                </c:pt>
                <c:pt idx="1">
                  <c:v>727.79499999999996</c:v>
                </c:pt>
                <c:pt idx="2">
                  <c:v>678.3818</c:v>
                </c:pt>
                <c:pt idx="3">
                  <c:v>605.63419999999996</c:v>
                </c:pt>
                <c:pt idx="4">
                  <c:v>599.07039999999995</c:v>
                </c:pt>
                <c:pt idx="5">
                  <c:v>646.94759999999997</c:v>
                </c:pt>
                <c:pt idx="6">
                  <c:v>603.84960000000001</c:v>
                </c:pt>
                <c:pt idx="7">
                  <c:v>701.45490000000007</c:v>
                </c:pt>
                <c:pt idx="8">
                  <c:v>688.0684</c:v>
                </c:pt>
                <c:pt idx="9">
                  <c:v>727.91449999999998</c:v>
                </c:pt>
                <c:pt idx="10">
                  <c:v>727.43430000000001</c:v>
                </c:pt>
                <c:pt idx="11">
                  <c:v>959.63329999999996</c:v>
                </c:pt>
                <c:pt idx="12">
                  <c:v>784.57489999999996</c:v>
                </c:pt>
                <c:pt idx="13">
                  <c:v>976.48440000000005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23.268999999999998</c:v>
                </c:pt>
                <c:pt idx="1">
                  <c:v>26.161000000000001</c:v>
                </c:pt>
                <c:pt idx="2">
                  <c:v>30.645</c:v>
                </c:pt>
                <c:pt idx="3">
                  <c:v>27.975999999999999</c:v>
                </c:pt>
                <c:pt idx="4">
                  <c:v>29.239000000000001</c:v>
                </c:pt>
                <c:pt idx="5">
                  <c:v>11.259</c:v>
                </c:pt>
                <c:pt idx="6">
                  <c:v>13.266</c:v>
                </c:pt>
                <c:pt idx="7">
                  <c:v>13.98</c:v>
                </c:pt>
                <c:pt idx="8">
                  <c:v>14.802</c:v>
                </c:pt>
                <c:pt idx="9">
                  <c:v>10.507999999999999</c:v>
                </c:pt>
                <c:pt idx="10">
                  <c:v>10.56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17.556000000000001</c:v>
                </c:pt>
                <c:pt idx="1">
                  <c:v>20.905000000000001</c:v>
                </c:pt>
                <c:pt idx="2">
                  <c:v>30.597999999999999</c:v>
                </c:pt>
                <c:pt idx="3">
                  <c:v>29.766999999999999</c:v>
                </c:pt>
                <c:pt idx="4">
                  <c:v>29.561</c:v>
                </c:pt>
                <c:pt idx="5">
                  <c:v>29.954999999999998</c:v>
                </c:pt>
                <c:pt idx="6">
                  <c:v>29.954999999999998</c:v>
                </c:pt>
                <c:pt idx="7">
                  <c:v>21.004999999999999</c:v>
                </c:pt>
                <c:pt idx="8">
                  <c:v>24.832000000000001</c:v>
                </c:pt>
                <c:pt idx="9">
                  <c:v>31.425000000000001</c:v>
                </c:pt>
                <c:pt idx="10">
                  <c:v>28.286999999999999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25.891999999999999</c:v>
                </c:pt>
                <c:pt idx="1">
                  <c:v>22.524000000000001</c:v>
                </c:pt>
                <c:pt idx="2">
                  <c:v>20.774000000000001</c:v>
                </c:pt>
                <c:pt idx="3">
                  <c:v>16.745999999999999</c:v>
                </c:pt>
                <c:pt idx="4">
                  <c:v>20.896000000000001</c:v>
                </c:pt>
                <c:pt idx="5">
                  <c:v>19.899000000000001</c:v>
                </c:pt>
                <c:pt idx="6">
                  <c:v>20.277999999999999</c:v>
                </c:pt>
                <c:pt idx="7">
                  <c:v>19.792999999999999</c:v>
                </c:pt>
                <c:pt idx="8">
                  <c:v>19.922000000000001</c:v>
                </c:pt>
                <c:pt idx="9">
                  <c:v>17.306000000000001</c:v>
                </c:pt>
                <c:pt idx="10">
                  <c:v>13.436999999999999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53.031999999999996</c:v>
                </c:pt>
                <c:pt idx="1">
                  <c:v>58.635000000000005</c:v>
                </c:pt>
                <c:pt idx="2">
                  <c:v>73.653000000000006</c:v>
                </c:pt>
                <c:pt idx="3">
                  <c:v>66.100999999999999</c:v>
                </c:pt>
                <c:pt idx="4">
                  <c:v>71.536000000000001</c:v>
                </c:pt>
                <c:pt idx="5">
                  <c:v>52.8</c:v>
                </c:pt>
                <c:pt idx="6">
                  <c:v>55.191999999999993</c:v>
                </c:pt>
                <c:pt idx="7">
                  <c:v>46.099999999999994</c:v>
                </c:pt>
                <c:pt idx="8">
                  <c:v>50.366999999999997</c:v>
                </c:pt>
                <c:pt idx="9">
                  <c:v>49.984000000000002</c:v>
                </c:pt>
                <c:pt idx="10">
                  <c:v>43.459000000000003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13.685</c:v>
                </c:pt>
                <c:pt idx="1">
                  <c:v>10.955</c:v>
                </c:pt>
                <c:pt idx="2">
                  <c:v>8.3640000000000008</c:v>
                </c:pt>
                <c:pt idx="3">
                  <c:v>8.3879999999999999</c:v>
                </c:pt>
                <c:pt idx="4">
                  <c:v>8.16</c:v>
                </c:pt>
                <c:pt idx="5">
                  <c:v>8.3130000000000006</c:v>
                </c:pt>
                <c:pt idx="6">
                  <c:v>8.3070000000000004</c:v>
                </c:pt>
                <c:pt idx="7">
                  <c:v>8.6780000000000008</c:v>
                </c:pt>
                <c:pt idx="8">
                  <c:v>9.1890000000000001</c:v>
                </c:pt>
                <c:pt idx="9">
                  <c:v>9.2550000000000008</c:v>
                </c:pt>
                <c:pt idx="10">
                  <c:v>8.8249999999999993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161.96516069134</c:v>
                </c:pt>
                <c:pt idx="1">
                  <c:v>161.14897513051019</c:v>
                </c:pt>
                <c:pt idx="2">
                  <c:v>159.0080548343133</c:v>
                </c:pt>
                <c:pt idx="3">
                  <c:v>144.2841908745819</c:v>
                </c:pt>
                <c:pt idx="4">
                  <c:v>137.02607577521769</c:v>
                </c:pt>
                <c:pt idx="5">
                  <c:v>119.1060266056067</c:v>
                </c:pt>
                <c:pt idx="6">
                  <c:v>107.14008886791244</c:v>
                </c:pt>
                <c:pt idx="7">
                  <c:v>112.25961071370314</c:v>
                </c:pt>
                <c:pt idx="8">
                  <c:v>106.09168803841332</c:v>
                </c:pt>
                <c:pt idx="9">
                  <c:v>93.156062728558823</c:v>
                </c:pt>
                <c:pt idx="10">
                  <c:v>108.25141053702296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182.99051693156082</c:v>
                </c:pt>
                <c:pt idx="1">
                  <c:v>152.29171504555711</c:v>
                </c:pt>
                <c:pt idx="2">
                  <c:v>146.30941151867972</c:v>
                </c:pt>
                <c:pt idx="3">
                  <c:v>141.17644293524745</c:v>
                </c:pt>
                <c:pt idx="4">
                  <c:v>139.41753027635878</c:v>
                </c:pt>
                <c:pt idx="5">
                  <c:v>174.41480991786432</c:v>
                </c:pt>
                <c:pt idx="6">
                  <c:v>148.57688370841296</c:v>
                </c:pt>
                <c:pt idx="7">
                  <c:v>159.90336411361454</c:v>
                </c:pt>
                <c:pt idx="8">
                  <c:v>153.92483879343268</c:v>
                </c:pt>
                <c:pt idx="9">
                  <c:v>188.73184206224289</c:v>
                </c:pt>
                <c:pt idx="10">
                  <c:v>163.87417493984927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7.4785296142522203E-2</c:v>
                </c:pt>
                <c:pt idx="1">
                  <c:v>7.1934313673747002E-2</c:v>
                </c:pt>
                <c:pt idx="2">
                  <c:v>5.7166520685049342E-2</c:v>
                </c:pt>
                <c:pt idx="3">
                  <c:v>5.9415011637935042E-2</c:v>
                </c:pt>
                <c:pt idx="4">
                  <c:v>5.8529225010835691E-2</c:v>
                </c:pt>
                <c:pt idx="5">
                  <c:v>4.7662236962072037E-2</c:v>
                </c:pt>
                <c:pt idx="6">
                  <c:v>5.591044712111988E-2</c:v>
                </c:pt>
                <c:pt idx="7">
                  <c:v>5.4270277852529157E-2</c:v>
                </c:pt>
                <c:pt idx="8">
                  <c:v>5.9697967345813813E-2</c:v>
                </c:pt>
                <c:pt idx="9">
                  <c:v>4.9037830070814151E-2</c:v>
                </c:pt>
                <c:pt idx="10">
                  <c:v>5.3852292487448092E-2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0.32742844062041254</c:v>
                </c:pt>
                <c:pt idx="1">
                  <c:v>0.36385586661356739</c:v>
                </c:pt>
                <c:pt idx="2">
                  <c:v>0.46320294954080515</c:v>
                </c:pt>
                <c:pt idx="3">
                  <c:v>0.45813057965205534</c:v>
                </c:pt>
                <c:pt idx="4">
                  <c:v>0.52206121787615178</c:v>
                </c:pt>
                <c:pt idx="5">
                  <c:v>0.44330250537897242</c:v>
                </c:pt>
                <c:pt idx="6">
                  <c:v>0.51513864309038793</c:v>
                </c:pt>
                <c:pt idx="7">
                  <c:v>0.41065526333927266</c:v>
                </c:pt>
                <c:pt idx="8">
                  <c:v>0.4747497276295885</c:v>
                </c:pt>
                <c:pt idx="9">
                  <c:v>0.53656196425610014</c:v>
                </c:pt>
                <c:pt idx="10">
                  <c:v>0.40146359095373296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8.8249999999999993</c:v>
                </c:pt>
                <c:pt idx="2">
                  <c:v>0</c:v>
                </c:pt>
                <c:pt idx="3">
                  <c:v>0</c:v>
                </c:pt>
                <c:pt idx="4">
                  <c:v>43.459000000000003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8.8249999999999993</c:v>
                </c:pt>
                <c:pt idx="4" formatCode="#,##0">
                  <c:v>43.459000000000003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8.8249999999999993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4.6120000000000001</c:v>
                </c:pt>
                <c:pt idx="35">
                  <c:v>0</c:v>
                </c:pt>
                <c:pt idx="36">
                  <c:v>38.847000000000001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207.94291841661891</c:v>
                </c:pt>
                <c:pt idx="2">
                  <c:v>22.35486644993135</c:v>
                </c:pt>
                <c:pt idx="3">
                  <c:v>33.611236106272592</c:v>
                </c:pt>
                <c:pt idx="4">
                  <c:v>125.5447103955465</c:v>
                </c:pt>
                <c:pt idx="5">
                  <c:v>175.64374319256399</c:v>
                </c:pt>
                <c:pt idx="7">
                  <c:v>219.94215342009488</c:v>
                </c:pt>
                <c:pt idx="8">
                  <c:v>5.6059918284710699</c:v>
                </c:pt>
                <c:pt idx="9">
                  <c:v>0</c:v>
                </c:pt>
                <c:pt idx="10">
                  <c:v>7.8570596009589746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263.90902097282287</c:v>
                </c:pt>
                <c:pt idx="4" formatCode="#,##0">
                  <c:v>125.5447103955465</c:v>
                </c:pt>
                <c:pt idx="5" formatCode="#,##0">
                  <c:v>175.64374319256399</c:v>
                </c:pt>
                <c:pt idx="6" formatCode="#,##0">
                  <c:v>225.54814524856596</c:v>
                </c:pt>
                <c:pt idx="10" formatCode="#,##0">
                  <c:v>7.8570596009589746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13.436999999999999</c:v>
                </c:pt>
                <c:pt idx="2" formatCode="#,##0_);[Red]\(#,##0\)">
                  <c:v>0</c:v>
                </c:pt>
                <c:pt idx="3" formatCode="#,##0_);[Red]\(#,##0\)">
                  <c:v>28.286999999999999</c:v>
                </c:pt>
                <c:pt idx="4" formatCode="#,##0_);[Red]\(#,##0\)">
                  <c:v>10.56</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13.436999999999999</c:v>
                </c:pt>
                <c:pt idx="1">
                  <c:v>28.286999999999999</c:v>
                </c:pt>
                <c:pt idx="4" formatCode="#,##0_);[Red]\(#,##0\)">
                  <c:v>10.56</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大仙市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8.8249999999999993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大仙市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4.6120000000000001</c:v>
                </c:pt>
                <c:pt idx="11">
                  <c:v>0</c:v>
                </c:pt>
                <c:pt idx="12">
                  <c:v>19.423500000000001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大仙市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大仙市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30,756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3676.7000000000035</c:v>
                </c:pt>
                <c:pt idx="1">
                  <c:v>19961.099999999999</c:v>
                </c:pt>
                <c:pt idx="2">
                  <c:v>0</c:v>
                </c:pt>
                <c:pt idx="3">
                  <c:v>67.900000000000006</c:v>
                </c:pt>
                <c:pt idx="4">
                  <c:v>0</c:v>
                </c:pt>
                <c:pt idx="5">
                  <c:v>7050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80,580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4412.4812040000033</c:v>
                </c:pt>
                <c:pt idx="1">
                  <c:v>26403.744635999999</c:v>
                </c:pt>
                <c:pt idx="2">
                  <c:v>0</c:v>
                </c:pt>
                <c:pt idx="3">
                  <c:v>356.88240000000002</c:v>
                </c:pt>
                <c:pt idx="4">
                  <c:v>0</c:v>
                </c:pt>
                <c:pt idx="5">
                  <c:v>49406.400000000001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185.71628876399998</c:v>
                </c:pt>
                <c:pt idx="1">
                  <c:v>38.043264024000003</c:v>
                </c:pt>
                <c:pt idx="2">
                  <c:v>0.84073327200000003</c:v>
                </c:pt>
                <c:pt idx="3">
                  <c:v>1.5893999999999999E-4</c:v>
                </c:pt>
                <c:pt idx="4">
                  <c:v>10.74616599</c:v>
                </c:pt>
                <c:pt idx="5">
                  <c:v>54.040128439999997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5,139,523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大仙市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4622633</c:v>
                </c:pt>
                <c:pt idx="1">
                  <c:v>513000</c:v>
                </c:pt>
                <c:pt idx="2">
                  <c:v>3889</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7050</c:v>
                </c:pt>
                <c:pt idx="4">
                  <c:v>7050</c:v>
                </c:pt>
                <c:pt idx="5">
                  <c:v>7050</c:v>
                </c:pt>
                <c:pt idx="6">
                  <c:v>7050</c:v>
                </c:pt>
                <c:pt idx="7">
                  <c:v>7050</c:v>
                </c:pt>
                <c:pt idx="8">
                  <c:v>7050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18</c:v>
                </c:pt>
                <c:pt idx="5">
                  <c:v>18</c:v>
                </c:pt>
                <c:pt idx="6">
                  <c:v>18</c:v>
                </c:pt>
                <c:pt idx="7">
                  <c:v>18</c:v>
                </c:pt>
                <c:pt idx="8">
                  <c:v>67.900000000000006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3770.9</c:v>
                </c:pt>
                <c:pt idx="1">
                  <c:v>3869.9</c:v>
                </c:pt>
                <c:pt idx="2">
                  <c:v>19119.7</c:v>
                </c:pt>
                <c:pt idx="3">
                  <c:v>19345</c:v>
                </c:pt>
                <c:pt idx="4">
                  <c:v>19493.599999999999</c:v>
                </c:pt>
                <c:pt idx="5">
                  <c:v>19493.599999999999</c:v>
                </c:pt>
                <c:pt idx="6">
                  <c:v>19911.599999999999</c:v>
                </c:pt>
                <c:pt idx="7">
                  <c:v>19911.599999999999</c:v>
                </c:pt>
                <c:pt idx="8">
                  <c:v>19961.099999999999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2160.4</c:v>
                </c:pt>
                <c:pt idx="1">
                  <c:v>2373.1999999999998</c:v>
                </c:pt>
                <c:pt idx="2">
                  <c:v>2516.1</c:v>
                </c:pt>
                <c:pt idx="3">
                  <c:v>2647.0999999999995</c:v>
                </c:pt>
                <c:pt idx="4">
                  <c:v>2832.1</c:v>
                </c:pt>
                <c:pt idx="5">
                  <c:v>2997.400000000001</c:v>
                </c:pt>
                <c:pt idx="6">
                  <c:v>3176.3000000000011</c:v>
                </c:pt>
                <c:pt idx="7">
                  <c:v>3430.4000000000033</c:v>
                </c:pt>
                <c:pt idx="8">
                  <c:v>3676.7000000000035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1.6675272923664376E-2</c:v>
                </c:pt>
                <c:pt idx="1">
                  <c:v>1.5677141832910885E-2</c:v>
                </c:pt>
                <c:pt idx="2">
                  <c:v>5.9127722632428409E-2</c:v>
                </c:pt>
                <c:pt idx="3">
                  <c:v>0.16290919790212482</c:v>
                </c:pt>
                <c:pt idx="4">
                  <c:v>0.16763348693843197</c:v>
                </c:pt>
                <c:pt idx="5">
                  <c:v>0.15902974363060721</c:v>
                </c:pt>
                <c:pt idx="6">
                  <c:v>0.16116226505444159</c:v>
                </c:pt>
                <c:pt idx="7">
                  <c:v>0.16376939993760412</c:v>
                </c:pt>
                <c:pt idx="8">
                  <c:v>0.16504615087590904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100.0081828055435</c:v>
                </c:pt>
                <c:pt idx="2">
                  <c:v>14.86368864199263</c:v>
                </c:pt>
                <c:pt idx="3">
                  <c:v>31.437540071143591</c:v>
                </c:pt>
                <c:pt idx="4">
                  <c:v>159.0080548343133</c:v>
                </c:pt>
                <c:pt idx="5">
                  <c:v>195.9560966642556</c:v>
                </c:pt>
                <c:pt idx="7">
                  <c:v>193.76367370102548</c:v>
                </c:pt>
                <c:pt idx="8">
                  <c:v>6.7898258031195802</c:v>
                </c:pt>
                <c:pt idx="9">
                  <c:v>0</c:v>
                </c:pt>
                <c:pt idx="10">
                  <c:v>12.021930830433551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146.30941151867972</c:v>
                </c:pt>
                <c:pt idx="4" formatCode="#,##0">
                  <c:v>159.0080548343133</c:v>
                </c:pt>
                <c:pt idx="5" formatCode="#,##0">
                  <c:v>195.9560966642556</c:v>
                </c:pt>
                <c:pt idx="6" formatCode="#,##0">
                  <c:v>200.55349950414507</c:v>
                </c:pt>
                <c:pt idx="10" formatCode="#,##0">
                  <c:v>12.021930830433551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490</c:v>
                </c:pt>
                <c:pt idx="1">
                  <c:v>526</c:v>
                </c:pt>
                <c:pt idx="2">
                  <c:v>549</c:v>
                </c:pt>
                <c:pt idx="3">
                  <c:v>567</c:v>
                </c:pt>
                <c:pt idx="4">
                  <c:v>598</c:v>
                </c:pt>
                <c:pt idx="5">
                  <c:v>625</c:v>
                </c:pt>
                <c:pt idx="6">
                  <c:v>656</c:v>
                </c:pt>
                <c:pt idx="7">
                  <c:v>695</c:v>
                </c:pt>
                <c:pt idx="8">
                  <c:v>730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488224.09860732948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80579.508239999996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6238901.2499999991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5158785.7989999996</c:v>
                </c:pt>
                <c:pt idx="1">
                  <c:v>1056757.334</c:v>
                </c:pt>
                <c:pt idx="2">
                  <c:v>23353.702000000001</c:v>
                </c:pt>
                <c:pt idx="3">
                  <c:v>4.415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30816.225840000003</c:v>
                </c:pt>
                <c:pt idx="1">
                  <c:v>0</c:v>
                </c:pt>
                <c:pt idx="2">
                  <c:v>356.88240000000002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93.803948685580295</c:v>
                </c:pt>
                <c:pt idx="2">
                  <c:v>11.424332235759721</c:v>
                </c:pt>
                <c:pt idx="3">
                  <c:v>41.924242323021026</c:v>
                </c:pt>
                <c:pt idx="4">
                  <c:v>106.00127774464691</c:v>
                </c:pt>
                <c:pt idx="5">
                  <c:v>132.27659554227563</c:v>
                </c:pt>
                <c:pt idx="7">
                  <c:v>157.7498603463647</c:v>
                </c:pt>
                <c:pt idx="8">
                  <c:v>4.5057211359647082</c:v>
                </c:pt>
                <c:pt idx="9">
                  <c:v>0</c:v>
                </c:pt>
                <c:pt idx="10">
                  <c:v>5.9751810648222916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147.15252324436105</c:v>
                </c:pt>
                <c:pt idx="4">
                  <c:v>106.00127774464691</c:v>
                </c:pt>
                <c:pt idx="5">
                  <c:v>132.27659554227563</c:v>
                </c:pt>
                <c:pt idx="6">
                  <c:v>162.2555814823294</c:v>
                </c:pt>
                <c:pt idx="10">
                  <c:v>5.9751810648222916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大仙市</c:v>
                </c:pt>
              </c:strCache>
            </c:strRef>
          </c:cat>
          <c:val>
            <c:numRef>
              <c:f>①CO2排出量の現状把握!$AX$43:$AX$45</c:f>
              <c:numCache>
                <c:formatCode>0%</c:formatCode>
                <c:ptCount val="3"/>
                <c:pt idx="0">
                  <c:v>0.42072759503743129</c:v>
                </c:pt>
                <c:pt idx="1">
                  <c:v>0.27502496896420314</c:v>
                </c:pt>
                <c:pt idx="2">
                  <c:v>0.26578083152752724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大仙市</c:v>
                </c:pt>
              </c:strCache>
            </c:strRef>
          </c:cat>
          <c:val>
            <c:numRef>
              <c:f>①CO2排出量の現状把握!$AY$43:$AY$45</c:f>
              <c:numCache>
                <c:formatCode>0%</c:formatCode>
                <c:ptCount val="3"/>
                <c:pt idx="0">
                  <c:v>0.19118662390594171</c:v>
                </c:pt>
                <c:pt idx="1">
                  <c:v>0.19811062123066353</c:v>
                </c:pt>
                <c:pt idx="2">
                  <c:v>0.19145514545590522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大仙市</c:v>
                </c:pt>
              </c:strCache>
            </c:strRef>
          </c:cat>
          <c:val>
            <c:numRef>
              <c:f>①CO2排出量の現状把握!$AZ$43:$AZ$45</c:f>
              <c:numCache>
                <c:formatCode>0%</c:formatCode>
                <c:ptCount val="3"/>
                <c:pt idx="0">
                  <c:v>0.18034974026133399</c:v>
                </c:pt>
                <c:pt idx="1">
                  <c:v>0.25268876388224287</c:v>
                </c:pt>
                <c:pt idx="2">
                  <c:v>0.23891254312014409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大仙市</c:v>
                </c:pt>
              </c:strCache>
            </c:strRef>
          </c:cat>
          <c:val>
            <c:numRef>
              <c:f>①CO2排出量の現状把握!$BA$43:$BA$45</c:f>
              <c:numCache>
                <c:formatCode>0%</c:formatCode>
                <c:ptCount val="3"/>
                <c:pt idx="0">
                  <c:v>0.19226168778726088</c:v>
                </c:pt>
                <c:pt idx="1">
                  <c:v>0.25769859244957072</c:v>
                </c:pt>
                <c:pt idx="2">
                  <c:v>0.29305935376142794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大仙市</c:v>
                </c:pt>
              </c:strCache>
            </c:strRef>
          </c:cat>
          <c:val>
            <c:numRef>
              <c:f>①CO2排出量の現状把握!$BB$43:$BB$45</c:f>
              <c:numCache>
                <c:formatCode>0%</c:formatCode>
                <c:ptCount val="3"/>
                <c:pt idx="0">
                  <c:v>1.5474353008032191E-2</c:v>
                </c:pt>
                <c:pt idx="1">
                  <c:v>1.6477053473319798E-2</c:v>
                </c:pt>
                <c:pt idx="2">
                  <c:v>1.0792126134995517E-2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28642</c:v>
                </c:pt>
                <c:pt idx="1">
                  <c:v>28642</c:v>
                </c:pt>
                <c:pt idx="2">
                  <c:v>28642</c:v>
                </c:pt>
                <c:pt idx="3">
                  <c:v>28642</c:v>
                </c:pt>
                <c:pt idx="4">
                  <c:v>28642</c:v>
                </c:pt>
                <c:pt idx="5">
                  <c:v>26611</c:v>
                </c:pt>
                <c:pt idx="6">
                  <c:v>26611</c:v>
                </c:pt>
                <c:pt idx="7">
                  <c:v>26611</c:v>
                </c:pt>
                <c:pt idx="8">
                  <c:v>26611</c:v>
                </c:pt>
                <c:pt idx="9">
                  <c:v>26611</c:v>
                </c:pt>
                <c:pt idx="10">
                  <c:v>26611</c:v>
                </c:pt>
                <c:pt idx="11">
                  <c:v>24916</c:v>
                </c:pt>
                <c:pt idx="12">
                  <c:v>24916</c:v>
                </c:pt>
                <c:pt idx="13">
                  <c:v>24916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7.7489137107697408</c:v>
                </c:pt>
                <c:pt idx="1">
                  <c:v>7.547757842688311</c:v>
                </c:pt>
                <c:pt idx="2">
                  <c:v>8.8574301882039084</c:v>
                </c:pt>
                <c:pt idx="3">
                  <c:v>8.5992440314574274</c:v>
                </c:pt>
                <c:pt idx="4">
                  <c:v>12.021930830433551</c:v>
                </c:pt>
                <c:pt idx="5">
                  <c:v>10.50696590105473</c:v>
                </c:pt>
                <c:pt idx="6">
                  <c:v>7.891302877226348</c:v>
                </c:pt>
                <c:pt idx="7">
                  <c:v>7.73789186528019</c:v>
                </c:pt>
                <c:pt idx="8">
                  <c:v>0</c:v>
                </c:pt>
                <c:pt idx="9">
                  <c:v>9.2829196652139174</c:v>
                </c:pt>
                <c:pt idx="10">
                  <c:v>6.1188674482946954</c:v>
                </c:pt>
                <c:pt idx="11">
                  <c:v>6.3769479536064591</c:v>
                </c:pt>
                <c:pt idx="12">
                  <c:v>6.6607845337207996</c:v>
                </c:pt>
                <c:pt idx="13">
                  <c:v>5.9751810648222916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91308</c:v>
                </c:pt>
                <c:pt idx="1">
                  <c:v>90406</c:v>
                </c:pt>
                <c:pt idx="2">
                  <c:v>89290</c:v>
                </c:pt>
                <c:pt idx="3">
                  <c:v>88219</c:v>
                </c:pt>
                <c:pt idx="4">
                  <c:v>87775</c:v>
                </c:pt>
                <c:pt idx="5">
                  <c:v>86644</c:v>
                </c:pt>
                <c:pt idx="6">
                  <c:v>85416</c:v>
                </c:pt>
                <c:pt idx="7">
                  <c:v>84122</c:v>
                </c:pt>
                <c:pt idx="8">
                  <c:v>83014</c:v>
                </c:pt>
                <c:pt idx="9">
                  <c:v>81748</c:v>
                </c:pt>
                <c:pt idx="10">
                  <c:v>80459</c:v>
                </c:pt>
                <c:pt idx="11">
                  <c:v>79241</c:v>
                </c:pt>
                <c:pt idx="12">
                  <c:v>77946</c:v>
                </c:pt>
                <c:pt idx="13">
                  <c:v>76537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大仙市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2046</v>
      </c>
      <c r="B9" s="70">
        <v>1</v>
      </c>
      <c r="C9" s="70">
        <v>1</v>
      </c>
      <c r="D9" s="70">
        <v>1</v>
      </c>
      <c r="E9" s="70">
        <v>1990</v>
      </c>
      <c r="F9" s="70" t="s">
        <v>787</v>
      </c>
      <c r="G9" s="1073" t="s">
        <v>2047</v>
      </c>
      <c r="H9" s="70" t="s">
        <v>2048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2049</v>
      </c>
      <c r="B10" s="70">
        <v>2</v>
      </c>
      <c r="C10" s="70">
        <v>2</v>
      </c>
      <c r="D10" s="70">
        <v>1</v>
      </c>
      <c r="E10" s="70">
        <v>2005</v>
      </c>
      <c r="F10" s="70" t="s">
        <v>789</v>
      </c>
      <c r="G10" s="1073" t="s">
        <v>2047</v>
      </c>
      <c r="H10" s="70" t="s">
        <v>2048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2050</v>
      </c>
      <c r="B11" s="70">
        <v>3</v>
      </c>
      <c r="C11" s="70">
        <v>3</v>
      </c>
      <c r="D11" s="70">
        <v>1</v>
      </c>
      <c r="E11" s="70">
        <v>2006</v>
      </c>
      <c r="F11" s="70" t="s">
        <v>790</v>
      </c>
      <c r="G11" s="1073" t="s">
        <v>2047</v>
      </c>
      <c r="H11" s="70" t="s">
        <v>2048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2051</v>
      </c>
      <c r="B12" s="70">
        <v>4</v>
      </c>
      <c r="C12" s="70">
        <v>4</v>
      </c>
      <c r="D12" s="70">
        <v>1</v>
      </c>
      <c r="E12" s="70">
        <v>2007</v>
      </c>
      <c r="F12" s="70" t="s">
        <v>791</v>
      </c>
      <c r="G12" s="1073" t="s">
        <v>2047</v>
      </c>
      <c r="H12" s="70" t="s">
        <v>2048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2052</v>
      </c>
      <c r="B13" s="70">
        <v>5</v>
      </c>
      <c r="C13" s="70">
        <v>5</v>
      </c>
      <c r="D13" s="70">
        <v>1</v>
      </c>
      <c r="E13" s="70">
        <v>2008</v>
      </c>
      <c r="F13" s="70" t="s">
        <v>792</v>
      </c>
      <c r="G13" s="1073" t="s">
        <v>2047</v>
      </c>
      <c r="H13" s="70" t="s">
        <v>2048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2053</v>
      </c>
      <c r="B14" s="70">
        <v>6</v>
      </c>
      <c r="C14" s="70">
        <v>6</v>
      </c>
      <c r="D14" s="70">
        <v>1</v>
      </c>
      <c r="E14" s="70">
        <v>2009</v>
      </c>
      <c r="F14" s="70" t="s">
        <v>176</v>
      </c>
      <c r="G14" s="1073" t="s">
        <v>2047</v>
      </c>
      <c r="H14" s="70" t="s">
        <v>2048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16.22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7.58</v>
      </c>
      <c r="CO14" s="73">
        <v>0</v>
      </c>
      <c r="CP14" s="73">
        <v>0</v>
      </c>
      <c r="CQ14" s="73">
        <v>0</v>
      </c>
      <c r="CR14" s="73">
        <v>0</v>
      </c>
      <c r="CS14" s="73">
        <v>20.760999999999999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16.22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7.58</v>
      </c>
      <c r="GP14" s="73">
        <v>0</v>
      </c>
      <c r="GQ14" s="73">
        <v>0</v>
      </c>
      <c r="GR14" s="73">
        <v>0</v>
      </c>
      <c r="GS14" s="73">
        <v>0</v>
      </c>
      <c r="GT14" s="73">
        <v>20.760999999999999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16.22</v>
      </c>
      <c r="HL14" s="73">
        <v>0</v>
      </c>
      <c r="HM14" s="73">
        <v>0</v>
      </c>
      <c r="HN14" s="73">
        <v>0</v>
      </c>
      <c r="HO14" s="73">
        <v>3.76</v>
      </c>
      <c r="HP14" s="73">
        <v>0</v>
      </c>
      <c r="HQ14" s="73">
        <v>0</v>
      </c>
      <c r="HR14" s="73">
        <v>0</v>
      </c>
      <c r="HS14" s="73">
        <v>0</v>
      </c>
      <c r="HT14" s="73">
        <v>0</v>
      </c>
      <c r="HU14" s="73">
        <v>0</v>
      </c>
      <c r="HV14" s="73">
        <v>7.58</v>
      </c>
      <c r="HW14" s="73">
        <v>0</v>
      </c>
      <c r="HX14" s="73">
        <v>20.760999999999999</v>
      </c>
      <c r="HY14" s="73">
        <v>0</v>
      </c>
      <c r="HZ14" s="73">
        <v>0</v>
      </c>
      <c r="IA14" s="73">
        <v>0</v>
      </c>
      <c r="IB14" s="73">
        <v>0</v>
      </c>
      <c r="IC14" s="73">
        <v>0</v>
      </c>
      <c r="ID14" s="73">
        <v>0</v>
      </c>
      <c r="IE14" s="73">
        <v>0</v>
      </c>
      <c r="IF14" s="73">
        <v>16.22</v>
      </c>
      <c r="IG14" s="73">
        <v>0</v>
      </c>
      <c r="IH14" s="73">
        <v>0</v>
      </c>
      <c r="II14" s="73">
        <v>0</v>
      </c>
      <c r="IJ14" s="73">
        <v>3.76</v>
      </c>
      <c r="IK14" s="73">
        <v>0</v>
      </c>
      <c r="IL14" s="73">
        <v>0</v>
      </c>
      <c r="IM14" s="73">
        <v>0</v>
      </c>
      <c r="IN14" s="73">
        <v>0</v>
      </c>
      <c r="IO14" s="73">
        <v>0</v>
      </c>
      <c r="IP14" s="73">
        <v>0</v>
      </c>
      <c r="IQ14" s="73">
        <v>7.58</v>
      </c>
      <c r="IR14" s="73">
        <v>0</v>
      </c>
      <c r="IS14" s="73">
        <v>20.760999999999999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2</v>
      </c>
      <c r="RJ14" s="71">
        <v>0</v>
      </c>
      <c r="RK14" s="71">
        <v>1</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2</v>
      </c>
      <c r="SE14" s="71">
        <v>0</v>
      </c>
      <c r="SF14" s="71">
        <v>1</v>
      </c>
      <c r="SG14" s="71">
        <v>0</v>
      </c>
      <c r="SH14" s="71">
        <v>0</v>
      </c>
    </row>
    <row r="15" spans="1:503">
      <c r="A15" s="16" t="s">
        <v>2054</v>
      </c>
      <c r="B15" s="70">
        <v>7</v>
      </c>
      <c r="C15" s="70">
        <v>7</v>
      </c>
      <c r="D15" s="70">
        <v>1</v>
      </c>
      <c r="E15" s="70">
        <v>2010</v>
      </c>
      <c r="F15" s="70" t="s">
        <v>177</v>
      </c>
      <c r="G15" s="1073" t="s">
        <v>2047</v>
      </c>
      <c r="H15" s="70" t="s">
        <v>2048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16.838999999999999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3.6560000000000001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7.6459999999999999</v>
      </c>
      <c r="CO15" s="73">
        <v>0</v>
      </c>
      <c r="CP15" s="73">
        <v>0</v>
      </c>
      <c r="CQ15" s="73">
        <v>0</v>
      </c>
      <c r="CR15" s="73">
        <v>0</v>
      </c>
      <c r="CS15" s="73">
        <v>47.186999999999998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16.838999999999999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3.6560000000000001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7.6459999999999999</v>
      </c>
      <c r="GP15" s="73">
        <v>0</v>
      </c>
      <c r="GQ15" s="73">
        <v>0</v>
      </c>
      <c r="GR15" s="73">
        <v>0</v>
      </c>
      <c r="GS15" s="73">
        <v>0</v>
      </c>
      <c r="GT15" s="73">
        <v>47.186999999999998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16.838999999999999</v>
      </c>
      <c r="HL15" s="73">
        <v>0</v>
      </c>
      <c r="HM15" s="73">
        <v>0</v>
      </c>
      <c r="HN15" s="73">
        <v>0</v>
      </c>
      <c r="HO15" s="73">
        <v>3.6560000000000001</v>
      </c>
      <c r="HP15" s="73">
        <v>0</v>
      </c>
      <c r="HQ15" s="73">
        <v>0</v>
      </c>
      <c r="HR15" s="73">
        <v>0</v>
      </c>
      <c r="HS15" s="73">
        <v>0</v>
      </c>
      <c r="HT15" s="73">
        <v>0</v>
      </c>
      <c r="HU15" s="73">
        <v>0</v>
      </c>
      <c r="HV15" s="73">
        <v>7.6459999999999999</v>
      </c>
      <c r="HW15" s="73">
        <v>0</v>
      </c>
      <c r="HX15" s="73">
        <v>47.186999999999998</v>
      </c>
      <c r="HY15" s="73">
        <v>0</v>
      </c>
      <c r="HZ15" s="73">
        <v>0</v>
      </c>
      <c r="IA15" s="73">
        <v>0</v>
      </c>
      <c r="IB15" s="73">
        <v>0</v>
      </c>
      <c r="IC15" s="73">
        <v>0</v>
      </c>
      <c r="ID15" s="73">
        <v>0</v>
      </c>
      <c r="IE15" s="73">
        <v>0</v>
      </c>
      <c r="IF15" s="73">
        <v>16.838999999999999</v>
      </c>
      <c r="IG15" s="73">
        <v>0</v>
      </c>
      <c r="IH15" s="73">
        <v>0</v>
      </c>
      <c r="II15" s="73">
        <v>0</v>
      </c>
      <c r="IJ15" s="73">
        <v>3.6560000000000001</v>
      </c>
      <c r="IK15" s="73">
        <v>0</v>
      </c>
      <c r="IL15" s="73">
        <v>0</v>
      </c>
      <c r="IM15" s="73">
        <v>0</v>
      </c>
      <c r="IN15" s="73">
        <v>0</v>
      </c>
      <c r="IO15" s="73">
        <v>0</v>
      </c>
      <c r="IP15" s="73">
        <v>0</v>
      </c>
      <c r="IQ15" s="73">
        <v>7.6459999999999999</v>
      </c>
      <c r="IR15" s="73">
        <v>0</v>
      </c>
      <c r="IS15" s="73">
        <v>47.186999999999998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2</v>
      </c>
      <c r="RJ15" s="71">
        <v>0</v>
      </c>
      <c r="RK15" s="71">
        <v>2</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2</v>
      </c>
      <c r="SE15" s="71">
        <v>0</v>
      </c>
      <c r="SF15" s="71">
        <v>2</v>
      </c>
      <c r="SG15" s="71">
        <v>0</v>
      </c>
      <c r="SH15" s="71">
        <v>0</v>
      </c>
    </row>
    <row r="16" spans="1:503">
      <c r="A16" s="16" t="s">
        <v>2055</v>
      </c>
      <c r="B16" s="70">
        <v>8</v>
      </c>
      <c r="C16" s="70">
        <v>8</v>
      </c>
      <c r="D16" s="70">
        <v>1</v>
      </c>
      <c r="E16" s="70">
        <v>2011</v>
      </c>
      <c r="F16" s="70" t="s">
        <v>178</v>
      </c>
      <c r="G16" s="1073" t="s">
        <v>2047</v>
      </c>
      <c r="H16" s="70" t="s">
        <v>2048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13.685</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6.8579999999999997</v>
      </c>
      <c r="CO16" s="73">
        <v>0</v>
      </c>
      <c r="CP16" s="73">
        <v>0</v>
      </c>
      <c r="CQ16" s="73">
        <v>0</v>
      </c>
      <c r="CR16" s="73">
        <v>0</v>
      </c>
      <c r="CS16" s="73">
        <v>43.414000000000001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13.685</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6.8579999999999997</v>
      </c>
      <c r="GP16" s="73">
        <v>0</v>
      </c>
      <c r="GQ16" s="73">
        <v>0</v>
      </c>
      <c r="GR16" s="73">
        <v>0</v>
      </c>
      <c r="GS16" s="73">
        <v>0</v>
      </c>
      <c r="GT16" s="73">
        <v>43.414000000000001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13.685</v>
      </c>
      <c r="HL16" s="73">
        <v>0</v>
      </c>
      <c r="HM16" s="73">
        <v>0</v>
      </c>
      <c r="HN16" s="73">
        <v>0</v>
      </c>
      <c r="HO16" s="73">
        <v>2.76</v>
      </c>
      <c r="HP16" s="73">
        <v>0</v>
      </c>
      <c r="HQ16" s="73">
        <v>0</v>
      </c>
      <c r="HR16" s="73">
        <v>0</v>
      </c>
      <c r="HS16" s="73">
        <v>0</v>
      </c>
      <c r="HT16" s="73">
        <v>0</v>
      </c>
      <c r="HU16" s="73">
        <v>0</v>
      </c>
      <c r="HV16" s="73">
        <v>6.8579999999999997</v>
      </c>
      <c r="HW16" s="73">
        <v>0</v>
      </c>
      <c r="HX16" s="73">
        <v>43.414000000000001</v>
      </c>
      <c r="HY16" s="73">
        <v>0</v>
      </c>
      <c r="HZ16" s="73">
        <v>0</v>
      </c>
      <c r="IA16" s="73">
        <v>0</v>
      </c>
      <c r="IB16" s="73">
        <v>0</v>
      </c>
      <c r="IC16" s="73">
        <v>0</v>
      </c>
      <c r="ID16" s="73">
        <v>0</v>
      </c>
      <c r="IE16" s="73">
        <v>0</v>
      </c>
      <c r="IF16" s="73">
        <v>13.685</v>
      </c>
      <c r="IG16" s="73">
        <v>0</v>
      </c>
      <c r="IH16" s="73">
        <v>0</v>
      </c>
      <c r="II16" s="73">
        <v>0</v>
      </c>
      <c r="IJ16" s="73">
        <v>2.76</v>
      </c>
      <c r="IK16" s="73">
        <v>0</v>
      </c>
      <c r="IL16" s="73">
        <v>0</v>
      </c>
      <c r="IM16" s="73">
        <v>0</v>
      </c>
      <c r="IN16" s="73">
        <v>0</v>
      </c>
      <c r="IO16" s="73">
        <v>0</v>
      </c>
      <c r="IP16" s="73">
        <v>0</v>
      </c>
      <c r="IQ16" s="73">
        <v>6.8579999999999997</v>
      </c>
      <c r="IR16" s="73">
        <v>0</v>
      </c>
      <c r="IS16" s="73">
        <v>43.414000000000001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2</v>
      </c>
      <c r="RJ16" s="71">
        <v>0</v>
      </c>
      <c r="RK16" s="71">
        <v>2</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2</v>
      </c>
      <c r="SE16" s="71">
        <v>0</v>
      </c>
      <c r="SF16" s="71">
        <v>2</v>
      </c>
      <c r="SG16" s="71">
        <v>0</v>
      </c>
      <c r="SH16" s="71">
        <v>0</v>
      </c>
    </row>
    <row r="17" spans="1:502">
      <c r="A17" s="16" t="s">
        <v>2056</v>
      </c>
      <c r="B17" s="70">
        <v>9</v>
      </c>
      <c r="C17" s="70">
        <v>9</v>
      </c>
      <c r="D17" s="70">
        <v>1</v>
      </c>
      <c r="E17" s="70">
        <v>2012</v>
      </c>
      <c r="F17" s="70" t="s">
        <v>179</v>
      </c>
      <c r="G17" s="1073" t="s">
        <v>2047</v>
      </c>
      <c r="H17" s="70" t="s">
        <v>2048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10.955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3.661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7.9080000000000004</v>
      </c>
      <c r="CO17" s="73">
        <v>0</v>
      </c>
      <c r="CP17" s="73">
        <v>0</v>
      </c>
      <c r="CQ17" s="73">
        <v>0</v>
      </c>
      <c r="CR17" s="73">
        <v>0</v>
      </c>
      <c r="CS17" s="73">
        <v>47.066000000000003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10.955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3.661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7.9080000000000004</v>
      </c>
      <c r="GP17" s="73">
        <v>0</v>
      </c>
      <c r="GQ17" s="73">
        <v>0</v>
      </c>
      <c r="GR17" s="73">
        <v>0</v>
      </c>
      <c r="GS17" s="73">
        <v>0</v>
      </c>
      <c r="GT17" s="73">
        <v>47.066000000000003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10.955</v>
      </c>
      <c r="HL17" s="73">
        <v>0</v>
      </c>
      <c r="HM17" s="73">
        <v>0</v>
      </c>
      <c r="HN17" s="73">
        <v>0</v>
      </c>
      <c r="HO17" s="73">
        <v>3.661</v>
      </c>
      <c r="HP17" s="73">
        <v>0</v>
      </c>
      <c r="HQ17" s="73">
        <v>0</v>
      </c>
      <c r="HR17" s="73">
        <v>0</v>
      </c>
      <c r="HS17" s="73">
        <v>0</v>
      </c>
      <c r="HT17" s="73">
        <v>0</v>
      </c>
      <c r="HU17" s="73">
        <v>0</v>
      </c>
      <c r="HV17" s="73">
        <v>7.9080000000000004</v>
      </c>
      <c r="HW17" s="73">
        <v>0</v>
      </c>
      <c r="HX17" s="73">
        <v>47.066000000000003</v>
      </c>
      <c r="HY17" s="73">
        <v>0</v>
      </c>
      <c r="HZ17" s="73">
        <v>0</v>
      </c>
      <c r="IA17" s="73">
        <v>0</v>
      </c>
      <c r="IB17" s="73">
        <v>0</v>
      </c>
      <c r="IC17" s="73">
        <v>0</v>
      </c>
      <c r="ID17" s="73">
        <v>0</v>
      </c>
      <c r="IE17" s="73">
        <v>0</v>
      </c>
      <c r="IF17" s="73">
        <v>10.955</v>
      </c>
      <c r="IG17" s="73">
        <v>0</v>
      </c>
      <c r="IH17" s="73">
        <v>0</v>
      </c>
      <c r="II17" s="73">
        <v>0</v>
      </c>
      <c r="IJ17" s="73">
        <v>3.661</v>
      </c>
      <c r="IK17" s="73">
        <v>0</v>
      </c>
      <c r="IL17" s="73">
        <v>0</v>
      </c>
      <c r="IM17" s="73">
        <v>0</v>
      </c>
      <c r="IN17" s="73">
        <v>0</v>
      </c>
      <c r="IO17" s="73">
        <v>0</v>
      </c>
      <c r="IP17" s="73">
        <v>0</v>
      </c>
      <c r="IQ17" s="73">
        <v>7.9080000000000004</v>
      </c>
      <c r="IR17" s="73">
        <v>0</v>
      </c>
      <c r="IS17" s="73">
        <v>47.066000000000003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0</v>
      </c>
      <c r="RI17" s="71">
        <v>2</v>
      </c>
      <c r="RJ17" s="71">
        <v>0</v>
      </c>
      <c r="RK17" s="71">
        <v>2</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0</v>
      </c>
      <c r="SD17" s="71">
        <v>2</v>
      </c>
      <c r="SE17" s="71">
        <v>0</v>
      </c>
      <c r="SF17" s="71">
        <v>2</v>
      </c>
      <c r="SG17" s="71">
        <v>0</v>
      </c>
      <c r="SH17" s="71">
        <v>0</v>
      </c>
    </row>
    <row r="18" spans="1:502">
      <c r="A18" s="16" t="s">
        <v>2057</v>
      </c>
      <c r="B18" s="70">
        <v>10</v>
      </c>
      <c r="C18" s="70">
        <v>10</v>
      </c>
      <c r="D18" s="70">
        <v>1</v>
      </c>
      <c r="E18" s="70">
        <v>2013</v>
      </c>
      <c r="F18" s="70" t="s">
        <v>180</v>
      </c>
      <c r="G18" s="1073" t="s">
        <v>2047</v>
      </c>
      <c r="H18" s="70" t="s">
        <v>2048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8.3640000000000008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4.056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8.3539999999999992</v>
      </c>
      <c r="CO18" s="73">
        <v>0</v>
      </c>
      <c r="CP18" s="73">
        <v>0</v>
      </c>
      <c r="CQ18" s="73">
        <v>0</v>
      </c>
      <c r="CR18" s="73">
        <v>0</v>
      </c>
      <c r="CS18" s="73">
        <v>61.243000000000002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8.3640000000000008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4.056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8.3539999999999992</v>
      </c>
      <c r="GP18" s="73">
        <v>0</v>
      </c>
      <c r="GQ18" s="73">
        <v>0</v>
      </c>
      <c r="GR18" s="73">
        <v>0</v>
      </c>
      <c r="GS18" s="73">
        <v>0</v>
      </c>
      <c r="GT18" s="73">
        <v>61.243000000000002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8.3640000000000008</v>
      </c>
      <c r="HL18" s="73">
        <v>0</v>
      </c>
      <c r="HM18" s="73">
        <v>0</v>
      </c>
      <c r="HN18" s="73">
        <v>0</v>
      </c>
      <c r="HO18" s="73">
        <v>4.056</v>
      </c>
      <c r="HP18" s="73">
        <v>0</v>
      </c>
      <c r="HQ18" s="73">
        <v>0</v>
      </c>
      <c r="HR18" s="73">
        <v>0</v>
      </c>
      <c r="HS18" s="73">
        <v>0</v>
      </c>
      <c r="HT18" s="73">
        <v>0</v>
      </c>
      <c r="HU18" s="73">
        <v>0</v>
      </c>
      <c r="HV18" s="73">
        <v>8.3539999999999992</v>
      </c>
      <c r="HW18" s="73">
        <v>0</v>
      </c>
      <c r="HX18" s="73">
        <v>61.243000000000002</v>
      </c>
      <c r="HY18" s="73">
        <v>0</v>
      </c>
      <c r="HZ18" s="73">
        <v>0</v>
      </c>
      <c r="IA18" s="73">
        <v>0</v>
      </c>
      <c r="IB18" s="73">
        <v>0</v>
      </c>
      <c r="IC18" s="73">
        <v>0</v>
      </c>
      <c r="ID18" s="73">
        <v>0</v>
      </c>
      <c r="IE18" s="73">
        <v>0</v>
      </c>
      <c r="IF18" s="73">
        <v>8.3640000000000008</v>
      </c>
      <c r="IG18" s="73">
        <v>0</v>
      </c>
      <c r="IH18" s="73">
        <v>0</v>
      </c>
      <c r="II18" s="73">
        <v>0</v>
      </c>
      <c r="IJ18" s="73">
        <v>4.056</v>
      </c>
      <c r="IK18" s="73">
        <v>0</v>
      </c>
      <c r="IL18" s="73">
        <v>0</v>
      </c>
      <c r="IM18" s="73">
        <v>0</v>
      </c>
      <c r="IN18" s="73">
        <v>0</v>
      </c>
      <c r="IO18" s="73">
        <v>0</v>
      </c>
      <c r="IP18" s="73">
        <v>0</v>
      </c>
      <c r="IQ18" s="73">
        <v>8.3539999999999992</v>
      </c>
      <c r="IR18" s="73">
        <v>0</v>
      </c>
      <c r="IS18" s="73">
        <v>61.243000000000002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2</v>
      </c>
      <c r="RJ18" s="71">
        <v>0</v>
      </c>
      <c r="RK18" s="71">
        <v>2</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2</v>
      </c>
      <c r="SE18" s="71">
        <v>0</v>
      </c>
      <c r="SF18" s="71">
        <v>2</v>
      </c>
      <c r="SG18" s="71">
        <v>0</v>
      </c>
      <c r="SH18" s="71">
        <v>0</v>
      </c>
    </row>
    <row r="19" spans="1:502">
      <c r="A19" s="16" t="s">
        <v>2058</v>
      </c>
      <c r="B19" s="70">
        <v>11</v>
      </c>
      <c r="C19" s="70">
        <v>11</v>
      </c>
      <c r="D19" s="70">
        <v>1</v>
      </c>
      <c r="E19" s="70">
        <v>2014</v>
      </c>
      <c r="F19" s="70" t="s">
        <v>181</v>
      </c>
      <c r="G19" s="1073" t="s">
        <v>2047</v>
      </c>
      <c r="H19" s="70" t="s">
        <v>2048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8.3879999999999999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3.9870000000000001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4.3710000000000004</v>
      </c>
      <c r="CO19" s="73">
        <v>0</v>
      </c>
      <c r="CP19" s="73">
        <v>0</v>
      </c>
      <c r="CQ19" s="73">
        <v>0</v>
      </c>
      <c r="CR19" s="73">
        <v>0</v>
      </c>
      <c r="CS19" s="73">
        <v>57.743000000000002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8.3879999999999999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3.9870000000000001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4.3710000000000004</v>
      </c>
      <c r="GP19" s="73">
        <v>0</v>
      </c>
      <c r="GQ19" s="73">
        <v>0</v>
      </c>
      <c r="GR19" s="73">
        <v>0</v>
      </c>
      <c r="GS19" s="73">
        <v>0</v>
      </c>
      <c r="GT19" s="73">
        <v>57.743000000000002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8.3879999999999999</v>
      </c>
      <c r="HL19" s="73">
        <v>0</v>
      </c>
      <c r="HM19" s="73">
        <v>0</v>
      </c>
      <c r="HN19" s="73">
        <v>0</v>
      </c>
      <c r="HO19" s="73">
        <v>3.9870000000000001</v>
      </c>
      <c r="HP19" s="73">
        <v>0</v>
      </c>
      <c r="HQ19" s="73">
        <v>0</v>
      </c>
      <c r="HR19" s="73">
        <v>0</v>
      </c>
      <c r="HS19" s="73">
        <v>0</v>
      </c>
      <c r="HT19" s="73">
        <v>0</v>
      </c>
      <c r="HU19" s="73">
        <v>0</v>
      </c>
      <c r="HV19" s="73">
        <v>4.3710000000000004</v>
      </c>
      <c r="HW19" s="73">
        <v>0</v>
      </c>
      <c r="HX19" s="73">
        <v>57.743000000000002</v>
      </c>
      <c r="HY19" s="73">
        <v>0</v>
      </c>
      <c r="HZ19" s="73">
        <v>0</v>
      </c>
      <c r="IA19" s="73">
        <v>0</v>
      </c>
      <c r="IB19" s="73">
        <v>0</v>
      </c>
      <c r="IC19" s="73">
        <v>0</v>
      </c>
      <c r="ID19" s="73">
        <v>0</v>
      </c>
      <c r="IE19" s="73">
        <v>0</v>
      </c>
      <c r="IF19" s="73">
        <v>8.3879999999999999</v>
      </c>
      <c r="IG19" s="73">
        <v>0</v>
      </c>
      <c r="IH19" s="73">
        <v>0</v>
      </c>
      <c r="II19" s="73">
        <v>0</v>
      </c>
      <c r="IJ19" s="73">
        <v>3.9870000000000001</v>
      </c>
      <c r="IK19" s="73">
        <v>0</v>
      </c>
      <c r="IL19" s="73">
        <v>0</v>
      </c>
      <c r="IM19" s="73">
        <v>0</v>
      </c>
      <c r="IN19" s="73">
        <v>0</v>
      </c>
      <c r="IO19" s="73">
        <v>0</v>
      </c>
      <c r="IP19" s="73">
        <v>0</v>
      </c>
      <c r="IQ19" s="73">
        <v>4.3710000000000004</v>
      </c>
      <c r="IR19" s="73">
        <v>0</v>
      </c>
      <c r="IS19" s="73">
        <v>57.743000000000002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1</v>
      </c>
      <c r="RJ19" s="71">
        <v>0</v>
      </c>
      <c r="RK19" s="71">
        <v>2</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1</v>
      </c>
      <c r="SE19" s="71">
        <v>0</v>
      </c>
      <c r="SF19" s="71">
        <v>2</v>
      </c>
      <c r="SG19" s="71">
        <v>0</v>
      </c>
      <c r="SH19" s="71">
        <v>0</v>
      </c>
    </row>
    <row r="20" spans="1:502">
      <c r="A20" s="16" t="s">
        <v>2059</v>
      </c>
      <c r="B20" s="70">
        <v>12</v>
      </c>
      <c r="C20" s="70">
        <v>12</v>
      </c>
      <c r="D20" s="70">
        <v>1</v>
      </c>
      <c r="E20" s="70">
        <v>2015</v>
      </c>
      <c r="F20" s="70" t="s">
        <v>182</v>
      </c>
      <c r="G20" s="1073" t="s">
        <v>2047</v>
      </c>
      <c r="H20" s="70" t="s">
        <v>2048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8.16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3.484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9.2520000000000007</v>
      </c>
      <c r="CO20" s="73">
        <v>0</v>
      </c>
      <c r="CP20" s="73">
        <v>0</v>
      </c>
      <c r="CQ20" s="73">
        <v>0</v>
      </c>
      <c r="CR20" s="73">
        <v>0</v>
      </c>
      <c r="CS20" s="73">
        <v>58.8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8.16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3.484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9.2520000000000007</v>
      </c>
      <c r="GP20" s="73">
        <v>0</v>
      </c>
      <c r="GQ20" s="73">
        <v>0</v>
      </c>
      <c r="GR20" s="73">
        <v>0</v>
      </c>
      <c r="GS20" s="73">
        <v>0</v>
      </c>
      <c r="GT20" s="73">
        <v>58.8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8.16</v>
      </c>
      <c r="HL20" s="73">
        <v>0</v>
      </c>
      <c r="HM20" s="73">
        <v>0</v>
      </c>
      <c r="HN20" s="73">
        <v>0</v>
      </c>
      <c r="HO20" s="73">
        <v>3.484</v>
      </c>
      <c r="HP20" s="73">
        <v>0</v>
      </c>
      <c r="HQ20" s="73">
        <v>0</v>
      </c>
      <c r="HR20" s="73">
        <v>0</v>
      </c>
      <c r="HS20" s="73">
        <v>0</v>
      </c>
      <c r="HT20" s="73">
        <v>0</v>
      </c>
      <c r="HU20" s="73">
        <v>0</v>
      </c>
      <c r="HV20" s="73">
        <v>9.2520000000000007</v>
      </c>
      <c r="HW20" s="73">
        <v>0</v>
      </c>
      <c r="HX20" s="73">
        <v>58.8</v>
      </c>
      <c r="HY20" s="73">
        <v>0</v>
      </c>
      <c r="HZ20" s="73">
        <v>0</v>
      </c>
      <c r="IA20" s="73">
        <v>0</v>
      </c>
      <c r="IB20" s="73">
        <v>0</v>
      </c>
      <c r="IC20" s="73">
        <v>0</v>
      </c>
      <c r="ID20" s="73">
        <v>0</v>
      </c>
      <c r="IE20" s="73">
        <v>0</v>
      </c>
      <c r="IF20" s="73">
        <v>8.16</v>
      </c>
      <c r="IG20" s="73">
        <v>0</v>
      </c>
      <c r="IH20" s="73">
        <v>0</v>
      </c>
      <c r="II20" s="73">
        <v>0</v>
      </c>
      <c r="IJ20" s="73">
        <v>3.484</v>
      </c>
      <c r="IK20" s="73">
        <v>0</v>
      </c>
      <c r="IL20" s="73">
        <v>0</v>
      </c>
      <c r="IM20" s="73">
        <v>0</v>
      </c>
      <c r="IN20" s="73">
        <v>0</v>
      </c>
      <c r="IO20" s="73">
        <v>0</v>
      </c>
      <c r="IP20" s="73">
        <v>0</v>
      </c>
      <c r="IQ20" s="73">
        <v>9.2520000000000007</v>
      </c>
      <c r="IR20" s="73">
        <v>0</v>
      </c>
      <c r="IS20" s="73">
        <v>58.8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2</v>
      </c>
      <c r="RJ20" s="71">
        <v>0</v>
      </c>
      <c r="RK20" s="71">
        <v>2</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2</v>
      </c>
      <c r="SE20" s="71">
        <v>0</v>
      </c>
      <c r="SF20" s="71">
        <v>2</v>
      </c>
      <c r="SG20" s="71">
        <v>0</v>
      </c>
      <c r="SH20" s="71">
        <v>0</v>
      </c>
    </row>
    <row r="21" spans="1:502">
      <c r="A21" s="16" t="s">
        <v>2060</v>
      </c>
      <c r="B21" s="70">
        <v>13</v>
      </c>
      <c r="C21" s="70">
        <v>13</v>
      </c>
      <c r="D21" s="70">
        <v>1</v>
      </c>
      <c r="E21" s="70">
        <v>2016</v>
      </c>
      <c r="F21" s="70" t="s">
        <v>155</v>
      </c>
      <c r="G21" s="1073" t="s">
        <v>2047</v>
      </c>
      <c r="H21" s="70" t="s">
        <v>2048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8.3130000000000006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3.4670000000000001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8.1189999999999998</v>
      </c>
      <c r="CO21" s="73">
        <v>0</v>
      </c>
      <c r="CP21" s="73">
        <v>0</v>
      </c>
      <c r="CQ21" s="73">
        <v>0</v>
      </c>
      <c r="CR21" s="73">
        <v>0</v>
      </c>
      <c r="CS21" s="73">
        <v>41.213999999999999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8.3130000000000006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3.4670000000000001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8.1189999999999998</v>
      </c>
      <c r="GP21" s="73">
        <v>0</v>
      </c>
      <c r="GQ21" s="73">
        <v>0</v>
      </c>
      <c r="GR21" s="73">
        <v>0</v>
      </c>
      <c r="GS21" s="73">
        <v>0</v>
      </c>
      <c r="GT21" s="73">
        <v>41.213999999999999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8.3130000000000006</v>
      </c>
      <c r="HL21" s="73">
        <v>0</v>
      </c>
      <c r="HM21" s="73">
        <v>0</v>
      </c>
      <c r="HN21" s="73">
        <v>0</v>
      </c>
      <c r="HO21" s="73">
        <v>3.4670000000000001</v>
      </c>
      <c r="HP21" s="73">
        <v>0</v>
      </c>
      <c r="HQ21" s="73">
        <v>0</v>
      </c>
      <c r="HR21" s="73">
        <v>0</v>
      </c>
      <c r="HS21" s="73">
        <v>0</v>
      </c>
      <c r="HT21" s="73">
        <v>0</v>
      </c>
      <c r="HU21" s="73">
        <v>0</v>
      </c>
      <c r="HV21" s="73">
        <v>8.1189999999999998</v>
      </c>
      <c r="HW21" s="73">
        <v>0</v>
      </c>
      <c r="HX21" s="73">
        <v>41.213999999999999</v>
      </c>
      <c r="HY21" s="73">
        <v>0</v>
      </c>
      <c r="HZ21" s="73">
        <v>0</v>
      </c>
      <c r="IA21" s="73">
        <v>0</v>
      </c>
      <c r="IB21" s="73">
        <v>0</v>
      </c>
      <c r="IC21" s="73">
        <v>0</v>
      </c>
      <c r="ID21" s="73">
        <v>0</v>
      </c>
      <c r="IE21" s="73">
        <v>0</v>
      </c>
      <c r="IF21" s="73">
        <v>8.3130000000000006</v>
      </c>
      <c r="IG21" s="73">
        <v>0</v>
      </c>
      <c r="IH21" s="73">
        <v>0</v>
      </c>
      <c r="II21" s="73">
        <v>0</v>
      </c>
      <c r="IJ21" s="73">
        <v>3.4670000000000001</v>
      </c>
      <c r="IK21" s="73">
        <v>0</v>
      </c>
      <c r="IL21" s="73">
        <v>0</v>
      </c>
      <c r="IM21" s="73">
        <v>0</v>
      </c>
      <c r="IN21" s="73">
        <v>0</v>
      </c>
      <c r="IO21" s="73">
        <v>0</v>
      </c>
      <c r="IP21" s="73">
        <v>0</v>
      </c>
      <c r="IQ21" s="73">
        <v>8.1189999999999998</v>
      </c>
      <c r="IR21" s="73">
        <v>0</v>
      </c>
      <c r="IS21" s="73">
        <v>41.213999999999999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2</v>
      </c>
      <c r="RJ21" s="71">
        <v>0</v>
      </c>
      <c r="RK21" s="71">
        <v>2</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2</v>
      </c>
      <c r="SE21" s="71">
        <v>0</v>
      </c>
      <c r="SF21" s="71">
        <v>2</v>
      </c>
      <c r="SG21" s="71">
        <v>0</v>
      </c>
      <c r="SH21" s="71">
        <v>0</v>
      </c>
    </row>
    <row r="22" spans="1:502">
      <c r="A22" s="16" t="s">
        <v>2061</v>
      </c>
      <c r="B22" s="70">
        <v>14</v>
      </c>
      <c r="C22" s="70">
        <v>14</v>
      </c>
      <c r="D22" s="70">
        <v>1</v>
      </c>
      <c r="E22" s="70">
        <v>2017</v>
      </c>
      <c r="F22" s="70" t="s">
        <v>156</v>
      </c>
      <c r="G22" s="1073" t="s">
        <v>2047</v>
      </c>
      <c r="H22" s="70" t="s">
        <v>2048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8.3070000000000004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3.1779999999999999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8.7929999999999993</v>
      </c>
      <c r="CO22" s="73">
        <v>0</v>
      </c>
      <c r="CP22" s="73">
        <v>0</v>
      </c>
      <c r="CQ22" s="73">
        <v>0</v>
      </c>
      <c r="CR22" s="73">
        <v>0</v>
      </c>
      <c r="CS22" s="73">
        <v>43.220999999999997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8.3070000000000004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3.1779999999999999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8.7929999999999993</v>
      </c>
      <c r="GP22" s="73">
        <v>0</v>
      </c>
      <c r="GQ22" s="73">
        <v>0</v>
      </c>
      <c r="GR22" s="73">
        <v>0</v>
      </c>
      <c r="GS22" s="73">
        <v>0</v>
      </c>
      <c r="GT22" s="73">
        <v>43.220999999999997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8.3070000000000004</v>
      </c>
      <c r="HL22" s="73">
        <v>0</v>
      </c>
      <c r="HM22" s="73">
        <v>0</v>
      </c>
      <c r="HN22" s="73">
        <v>0</v>
      </c>
      <c r="HO22" s="73">
        <v>3.1779999999999999</v>
      </c>
      <c r="HP22" s="73">
        <v>0</v>
      </c>
      <c r="HQ22" s="73">
        <v>0</v>
      </c>
      <c r="HR22" s="73">
        <v>0</v>
      </c>
      <c r="HS22" s="73">
        <v>0</v>
      </c>
      <c r="HT22" s="73">
        <v>0</v>
      </c>
      <c r="HU22" s="73">
        <v>0</v>
      </c>
      <c r="HV22" s="73">
        <v>8.7929999999999993</v>
      </c>
      <c r="HW22" s="73">
        <v>0</v>
      </c>
      <c r="HX22" s="73">
        <v>43.220999999999997</v>
      </c>
      <c r="HY22" s="73">
        <v>0</v>
      </c>
      <c r="HZ22" s="73">
        <v>0</v>
      </c>
      <c r="IA22" s="73">
        <v>0</v>
      </c>
      <c r="IB22" s="73">
        <v>0</v>
      </c>
      <c r="IC22" s="73">
        <v>0</v>
      </c>
      <c r="ID22" s="73">
        <v>0</v>
      </c>
      <c r="IE22" s="73">
        <v>0</v>
      </c>
      <c r="IF22" s="73">
        <v>8.3070000000000004</v>
      </c>
      <c r="IG22" s="73">
        <v>0</v>
      </c>
      <c r="IH22" s="73">
        <v>0</v>
      </c>
      <c r="II22" s="73">
        <v>0</v>
      </c>
      <c r="IJ22" s="73">
        <v>3.1779999999999999</v>
      </c>
      <c r="IK22" s="73">
        <v>0</v>
      </c>
      <c r="IL22" s="73">
        <v>0</v>
      </c>
      <c r="IM22" s="73">
        <v>0</v>
      </c>
      <c r="IN22" s="73">
        <v>0</v>
      </c>
      <c r="IO22" s="73">
        <v>0</v>
      </c>
      <c r="IP22" s="73">
        <v>0</v>
      </c>
      <c r="IQ22" s="73">
        <v>8.7929999999999993</v>
      </c>
      <c r="IR22" s="73">
        <v>0</v>
      </c>
      <c r="IS22" s="73">
        <v>43.220999999999997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2</v>
      </c>
      <c r="RJ22" s="71">
        <v>0</v>
      </c>
      <c r="RK22" s="71">
        <v>2</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2</v>
      </c>
      <c r="SE22" s="71">
        <v>0</v>
      </c>
      <c r="SF22" s="71">
        <v>2</v>
      </c>
      <c r="SG22" s="71">
        <v>0</v>
      </c>
      <c r="SH22" s="71">
        <v>0</v>
      </c>
    </row>
    <row r="23" spans="1:502">
      <c r="A23" s="16" t="s">
        <v>2062</v>
      </c>
      <c r="B23" s="70">
        <v>15</v>
      </c>
      <c r="C23" s="70">
        <v>15</v>
      </c>
      <c r="D23" s="70">
        <v>1</v>
      </c>
      <c r="E23" s="70">
        <v>2018</v>
      </c>
      <c r="F23" s="70" t="s">
        <v>183</v>
      </c>
      <c r="G23" s="1073" t="s">
        <v>2047</v>
      </c>
      <c r="H23" s="70" t="s">
        <v>2048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8.6780000000000008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2.9790000000000001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8.1359999999999992</v>
      </c>
      <c r="CO23" s="73">
        <v>0</v>
      </c>
      <c r="CP23" s="73">
        <v>0</v>
      </c>
      <c r="CQ23" s="73">
        <v>0</v>
      </c>
      <c r="CR23" s="73">
        <v>0</v>
      </c>
      <c r="CS23" s="73">
        <v>34.984999999999999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8.6780000000000008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2.9790000000000001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8.1359999999999992</v>
      </c>
      <c r="GP23" s="73">
        <v>0</v>
      </c>
      <c r="GQ23" s="73">
        <v>0</v>
      </c>
      <c r="GR23" s="73">
        <v>0</v>
      </c>
      <c r="GS23" s="73">
        <v>0</v>
      </c>
      <c r="GT23" s="73">
        <v>34.984999999999999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8.6780000000000008</v>
      </c>
      <c r="HL23" s="73">
        <v>0</v>
      </c>
      <c r="HM23" s="73">
        <v>0</v>
      </c>
      <c r="HN23" s="73">
        <v>0</v>
      </c>
      <c r="HO23" s="73">
        <v>2.9790000000000001</v>
      </c>
      <c r="HP23" s="73">
        <v>0</v>
      </c>
      <c r="HQ23" s="73">
        <v>0</v>
      </c>
      <c r="HR23" s="73">
        <v>0</v>
      </c>
      <c r="HS23" s="73">
        <v>0</v>
      </c>
      <c r="HT23" s="73">
        <v>0</v>
      </c>
      <c r="HU23" s="73">
        <v>0</v>
      </c>
      <c r="HV23" s="73">
        <v>8.1359999999999992</v>
      </c>
      <c r="HW23" s="73">
        <v>0</v>
      </c>
      <c r="HX23" s="73">
        <v>34.984999999999999</v>
      </c>
      <c r="HY23" s="73">
        <v>0</v>
      </c>
      <c r="HZ23" s="73">
        <v>0</v>
      </c>
      <c r="IA23" s="73">
        <v>0</v>
      </c>
      <c r="IB23" s="73">
        <v>0</v>
      </c>
      <c r="IC23" s="73">
        <v>0</v>
      </c>
      <c r="ID23" s="73">
        <v>0</v>
      </c>
      <c r="IE23" s="73">
        <v>0</v>
      </c>
      <c r="IF23" s="73">
        <v>8.6780000000000008</v>
      </c>
      <c r="IG23" s="73">
        <v>0</v>
      </c>
      <c r="IH23" s="73">
        <v>0</v>
      </c>
      <c r="II23" s="73">
        <v>0</v>
      </c>
      <c r="IJ23" s="73">
        <v>2.9790000000000001</v>
      </c>
      <c r="IK23" s="73">
        <v>0</v>
      </c>
      <c r="IL23" s="73">
        <v>0</v>
      </c>
      <c r="IM23" s="73">
        <v>0</v>
      </c>
      <c r="IN23" s="73">
        <v>0</v>
      </c>
      <c r="IO23" s="73">
        <v>0</v>
      </c>
      <c r="IP23" s="73">
        <v>0</v>
      </c>
      <c r="IQ23" s="73">
        <v>8.1359999999999992</v>
      </c>
      <c r="IR23" s="73">
        <v>0</v>
      </c>
      <c r="IS23" s="73">
        <v>34.984999999999999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2</v>
      </c>
      <c r="RJ23" s="71">
        <v>0</v>
      </c>
      <c r="RK23" s="71">
        <v>2</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2</v>
      </c>
      <c r="SE23" s="71">
        <v>0</v>
      </c>
      <c r="SF23" s="71">
        <v>2</v>
      </c>
      <c r="SG23" s="71">
        <v>0</v>
      </c>
      <c r="SH23" s="71">
        <v>0</v>
      </c>
    </row>
    <row r="24" spans="1:502">
      <c r="A24" s="16" t="s">
        <v>2063</v>
      </c>
      <c r="B24" s="70">
        <v>16</v>
      </c>
      <c r="C24" s="70">
        <v>16</v>
      </c>
      <c r="D24" s="70">
        <v>1</v>
      </c>
      <c r="E24" s="70">
        <v>2019</v>
      </c>
      <c r="F24" s="70" t="s">
        <v>158</v>
      </c>
      <c r="G24" s="1073" t="s">
        <v>2047</v>
      </c>
      <c r="H24" s="70" t="s">
        <v>2048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9.1890000000000001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2.7440000000000002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7.9889999999999999</v>
      </c>
      <c r="CO24" s="73">
        <v>0</v>
      </c>
      <c r="CP24" s="73">
        <v>0</v>
      </c>
      <c r="CQ24" s="73">
        <v>0</v>
      </c>
      <c r="CR24" s="73">
        <v>0</v>
      </c>
      <c r="CS24" s="73">
        <v>24.832000000000001</v>
      </c>
      <c r="CT24" s="73">
        <v>0</v>
      </c>
      <c r="CU24" s="73">
        <v>0</v>
      </c>
      <c r="CV24" s="73">
        <v>0</v>
      </c>
      <c r="CW24" s="73">
        <v>0</v>
      </c>
      <c r="CX24" s="73">
        <v>0</v>
      </c>
      <c r="CY24" s="73">
        <v>0</v>
      </c>
      <c r="CZ24" s="73">
        <v>0</v>
      </c>
      <c r="DA24" s="73">
        <v>0</v>
      </c>
      <c r="DB24" s="73">
        <v>0</v>
      </c>
      <c r="DC24" s="73">
        <v>14.802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9.1890000000000001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2.7440000000000002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7.9889999999999999</v>
      </c>
      <c r="GP24" s="73">
        <v>0</v>
      </c>
      <c r="GQ24" s="73">
        <v>0</v>
      </c>
      <c r="GR24" s="73">
        <v>0</v>
      </c>
      <c r="GS24" s="73">
        <v>0</v>
      </c>
      <c r="GT24" s="73">
        <v>24.832000000000001</v>
      </c>
      <c r="GU24" s="73">
        <v>0</v>
      </c>
      <c r="GV24" s="73">
        <v>0</v>
      </c>
      <c r="GW24" s="73">
        <v>0</v>
      </c>
      <c r="GX24" s="73">
        <v>0</v>
      </c>
      <c r="GY24" s="73">
        <v>0</v>
      </c>
      <c r="GZ24" s="73">
        <v>0</v>
      </c>
      <c r="HA24" s="73">
        <v>0</v>
      </c>
      <c r="HB24" s="73">
        <v>0</v>
      </c>
      <c r="HC24" s="73">
        <v>0</v>
      </c>
      <c r="HD24" s="73">
        <v>14.802</v>
      </c>
      <c r="HE24" s="73">
        <v>0</v>
      </c>
      <c r="HF24" s="73">
        <v>0</v>
      </c>
      <c r="HG24" s="73">
        <v>0</v>
      </c>
      <c r="HH24" s="73">
        <v>0</v>
      </c>
      <c r="HI24" s="73">
        <v>0</v>
      </c>
      <c r="HJ24" s="73">
        <v>0</v>
      </c>
      <c r="HK24" s="73">
        <v>9.1890000000000001</v>
      </c>
      <c r="HL24" s="73">
        <v>0</v>
      </c>
      <c r="HM24" s="73">
        <v>0</v>
      </c>
      <c r="HN24" s="73">
        <v>0</v>
      </c>
      <c r="HO24" s="73">
        <v>2.7440000000000002</v>
      </c>
      <c r="HP24" s="73">
        <v>0</v>
      </c>
      <c r="HQ24" s="73">
        <v>0</v>
      </c>
      <c r="HR24" s="73">
        <v>0</v>
      </c>
      <c r="HS24" s="73">
        <v>0</v>
      </c>
      <c r="HT24" s="73">
        <v>0</v>
      </c>
      <c r="HU24" s="73">
        <v>0</v>
      </c>
      <c r="HV24" s="73">
        <v>7.9889999999999999</v>
      </c>
      <c r="HW24" s="73">
        <v>0</v>
      </c>
      <c r="HX24" s="73">
        <v>24.832000000000001</v>
      </c>
      <c r="HY24" s="73">
        <v>14.802</v>
      </c>
      <c r="HZ24" s="73">
        <v>0</v>
      </c>
      <c r="IA24" s="73">
        <v>0</v>
      </c>
      <c r="IB24" s="73">
        <v>0</v>
      </c>
      <c r="IC24" s="73">
        <v>0</v>
      </c>
      <c r="ID24" s="73">
        <v>0</v>
      </c>
      <c r="IE24" s="73">
        <v>0</v>
      </c>
      <c r="IF24" s="73">
        <v>9.1890000000000001</v>
      </c>
      <c r="IG24" s="73">
        <v>0</v>
      </c>
      <c r="IH24" s="73">
        <v>0</v>
      </c>
      <c r="II24" s="73">
        <v>0</v>
      </c>
      <c r="IJ24" s="73">
        <v>2.7440000000000002</v>
      </c>
      <c r="IK24" s="73">
        <v>0</v>
      </c>
      <c r="IL24" s="73">
        <v>0</v>
      </c>
      <c r="IM24" s="73">
        <v>0</v>
      </c>
      <c r="IN24" s="73">
        <v>0</v>
      </c>
      <c r="IO24" s="73">
        <v>0</v>
      </c>
      <c r="IP24" s="73">
        <v>0</v>
      </c>
      <c r="IQ24" s="73">
        <v>7.9889999999999999</v>
      </c>
      <c r="IR24" s="73">
        <v>0</v>
      </c>
      <c r="IS24" s="73">
        <v>24.832000000000001</v>
      </c>
      <c r="IT24" s="73">
        <v>14.802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2</v>
      </c>
      <c r="RJ24" s="71">
        <v>0</v>
      </c>
      <c r="RK24" s="71">
        <v>1</v>
      </c>
      <c r="RL24" s="71">
        <v>1</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2</v>
      </c>
      <c r="SE24" s="71">
        <v>0</v>
      </c>
      <c r="SF24" s="71">
        <v>1</v>
      </c>
      <c r="SG24" s="71">
        <v>1</v>
      </c>
      <c r="SH24" s="71">
        <v>0</v>
      </c>
    </row>
    <row r="25" spans="1:502">
      <c r="A25" s="16" t="s">
        <v>2064</v>
      </c>
      <c r="B25" s="70">
        <v>17</v>
      </c>
      <c r="C25" s="70">
        <v>17</v>
      </c>
      <c r="D25" s="70">
        <v>1</v>
      </c>
      <c r="E25" s="70">
        <v>2020</v>
      </c>
      <c r="F25" s="70" t="s">
        <v>159</v>
      </c>
      <c r="G25" s="1073" t="s">
        <v>2047</v>
      </c>
      <c r="H25" s="70" t="s">
        <v>2048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9.2550000000000008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8.0510000000000002</v>
      </c>
      <c r="CO25" s="73">
        <v>0</v>
      </c>
      <c r="CP25" s="73">
        <v>0</v>
      </c>
      <c r="CQ25" s="73">
        <v>0</v>
      </c>
      <c r="CR25" s="73">
        <v>0</v>
      </c>
      <c r="CS25" s="73">
        <v>41.933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9.2550000000000008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8.0510000000000002</v>
      </c>
      <c r="GP25" s="73">
        <v>0</v>
      </c>
      <c r="GQ25" s="73">
        <v>0</v>
      </c>
      <c r="GR25" s="73">
        <v>0</v>
      </c>
      <c r="GS25" s="73">
        <v>0</v>
      </c>
      <c r="GT25" s="73">
        <v>41.933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9.2550000000000008</v>
      </c>
      <c r="HL25" s="73">
        <v>0</v>
      </c>
      <c r="HM25" s="73">
        <v>0</v>
      </c>
      <c r="HN25" s="73">
        <v>0</v>
      </c>
      <c r="HO25" s="73">
        <v>0</v>
      </c>
      <c r="HP25" s="73">
        <v>0</v>
      </c>
      <c r="HQ25" s="73">
        <v>0</v>
      </c>
      <c r="HR25" s="73">
        <v>0</v>
      </c>
      <c r="HS25" s="73">
        <v>0</v>
      </c>
      <c r="HT25" s="73">
        <v>0</v>
      </c>
      <c r="HU25" s="73">
        <v>0</v>
      </c>
      <c r="HV25" s="73">
        <v>8.0510000000000002</v>
      </c>
      <c r="HW25" s="73">
        <v>0</v>
      </c>
      <c r="HX25" s="73">
        <v>41.933</v>
      </c>
      <c r="HY25" s="73">
        <v>0</v>
      </c>
      <c r="HZ25" s="73">
        <v>0</v>
      </c>
      <c r="IA25" s="73">
        <v>0</v>
      </c>
      <c r="IB25" s="73">
        <v>0</v>
      </c>
      <c r="IC25" s="73">
        <v>0</v>
      </c>
      <c r="ID25" s="73">
        <v>0</v>
      </c>
      <c r="IE25" s="73">
        <v>0</v>
      </c>
      <c r="IF25" s="73">
        <v>9.2550000000000008</v>
      </c>
      <c r="IG25" s="73">
        <v>0</v>
      </c>
      <c r="IH25" s="73">
        <v>0</v>
      </c>
      <c r="II25" s="73">
        <v>0</v>
      </c>
      <c r="IJ25" s="73">
        <v>0</v>
      </c>
      <c r="IK25" s="73">
        <v>0</v>
      </c>
      <c r="IL25" s="73">
        <v>0</v>
      </c>
      <c r="IM25" s="73">
        <v>0</v>
      </c>
      <c r="IN25" s="73">
        <v>0</v>
      </c>
      <c r="IO25" s="73">
        <v>0</v>
      </c>
      <c r="IP25" s="73">
        <v>0</v>
      </c>
      <c r="IQ25" s="73">
        <v>8.0510000000000002</v>
      </c>
      <c r="IR25" s="73">
        <v>0</v>
      </c>
      <c r="IS25" s="73">
        <v>41.933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2</v>
      </c>
      <c r="RJ25" s="71">
        <v>0</v>
      </c>
      <c r="RK25" s="71">
        <v>2</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2</v>
      </c>
      <c r="SE25" s="71">
        <v>0</v>
      </c>
      <c r="SF25" s="71">
        <v>2</v>
      </c>
      <c r="SG25" s="71">
        <v>0</v>
      </c>
      <c r="SH25" s="71">
        <v>0</v>
      </c>
    </row>
    <row r="26" spans="1:502">
      <c r="A26" s="16" t="s">
        <v>2065</v>
      </c>
      <c r="B26" s="70">
        <v>18</v>
      </c>
      <c r="C26" s="70">
        <v>18</v>
      </c>
      <c r="D26" s="70">
        <v>1</v>
      </c>
      <c r="E26" s="70">
        <v>2021</v>
      </c>
      <c r="F26" s="70" t="s">
        <v>160</v>
      </c>
      <c r="G26" s="1073" t="s">
        <v>2047</v>
      </c>
      <c r="H26" s="70" t="s">
        <v>2048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8.8249999999999993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4.6120000000000001</v>
      </c>
      <c r="CO26" s="73">
        <v>0</v>
      </c>
      <c r="CP26" s="73">
        <v>0</v>
      </c>
      <c r="CQ26" s="73">
        <v>0</v>
      </c>
      <c r="CR26" s="73">
        <v>0</v>
      </c>
      <c r="CS26" s="73">
        <v>38.847000000000001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8.8249999999999993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4.6120000000000001</v>
      </c>
      <c r="GP26" s="73">
        <v>0</v>
      </c>
      <c r="GQ26" s="73">
        <v>0</v>
      </c>
      <c r="GR26" s="73">
        <v>0</v>
      </c>
      <c r="GS26" s="73">
        <v>0</v>
      </c>
      <c r="GT26" s="73">
        <v>38.847000000000001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8.8249999999999993</v>
      </c>
      <c r="HL26" s="73">
        <v>0</v>
      </c>
      <c r="HM26" s="73">
        <v>0</v>
      </c>
      <c r="HN26" s="73">
        <v>0</v>
      </c>
      <c r="HO26" s="73">
        <v>0</v>
      </c>
      <c r="HP26" s="73">
        <v>0</v>
      </c>
      <c r="HQ26" s="73">
        <v>0</v>
      </c>
      <c r="HR26" s="73">
        <v>0</v>
      </c>
      <c r="HS26" s="73">
        <v>0</v>
      </c>
      <c r="HT26" s="73">
        <v>0</v>
      </c>
      <c r="HU26" s="73">
        <v>0</v>
      </c>
      <c r="HV26" s="73">
        <v>4.6120000000000001</v>
      </c>
      <c r="HW26" s="73">
        <v>0</v>
      </c>
      <c r="HX26" s="73">
        <v>38.847000000000001</v>
      </c>
      <c r="HY26" s="73">
        <v>0</v>
      </c>
      <c r="HZ26" s="73">
        <v>0</v>
      </c>
      <c r="IA26" s="73">
        <v>0</v>
      </c>
      <c r="IB26" s="73">
        <v>0</v>
      </c>
      <c r="IC26" s="73">
        <v>0</v>
      </c>
      <c r="ID26" s="73">
        <v>0</v>
      </c>
      <c r="IE26" s="73">
        <v>0</v>
      </c>
      <c r="IF26" s="73">
        <v>8.8249999999999993</v>
      </c>
      <c r="IG26" s="73">
        <v>0</v>
      </c>
      <c r="IH26" s="73">
        <v>0</v>
      </c>
      <c r="II26" s="73">
        <v>0</v>
      </c>
      <c r="IJ26" s="73">
        <v>0</v>
      </c>
      <c r="IK26" s="73">
        <v>0</v>
      </c>
      <c r="IL26" s="73">
        <v>0</v>
      </c>
      <c r="IM26" s="73">
        <v>0</v>
      </c>
      <c r="IN26" s="73">
        <v>0</v>
      </c>
      <c r="IO26" s="73">
        <v>0</v>
      </c>
      <c r="IP26" s="73">
        <v>0</v>
      </c>
      <c r="IQ26" s="73">
        <v>4.6120000000000001</v>
      </c>
      <c r="IR26" s="73">
        <v>0</v>
      </c>
      <c r="IS26" s="73">
        <v>38.847000000000001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2</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2</v>
      </c>
      <c r="SG26" s="71">
        <v>0</v>
      </c>
      <c r="SH26" s="71">
        <v>0</v>
      </c>
    </row>
    <row r="27" spans="1:502">
      <c r="A27" s="16" t="s">
        <v>2066</v>
      </c>
      <c r="B27" s="70">
        <v>19</v>
      </c>
      <c r="C27" s="70">
        <v>19</v>
      </c>
      <c r="D27" s="70">
        <v>1</v>
      </c>
      <c r="E27" s="70">
        <v>2022</v>
      </c>
      <c r="F27" s="70" t="s">
        <v>161</v>
      </c>
      <c r="G27" s="1073" t="s">
        <v>2047</v>
      </c>
      <c r="H27" s="70" t="s">
        <v>2048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2067</v>
      </c>
      <c r="B28" s="70">
        <v>20</v>
      </c>
      <c r="C28" s="70">
        <v>20</v>
      </c>
      <c r="D28" s="70">
        <v>1</v>
      </c>
      <c r="E28" s="70">
        <v>2023</v>
      </c>
      <c r="F28" s="70" t="s">
        <v>1539</v>
      </c>
      <c r="G28" s="1073" t="s">
        <v>2047</v>
      </c>
      <c r="H28" s="70" t="s">
        <v>2048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2068</v>
      </c>
      <c r="B29" s="70">
        <v>21</v>
      </c>
      <c r="C29" s="70">
        <v>21</v>
      </c>
      <c r="D29" s="70">
        <v>1</v>
      </c>
      <c r="E29" s="70">
        <v>2024</v>
      </c>
      <c r="F29" s="70" t="s">
        <v>1554</v>
      </c>
      <c r="G29" s="1073" t="s">
        <v>2047</v>
      </c>
      <c r="H29" s="70" t="s">
        <v>2048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2047</v>
      </c>
      <c r="H30" s="70" t="s">
        <v>2048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2047</v>
      </c>
      <c r="H31" s="70" t="s">
        <v>2048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2047</v>
      </c>
      <c r="H32" s="70" t="s">
        <v>2048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2047</v>
      </c>
      <c r="H33" s="70" t="s">
        <v>2048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2047</v>
      </c>
      <c r="H34" s="70" t="s">
        <v>2048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2047</v>
      </c>
      <c r="H35" s="70" t="s">
        <v>2048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2318</v>
      </c>
      <c r="B22" s="70">
        <v>14</v>
      </c>
      <c r="C22" s="70">
        <v>18</v>
      </c>
      <c r="D22" s="70">
        <v>14</v>
      </c>
      <c r="E22" s="70">
        <v>2024</v>
      </c>
      <c r="F22" s="70" t="s">
        <v>1554</v>
      </c>
      <c r="G22" s="1073" t="s">
        <v>2315</v>
      </c>
      <c r="H22" s="70" t="s">
        <v>2316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2068</v>
      </c>
      <c r="B23" s="70">
        <v>15</v>
      </c>
      <c r="C23" s="70">
        <v>18</v>
      </c>
      <c r="D23" s="70">
        <v>15</v>
      </c>
      <c r="E23" s="70">
        <v>2024</v>
      </c>
      <c r="F23" s="70" t="s">
        <v>1554</v>
      </c>
      <c r="G23" s="1073" t="s">
        <v>2047</v>
      </c>
      <c r="H23" s="70" t="s">
        <v>2048</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2306</v>
      </c>
      <c r="B30" s="70">
        <v>22</v>
      </c>
      <c r="C30" s="70">
        <v>18</v>
      </c>
      <c r="D30" s="70">
        <v>22</v>
      </c>
      <c r="E30" s="70">
        <v>2024</v>
      </c>
      <c r="F30" s="70" t="s">
        <v>1554</v>
      </c>
      <c r="G30" s="1073" t="s">
        <v>2303</v>
      </c>
      <c r="H30" s="70" t="s">
        <v>2304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2317</v>
      </c>
      <c r="B202" s="70">
        <v>194</v>
      </c>
      <c r="C202" s="70">
        <v>16</v>
      </c>
      <c r="D202" s="70">
        <v>14</v>
      </c>
      <c r="E202" s="70">
        <v>2022</v>
      </c>
      <c r="F202" s="70" t="s">
        <v>161</v>
      </c>
      <c r="G202" s="1073" t="s">
        <v>2315</v>
      </c>
      <c r="H202" s="70" t="s">
        <v>2316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2066</v>
      </c>
      <c r="B203" s="70">
        <v>195</v>
      </c>
      <c r="C203" s="70">
        <v>16</v>
      </c>
      <c r="D203" s="70">
        <v>15</v>
      </c>
      <c r="E203" s="70">
        <v>2022</v>
      </c>
      <c r="F203" s="70" t="s">
        <v>161</v>
      </c>
      <c r="G203" s="1073" t="s">
        <v>2047</v>
      </c>
      <c r="H203" s="70" t="s">
        <v>2048</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2305</v>
      </c>
      <c r="B210" s="70">
        <v>202</v>
      </c>
      <c r="C210" s="70">
        <v>16</v>
      </c>
      <c r="D210" s="70">
        <v>22</v>
      </c>
      <c r="E210" s="70">
        <v>2022</v>
      </c>
      <c r="F210" s="70" t="s">
        <v>161</v>
      </c>
      <c r="G210" s="1073" t="s">
        <v>2303</v>
      </c>
      <c r="H210" s="70" t="s">
        <v>2304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2047</v>
      </c>
      <c r="H6" s="77" t="s">
        <v>2048</v>
      </c>
      <c r="I6" s="77" t="s">
        <v>2384</v>
      </c>
      <c r="J6" s="77" t="s">
        <v>2385</v>
      </c>
      <c r="K6" s="1080">
        <v>12</v>
      </c>
      <c r="L6" s="1081">
        <v>8</v>
      </c>
      <c r="M6" s="1044"/>
      <c r="N6" s="988">
        <v>1</v>
      </c>
      <c r="O6" s="77" t="s">
        <v>1641</v>
      </c>
      <c r="P6" s="77" t="s">
        <v>1642</v>
      </c>
      <c r="Q6" s="77" t="s">
        <v>1501</v>
      </c>
      <c r="R6" s="16"/>
      <c r="S6" s="77">
        <v>1</v>
      </c>
      <c r="T6" s="77" t="s">
        <v>2047</v>
      </c>
      <c r="U6" s="77" t="s">
        <v>2048</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2343</v>
      </c>
      <c r="AE9" s="77" t="s">
        <v>2344</v>
      </c>
      <c r="AF9" s="77" t="s">
        <v>1501</v>
      </c>
    </row>
    <row r="10" spans="1:32" ht="12">
      <c r="A10" s="16"/>
      <c r="B10" s="16"/>
      <c r="C10" s="16"/>
      <c r="D10" s="16"/>
      <c r="F10" s="75" t="s">
        <v>1501</v>
      </c>
      <c r="G10" s="76" t="s">
        <v>2047</v>
      </c>
      <c r="H10" s="77" t="s">
        <v>2048</v>
      </c>
      <c r="I10" s="77" t="s">
        <v>2384</v>
      </c>
      <c r="J10" s="77" t="s">
        <v>2385</v>
      </c>
      <c r="K10" s="1079">
        <v>12</v>
      </c>
      <c r="L10" s="1045">
        <v>8</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2379</v>
      </c>
      <c r="AE11" s="77" t="s">
        <v>2380</v>
      </c>
      <c r="AF11" s="77" t="s">
        <v>1501</v>
      </c>
    </row>
    <row r="12" spans="1:32" ht="12">
      <c r="A12" s="16"/>
      <c r="B12" s="16"/>
      <c r="C12" s="16"/>
      <c r="D12" s="16"/>
      <c r="F12" s="75" t="s">
        <v>1505</v>
      </c>
      <c r="G12" s="76" t="s">
        <v>2047</v>
      </c>
      <c r="H12" s="77"/>
      <c r="I12" s="77" t="s">
        <v>2047</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2315</v>
      </c>
      <c r="AE19" s="77" t="s">
        <v>2316</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2047</v>
      </c>
      <c r="AE20" s="77" t="s">
        <v>2048</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2303</v>
      </c>
      <c r="AE27" s="77" t="s">
        <v>2304</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大仙市</v>
      </c>
      <c r="K4" s="70" t="str">
        <f>HLOOKUP(K3,比較地域マスタ!$E$5:$L$6,2,0)</f>
        <v>05212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大仙市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263.90902097282287</v>
      </c>
      <c r="BB5" s="29"/>
      <c r="BC5" s="17"/>
      <c r="BD5" s="1005">
        <f>SUM(BC6:BC8)</f>
        <v>146.30941151867972</v>
      </c>
      <c r="BE5" s="29"/>
      <c r="BF5" s="17"/>
      <c r="BG5" s="1005">
        <f>AK35</f>
        <v>147.15252324436105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207.94291841661891</v>
      </c>
      <c r="BA6" s="17"/>
      <c r="BB6" s="29"/>
      <c r="BC6" s="1005">
        <f>O32</f>
        <v>100.0081828055435</v>
      </c>
      <c r="BD6" s="17"/>
      <c r="BE6" s="29"/>
      <c r="BF6" s="1005">
        <f>AK36</f>
        <v>93.803948685580295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22.35486644993135</v>
      </c>
      <c r="BA7" s="17"/>
      <c r="BB7" s="29"/>
      <c r="BC7" s="1005">
        <f>O33</f>
        <v>14.86368864199263</v>
      </c>
      <c r="BD7" s="17"/>
      <c r="BE7" s="29"/>
      <c r="BF7" s="1005">
        <f t="shared" ref="BF7:BF8" si="0">AK37</f>
        <v>11.424332235759721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33.611236106272592</v>
      </c>
      <c r="BA8" s="17"/>
      <c r="BB8" s="29"/>
      <c r="BC8" s="1005">
        <f>O34</f>
        <v>31.437540071143591</v>
      </c>
      <c r="BD8" s="17"/>
      <c r="BE8" s="29"/>
      <c r="BF8" s="1005">
        <f t="shared" si="0"/>
        <v>41.924242323021026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798.50267941045831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125.5447103955465</v>
      </c>
      <c r="BA9" s="1005">
        <f>AZ9</f>
        <v>125.5447103955465</v>
      </c>
      <c r="BB9" s="29"/>
      <c r="BC9" s="1005">
        <f>O35</f>
        <v>159.0080548343133</v>
      </c>
      <c r="BD9" s="1005">
        <f>BC9</f>
        <v>159.0080548343133</v>
      </c>
      <c r="BE9" s="29"/>
      <c r="BF9" s="1005">
        <f>AK39</f>
        <v>106.00127774464691</v>
      </c>
      <c r="BG9" s="1005">
        <f>AK39</f>
        <v>106.00127774464691</v>
      </c>
      <c r="BH9" s="29"/>
    </row>
    <row r="10" spans="1:62" ht="17.100000000000001" customHeight="1" thickBot="1">
      <c r="B10" s="323"/>
      <c r="C10" s="324"/>
      <c r="D10" s="326"/>
      <c r="E10" s="326"/>
      <c r="F10" s="326"/>
      <c r="G10" s="325"/>
      <c r="H10" s="325"/>
      <c r="I10" s="326"/>
      <c r="J10" s="327"/>
      <c r="K10" s="334"/>
      <c r="L10" s="246" t="s">
        <v>114</v>
      </c>
      <c r="M10" s="246"/>
      <c r="N10" s="563"/>
      <c r="O10" s="906">
        <f>SUM(O11:O13)</f>
        <v>263.90902097282287</v>
      </c>
      <c r="P10" s="453">
        <f t="shared" ref="P10:P22" si="1">O10/$O$9</f>
        <v>0.33050486589183303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175.64374319256399</v>
      </c>
      <c r="BA10" s="1005">
        <f>AZ10</f>
        <v>175.64374319256399</v>
      </c>
      <c r="BB10" s="29"/>
      <c r="BC10" s="1005">
        <f>O36</f>
        <v>195.9560966642556</v>
      </c>
      <c r="BD10" s="1005">
        <f>BC10</f>
        <v>195.9560966642556</v>
      </c>
      <c r="BE10" s="29"/>
      <c r="BF10" s="1005">
        <f>AK40</f>
        <v>132.27659554227563</v>
      </c>
      <c r="BG10" s="1005">
        <f>AK40</f>
        <v>132.27659554227563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207.94291841661891</v>
      </c>
      <c r="P11" s="454">
        <f t="shared" si="1"/>
        <v>0.260416055923751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225.54814524856596</v>
      </c>
      <c r="BB11" s="29"/>
      <c r="BC11" s="1005"/>
      <c r="BD11" s="1005">
        <f>SUM(BC12:BC14)</f>
        <v>200.55349950414507</v>
      </c>
      <c r="BE11" s="29"/>
      <c r="BF11" s="17"/>
      <c r="BG11" s="1005">
        <f>AK41</f>
        <v>162.2555814823294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22.35486644993135</v>
      </c>
      <c r="P12" s="454">
        <f t="shared" si="1"/>
        <v>2.7995981762310614E-2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219.94215342009488</v>
      </c>
      <c r="BA12" s="17"/>
      <c r="BB12" s="29"/>
      <c r="BC12" s="1005">
        <f>O38</f>
        <v>193.76367370102548</v>
      </c>
      <c r="BD12" s="17"/>
      <c r="BE12" s="29"/>
      <c r="BF12" s="1005">
        <f>AK42</f>
        <v>157.7498603463647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33.611236106272592</v>
      </c>
      <c r="P13" s="454">
        <f t="shared" si="1"/>
        <v>4.209282820577142E-2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5.6059918284710699</v>
      </c>
      <c r="BA13" s="17"/>
      <c r="BB13" s="29"/>
      <c r="BC13" s="1005">
        <f>O41</f>
        <v>6.7898258031195802</v>
      </c>
      <c r="BD13" s="17"/>
      <c r="BE13" s="29"/>
      <c r="BF13" s="1005">
        <f>AK45</f>
        <v>4.5057211359647082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125.5447103955465</v>
      </c>
      <c r="P14" s="453">
        <f t="shared" si="1"/>
        <v>0.15722515857834979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175.64374319256399</v>
      </c>
      <c r="P15" s="453">
        <f t="shared" si="1"/>
        <v>0.21996637922648343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7.8570596009589746</v>
      </c>
      <c r="BA15" s="1005">
        <f>AZ15</f>
        <v>7.8570596009589746</v>
      </c>
      <c r="BB15" s="29"/>
      <c r="BC15" s="1005">
        <f>O43</f>
        <v>12.021930830433551</v>
      </c>
      <c r="BD15" s="1005">
        <f>BC15</f>
        <v>12.021930830433551</v>
      </c>
      <c r="BE15" s="29"/>
      <c r="BF15" s="1005">
        <f>AK47</f>
        <v>5.9751810648222916</v>
      </c>
      <c r="BG15" s="1005">
        <f>AK47</f>
        <v>5.9751810648222916</v>
      </c>
      <c r="BH15" s="29"/>
    </row>
    <row r="16" spans="1:62" ht="17.100000000000001" customHeight="1" thickBot="1">
      <c r="B16" s="323"/>
      <c r="C16" s="324"/>
      <c r="D16" s="326"/>
      <c r="E16" s="326"/>
      <c r="F16" s="326"/>
      <c r="G16" s="325"/>
      <c r="H16" s="325"/>
      <c r="I16" s="326"/>
      <c r="J16" s="327"/>
      <c r="K16" s="335"/>
      <c r="L16" s="246" t="s">
        <v>128</v>
      </c>
      <c r="M16" s="344"/>
      <c r="N16" s="345"/>
      <c r="O16" s="906">
        <f>SUM(O18:O21)</f>
        <v>225.54814524856596</v>
      </c>
      <c r="P16" s="453">
        <f t="shared" si="1"/>
        <v>0.28246385524352929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219.94215342009488</v>
      </c>
      <c r="P17" s="454">
        <f t="shared" si="1"/>
        <v>0.27544322529071558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103.9107716357133</v>
      </c>
      <c r="P18" s="454">
        <f t="shared" si="1"/>
        <v>0.1301320262474655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116.03138178438159</v>
      </c>
      <c r="P19" s="454">
        <f t="shared" si="1"/>
        <v>0.14531119904325004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5.6059918284710699</v>
      </c>
      <c r="P20" s="454">
        <f t="shared" si="1"/>
        <v>7.0206299528137138E-3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7.8570596009589746</v>
      </c>
      <c r="P22" s="612">
        <f t="shared" si="1"/>
        <v>9.8397410598044729E-3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162.67665514264237</v>
      </c>
      <c r="AZ22" s="1005">
        <f t="shared" si="3"/>
        <v>163.72815584073115</v>
      </c>
      <c r="BA22" s="1005">
        <f t="shared" si="3"/>
        <v>182.99051693156082</v>
      </c>
      <c r="BB22" s="1005">
        <f t="shared" si="3"/>
        <v>152.29171504555711</v>
      </c>
      <c r="BC22" s="1005">
        <f t="shared" si="3"/>
        <v>146.30941151867972</v>
      </c>
      <c r="BD22" s="1005">
        <f t="shared" si="3"/>
        <v>141.17644293524745</v>
      </c>
      <c r="BE22" s="1005">
        <f t="shared" si="3"/>
        <v>139.41753027635878</v>
      </c>
      <c r="BF22" s="1005">
        <f t="shared" si="3"/>
        <v>174.41480991786432</v>
      </c>
      <c r="BG22" s="1005">
        <f t="shared" si="3"/>
        <v>148.57688370841296</v>
      </c>
      <c r="BH22" s="1005">
        <f t="shared" si="3"/>
        <v>159.90336411361454</v>
      </c>
      <c r="BI22" s="1005">
        <f t="shared" si="3"/>
        <v>153.92483879343268</v>
      </c>
      <c r="BJ22" s="1005">
        <f t="shared" si="3"/>
        <v>188.73184206224289</v>
      </c>
      <c r="BK22" s="1005">
        <f t="shared" si="3"/>
        <v>163.87417493984927</v>
      </c>
      <c r="BL22" s="1005">
        <f t="shared" si="3"/>
        <v>147.15252324436105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149.3300491357607</v>
      </c>
      <c r="AZ23" s="1005">
        <f t="shared" ref="AZ23:BL23" si="4">Y39</f>
        <v>140.2549174631946</v>
      </c>
      <c r="BA23" s="1005">
        <f t="shared" si="4"/>
        <v>161.96516069134</v>
      </c>
      <c r="BB23" s="1005">
        <f t="shared" si="4"/>
        <v>161.14897513051019</v>
      </c>
      <c r="BC23" s="1005">
        <f t="shared" si="4"/>
        <v>159.0080548343133</v>
      </c>
      <c r="BD23" s="1005">
        <f t="shared" si="4"/>
        <v>144.2841908745819</v>
      </c>
      <c r="BE23" s="1005">
        <f t="shared" si="4"/>
        <v>137.02607577521769</v>
      </c>
      <c r="BF23" s="1005">
        <f t="shared" si="4"/>
        <v>119.1060266056067</v>
      </c>
      <c r="BG23" s="1005">
        <f t="shared" si="4"/>
        <v>107.14008886791244</v>
      </c>
      <c r="BH23" s="1005">
        <f t="shared" si="4"/>
        <v>112.25961071370314</v>
      </c>
      <c r="BI23" s="1005">
        <f t="shared" si="4"/>
        <v>106.09168803841332</v>
      </c>
      <c r="BJ23" s="1005">
        <f t="shared" si="4"/>
        <v>93.156062728558823</v>
      </c>
      <c r="BK23" s="1005">
        <f t="shared" si="4"/>
        <v>108.25141053702296</v>
      </c>
      <c r="BL23" s="1005">
        <f t="shared" si="4"/>
        <v>106.00127774464691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145.4310882684623</v>
      </c>
      <c r="AZ24" s="1005">
        <f t="shared" ref="AZ24:BL24" si="5">Y40</f>
        <v>170.9109617831013</v>
      </c>
      <c r="BA24" s="1005">
        <f t="shared" si="5"/>
        <v>159.57183780469879</v>
      </c>
      <c r="BB24" s="1005">
        <f t="shared" si="5"/>
        <v>171.23935721892801</v>
      </c>
      <c r="BC24" s="1005">
        <f t="shared" si="5"/>
        <v>195.9560966642556</v>
      </c>
      <c r="BD24" s="1005">
        <f t="shared" si="5"/>
        <v>158.85682051421449</v>
      </c>
      <c r="BE24" s="1005">
        <f t="shared" si="5"/>
        <v>153.97594141062581</v>
      </c>
      <c r="BF24" s="1005">
        <f t="shared" si="5"/>
        <v>157.21784519267288</v>
      </c>
      <c r="BG24" s="1005">
        <f t="shared" si="5"/>
        <v>169.28859503790716</v>
      </c>
      <c r="BH24" s="1005">
        <f t="shared" si="5"/>
        <v>144.39037189076217</v>
      </c>
      <c r="BI24" s="1005">
        <f t="shared" si="5"/>
        <v>136.26313130586564</v>
      </c>
      <c r="BJ24" s="1005">
        <f t="shared" si="5"/>
        <v>128.43487826228642</v>
      </c>
      <c r="BK24" s="1005">
        <f t="shared" si="5"/>
        <v>139.25917034171667</v>
      </c>
      <c r="BL24" s="1005">
        <f t="shared" si="5"/>
        <v>132.27659554227563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207.49628779958636</v>
      </c>
      <c r="AZ25" s="1005">
        <f t="shared" ref="AZ25:BL25" si="6">Y41</f>
        <v>207.97769629543322</v>
      </c>
      <c r="BA25" s="1005">
        <f t="shared" si="6"/>
        <v>202.46550174803735</v>
      </c>
      <c r="BB25" s="1005">
        <f t="shared" si="6"/>
        <v>203.02614596680246</v>
      </c>
      <c r="BC25" s="1005">
        <f t="shared" si="6"/>
        <v>200.55349950414507</v>
      </c>
      <c r="BD25" s="1005">
        <f t="shared" si="6"/>
        <v>194.99790530188343</v>
      </c>
      <c r="BE25" s="1005">
        <f t="shared" si="6"/>
        <v>192.57371945134378</v>
      </c>
      <c r="BF25" s="1005">
        <f t="shared" si="6"/>
        <v>191.31511245355654</v>
      </c>
      <c r="BG25" s="1005">
        <f t="shared" si="6"/>
        <v>187.91960731769586</v>
      </c>
      <c r="BH25" s="1005">
        <f t="shared" si="6"/>
        <v>184.74454980957341</v>
      </c>
      <c r="BI25" s="1005">
        <f t="shared" si="6"/>
        <v>176.70766813182635</v>
      </c>
      <c r="BJ25" s="1005">
        <f t="shared" si="6"/>
        <v>160.48191141963486</v>
      </c>
      <c r="BK25" s="1005">
        <f t="shared" si="6"/>
        <v>159.94352572265956</v>
      </c>
      <c r="BL25" s="1005">
        <f t="shared" si="6"/>
        <v>162.2555814823294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7.7489137107697408</v>
      </c>
      <c r="AZ26" s="1005">
        <f t="shared" si="7"/>
        <v>7.547757842688311</v>
      </c>
      <c r="BA26" s="1005">
        <f t="shared" si="7"/>
        <v>8.8574301882039084</v>
      </c>
      <c r="BB26" s="1005">
        <f t="shared" si="7"/>
        <v>8.5992440314574274</v>
      </c>
      <c r="BC26" s="1005">
        <f t="shared" si="7"/>
        <v>12.021930830433551</v>
      </c>
      <c r="BD26" s="1005">
        <f t="shared" si="7"/>
        <v>10.50696590105473</v>
      </c>
      <c r="BE26" s="1005">
        <f t="shared" si="7"/>
        <v>7.891302877226348</v>
      </c>
      <c r="BF26" s="1005">
        <f t="shared" si="7"/>
        <v>7.73789186528019</v>
      </c>
      <c r="BG26" s="1005">
        <f t="shared" si="7"/>
        <v>0</v>
      </c>
      <c r="BH26" s="1005">
        <f t="shared" si="7"/>
        <v>9.2829196652139174</v>
      </c>
      <c r="BI26" s="1005">
        <f t="shared" si="7"/>
        <v>6.1188674482946954</v>
      </c>
      <c r="BJ26" s="1005">
        <f t="shared" si="7"/>
        <v>6.3769479536064591</v>
      </c>
      <c r="BK26" s="1005">
        <f t="shared" si="7"/>
        <v>6.6607845337207996</v>
      </c>
      <c r="BL26" s="1005">
        <f t="shared" si="7"/>
        <v>5.9751810648222916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672.68299405722155</v>
      </c>
      <c r="AZ27" s="1005">
        <f t="shared" si="8"/>
        <v>690.41948922514848</v>
      </c>
      <c r="BA27" s="1005">
        <f t="shared" si="8"/>
        <v>715.85044736384089</v>
      </c>
      <c r="BB27" s="1005">
        <f t="shared" si="8"/>
        <v>696.30543739325515</v>
      </c>
      <c r="BC27" s="1005">
        <f t="shared" si="8"/>
        <v>713.84899335182729</v>
      </c>
      <c r="BD27" s="1005">
        <f t="shared" si="8"/>
        <v>649.82232552698201</v>
      </c>
      <c r="BE27" s="1005">
        <f t="shared" si="8"/>
        <v>630.88456979077239</v>
      </c>
      <c r="BF27" s="1005">
        <f t="shared" si="8"/>
        <v>649.79168603498067</v>
      </c>
      <c r="BG27" s="1005">
        <f t="shared" si="8"/>
        <v>612.9251749319285</v>
      </c>
      <c r="BH27" s="1005">
        <f t="shared" si="8"/>
        <v>610.58081619286725</v>
      </c>
      <c r="BI27" s="1005">
        <f t="shared" si="8"/>
        <v>579.10619371783275</v>
      </c>
      <c r="BJ27" s="1005">
        <f t="shared" si="8"/>
        <v>577.1816424263294</v>
      </c>
      <c r="BK27" s="1005">
        <f t="shared" si="8"/>
        <v>577.98906607496929</v>
      </c>
      <c r="BL27" s="1005">
        <f t="shared" si="8"/>
        <v>553.66115907843528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713.84899335182729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146.30941151867972</v>
      </c>
      <c r="P31" s="453">
        <f t="shared" ref="P31:P43" si="9">O31/$O$30</f>
        <v>0.2049584896543655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100.0081828055435</v>
      </c>
      <c r="P32" s="454">
        <f t="shared" si="9"/>
        <v>0.14009711260635416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14.86368864199263</v>
      </c>
      <c r="P33" s="454">
        <f t="shared" si="9"/>
        <v>2.0821894799068406E-2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31.437540071143591</v>
      </c>
      <c r="P34" s="454">
        <f t="shared" si="9"/>
        <v>4.4039482248942947E-2</v>
      </c>
      <c r="Q34" s="328"/>
      <c r="R34" s="13"/>
      <c r="S34" s="323"/>
      <c r="T34" s="563" t="s">
        <v>112</v>
      </c>
      <c r="U34" s="332"/>
      <c r="V34" s="332"/>
      <c r="W34" s="332"/>
      <c r="X34" s="893">
        <f>X35+X39+X40+X41+X47</f>
        <v>672.68299405722155</v>
      </c>
      <c r="Y34" s="894">
        <f t="shared" ref="Y34:AK34" si="10">Y35+Y39+Y40+Y41+Y47</f>
        <v>690.41948922514848</v>
      </c>
      <c r="Z34" s="894">
        <f t="shared" si="10"/>
        <v>715.85044736384089</v>
      </c>
      <c r="AA34" s="894">
        <f t="shared" si="10"/>
        <v>696.30543739325515</v>
      </c>
      <c r="AB34" s="894">
        <f t="shared" si="10"/>
        <v>713.84899335182729</v>
      </c>
      <c r="AC34" s="894">
        <f t="shared" si="10"/>
        <v>649.82232552698201</v>
      </c>
      <c r="AD34" s="894">
        <f t="shared" si="10"/>
        <v>630.88456979077239</v>
      </c>
      <c r="AE34" s="894">
        <f t="shared" si="10"/>
        <v>649.79168603498067</v>
      </c>
      <c r="AF34" s="894">
        <f t="shared" si="10"/>
        <v>612.9251749319285</v>
      </c>
      <c r="AG34" s="894">
        <f t="shared" si="10"/>
        <v>610.58081619286725</v>
      </c>
      <c r="AH34" s="894">
        <f t="shared" si="10"/>
        <v>579.10619371783275</v>
      </c>
      <c r="AI34" s="894">
        <f t="shared" si="10"/>
        <v>577.1816424263294</v>
      </c>
      <c r="AJ34" s="894">
        <f t="shared" si="10"/>
        <v>577.98906607496929</v>
      </c>
      <c r="AK34" s="895">
        <f t="shared" si="10"/>
        <v>553.66115907843528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159.0080548343133</v>
      </c>
      <c r="P35" s="453">
        <f t="shared" si="9"/>
        <v>0.22274746664235284</v>
      </c>
      <c r="Q35" s="328"/>
      <c r="R35" s="13"/>
      <c r="S35" s="323"/>
      <c r="T35" s="334"/>
      <c r="U35" s="246" t="s">
        <v>114</v>
      </c>
      <c r="V35" s="344"/>
      <c r="W35" s="344"/>
      <c r="X35" s="896">
        <f>SUM(X36:X38)</f>
        <v>162.67665514264237</v>
      </c>
      <c r="Y35" s="897">
        <f t="shared" ref="Y35:AK35" si="11">SUM(Y36:Y38)</f>
        <v>163.72815584073115</v>
      </c>
      <c r="Z35" s="897">
        <f t="shared" si="11"/>
        <v>182.99051693156082</v>
      </c>
      <c r="AA35" s="897">
        <f t="shared" si="11"/>
        <v>152.29171504555711</v>
      </c>
      <c r="AB35" s="897">
        <f t="shared" si="11"/>
        <v>146.30941151867972</v>
      </c>
      <c r="AC35" s="897">
        <f t="shared" si="11"/>
        <v>141.17644293524745</v>
      </c>
      <c r="AD35" s="897">
        <f t="shared" si="11"/>
        <v>139.41753027635878</v>
      </c>
      <c r="AE35" s="897">
        <f t="shared" si="11"/>
        <v>174.41480991786432</v>
      </c>
      <c r="AF35" s="897">
        <f t="shared" si="11"/>
        <v>148.57688370841296</v>
      </c>
      <c r="AG35" s="897">
        <f t="shared" si="11"/>
        <v>159.90336411361454</v>
      </c>
      <c r="AH35" s="897">
        <f t="shared" si="11"/>
        <v>153.92483879343268</v>
      </c>
      <c r="AI35" s="897">
        <f t="shared" si="11"/>
        <v>188.73184206224289</v>
      </c>
      <c r="AJ35" s="897">
        <f t="shared" si="11"/>
        <v>163.87417493984927</v>
      </c>
      <c r="AK35" s="898">
        <f t="shared" si="11"/>
        <v>147.15252324436105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195.9560966642556</v>
      </c>
      <c r="P36" s="453">
        <f t="shared" si="9"/>
        <v>0.27450637108018833</v>
      </c>
      <c r="Q36" s="328"/>
      <c r="R36" s="13"/>
      <c r="S36" s="356" t="s">
        <v>184</v>
      </c>
      <c r="T36" s="335"/>
      <c r="U36" s="346"/>
      <c r="V36" s="336" t="s">
        <v>184</v>
      </c>
      <c r="W36" s="357"/>
      <c r="X36" s="899">
        <f>VLOOKUP(年度マスタ!$K$4&amp;"_"&amp;X$33,データシート1!$A:$BT,MATCH("aa_"&amp;$S36,データシート1!$A$1:$BT$1,0),0)</f>
        <v>100.7004340422467</v>
      </c>
      <c r="Y36" s="900">
        <f>VLOOKUP(年度マスタ!$K$4&amp;"_"&amp;Y$33,データシート1!$A:$BT,MATCH("aa_"&amp;$S36,データシート1!$A$1:$BT$1,0),0)</f>
        <v>103.6585294827652</v>
      </c>
      <c r="Z36" s="900">
        <f>VLOOKUP(年度マスタ!$K$4&amp;"_"&amp;Z$33,データシート1!$A:$BT,MATCH("aa_"&amp;$S36,データシート1!$A$1:$BT$1,0),0)</f>
        <v>125.1715949433781</v>
      </c>
      <c r="AA36" s="900">
        <f>VLOOKUP(年度マスタ!$K$4&amp;"_"&amp;AA$33,データシート1!$A:$BT,MATCH("aa_"&amp;$S36,データシート1!$A$1:$BT$1,0),0)</f>
        <v>96.216490999513312</v>
      </c>
      <c r="AB36" s="900">
        <f>VLOOKUP(年度マスタ!$K$4&amp;"_"&amp;AB$33,データシート1!$A:$BT,MATCH("aa_"&amp;$S36,データシート1!$A$1:$BT$1,0),0)</f>
        <v>100.0081828055435</v>
      </c>
      <c r="AC36" s="900">
        <f>VLOOKUP(年度マスタ!$K$4&amp;"_"&amp;AC$33,データシート1!$A:$BT,MATCH("aa_"&amp;$S36,データシート1!$A$1:$BT$1,0),0)</f>
        <v>82.046866522704917</v>
      </c>
      <c r="AD36" s="900">
        <f>VLOOKUP(年度マスタ!$K$4&amp;"_"&amp;AD$33,データシート1!$A:$BT,MATCH("aa_"&amp;$S36,データシート1!$A$1:$BT$1,0),0)</f>
        <v>77.81098146280182</v>
      </c>
      <c r="AE36" s="900">
        <f>VLOOKUP(年度マスタ!$K$4&amp;"_"&amp;AE$33,データシート1!$A:$BT,MATCH("aa_"&amp;$S36,データシート1!$A$1:$BT$1,0),0)</f>
        <v>114.58983458778053</v>
      </c>
      <c r="AF36" s="900">
        <f>VLOOKUP(年度マスタ!$K$4&amp;"_"&amp;AF$33,データシート1!$A:$BT,MATCH("aa_"&amp;$S36,データシート1!$A$1:$BT$1,0),0)</f>
        <v>90.735354001627357</v>
      </c>
      <c r="AG36" s="900">
        <f>VLOOKUP(年度マスタ!$K$4&amp;"_"&amp;AG$33,データシート1!$A:$BT,MATCH("aa_"&amp;$S36,データシート1!$A$1:$BT$1,0),0)</f>
        <v>106.51551668124522</v>
      </c>
      <c r="AH36" s="900">
        <f>VLOOKUP(年度マスタ!$K$4&amp;"_"&amp;AH$33,データシート1!$A:$BT,MATCH("aa_"&amp;$S36,データシート1!$A$1:$BT$1,0),0)</f>
        <v>100.92559960788844</v>
      </c>
      <c r="AI36" s="900">
        <f>VLOOKUP(年度マスタ!$K$4&amp;"_"&amp;AI$33,データシート1!$A:$BT,MATCH("aa_"&amp;$S36,データシート1!$A$1:$BT$1,0),0)</f>
        <v>126.4343853124317</v>
      </c>
      <c r="AJ36" s="900">
        <f>VLOOKUP(年度マスタ!$K$4&amp;"_"&amp;AJ$33,データシート1!$A:$BT,MATCH("aa_"&amp;$S36,データシート1!$A$1:$BT$1,0),0)</f>
        <v>99.584490303764468</v>
      </c>
      <c r="AK36" s="901">
        <f>VLOOKUP(年度マスタ!$K$4&amp;"_"&amp;AK$33,データシート1!$A:$BT,MATCH("aa_"&amp;$S36,データシート1!$A$1:$BT$1,0),0)</f>
        <v>93.803948685580295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200.55349950414507</v>
      </c>
      <c r="P37" s="453">
        <f t="shared" si="9"/>
        <v>0.28094667271639673</v>
      </c>
      <c r="Q37" s="328"/>
      <c r="R37" s="13"/>
      <c r="S37" s="356" t="s">
        <v>187</v>
      </c>
      <c r="T37" s="335"/>
      <c r="U37" s="346"/>
      <c r="V37" s="336" t="s">
        <v>194</v>
      </c>
      <c r="W37" s="357"/>
      <c r="X37" s="899">
        <f>VLOOKUP(年度マスタ!$K$4&amp;"_"&amp;X$33,データシート1!$A:$BT,MATCH("aa_"&amp;$S37,データシート1!$A$1:$BT$1,0),0)</f>
        <v>13.08470143783288</v>
      </c>
      <c r="Y37" s="900">
        <f>VLOOKUP(年度マスタ!$K$4&amp;"_"&amp;Y$33,データシート1!$A:$BT,MATCH("aa_"&amp;$S37,データシート1!$A$1:$BT$1,0),0)</f>
        <v>12.97008560170482</v>
      </c>
      <c r="Z37" s="900">
        <f>VLOOKUP(年度マスタ!$K$4&amp;"_"&amp;Z$33,データシート1!$A:$BT,MATCH("aa_"&amp;$S37,データシート1!$A$1:$BT$1,0),0)</f>
        <v>17.618572292748841</v>
      </c>
      <c r="AA37" s="900">
        <f>VLOOKUP(年度マスタ!$K$4&amp;"_"&amp;AA$33,データシート1!$A:$BT,MATCH("aa_"&amp;$S37,データシート1!$A$1:$BT$1,0),0)</f>
        <v>16.379385700146251</v>
      </c>
      <c r="AB37" s="900">
        <f>VLOOKUP(年度マスタ!$K$4&amp;"_"&amp;AB$33,データシート1!$A:$BT,MATCH("aa_"&amp;$S37,データシート1!$A$1:$BT$1,0),0)</f>
        <v>14.86368864199263</v>
      </c>
      <c r="AC37" s="900">
        <f>VLOOKUP(年度マスタ!$K$4&amp;"_"&amp;AC$33,データシート1!$A:$BT,MATCH("aa_"&amp;$S37,データシート1!$A$1:$BT$1,0),0)</f>
        <v>13.31252416561461</v>
      </c>
      <c r="AD37" s="900">
        <f>VLOOKUP(年度マスタ!$K$4&amp;"_"&amp;AD$33,データシート1!$A:$BT,MATCH("aa_"&amp;$S37,データシート1!$A$1:$BT$1,0),0)</f>
        <v>12.555258990599221</v>
      </c>
      <c r="AE37" s="900">
        <f>VLOOKUP(年度マスタ!$K$4&amp;"_"&amp;AE$33,データシート1!$A:$BT,MATCH("aa_"&amp;$S37,データシート1!$A$1:$BT$1,0),0)</f>
        <v>13.345665905942823</v>
      </c>
      <c r="AF37" s="900">
        <f>VLOOKUP(年度マスタ!$K$4&amp;"_"&amp;AF$33,データシート1!$A:$BT,MATCH("aa_"&amp;$S37,データシート1!$A$1:$BT$1,0),0)</f>
        <v>12.949025748259324</v>
      </c>
      <c r="AG37" s="900">
        <f>VLOOKUP(年度マスタ!$K$4&amp;"_"&amp;AG$33,データシート1!$A:$BT,MATCH("aa_"&amp;$S37,データシート1!$A$1:$BT$1,0),0)</f>
        <v>12.244687968498267</v>
      </c>
      <c r="AH37" s="900">
        <f>VLOOKUP(年度マスタ!$K$4&amp;"_"&amp;AH$33,データシート1!$A:$BT,MATCH("aa_"&amp;$S37,データシート1!$A$1:$BT$1,0),0)</f>
        <v>11.475093567767614</v>
      </c>
      <c r="AI37" s="900">
        <f>VLOOKUP(年度マスタ!$K$4&amp;"_"&amp;AI$33,データシート1!$A:$BT,MATCH("aa_"&amp;$S37,データシート1!$A$1:$BT$1,0),0)</f>
        <v>12.740092448779157</v>
      </c>
      <c r="AJ37" s="900">
        <f>VLOOKUP(年度マスタ!$K$4&amp;"_"&amp;AJ$33,データシート1!$A:$BT,MATCH("aa_"&amp;$S37,データシート1!$A$1:$BT$1,0),0)</f>
        <v>12.46452290391359</v>
      </c>
      <c r="AK37" s="901">
        <f>VLOOKUP(年度マスタ!$K$4&amp;"_"&amp;AK$33,データシート1!$A:$BT,MATCH("aa_"&amp;$S37,データシート1!$A$1:$BT$1,0),0)</f>
        <v>11.424332235759721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193.76367370102548</v>
      </c>
      <c r="P38" s="454">
        <f t="shared" si="9"/>
        <v>0.27143510112863212</v>
      </c>
      <c r="Q38" s="328"/>
      <c r="R38" s="13"/>
      <c r="S38" s="356" t="s">
        <v>188</v>
      </c>
      <c r="T38" s="335"/>
      <c r="U38" s="348"/>
      <c r="V38" s="358" t="s">
        <v>197</v>
      </c>
      <c r="W38" s="358"/>
      <c r="X38" s="899">
        <f>VLOOKUP(年度マスタ!$K$4&amp;"_"&amp;X$33,データシート1!$A:$BT,MATCH("aa_"&amp;$S38,データシート1!$A$1:$BT$1,0),0)</f>
        <v>48.8915196625628</v>
      </c>
      <c r="Y38" s="900">
        <f>VLOOKUP(年度マスタ!$K$4&amp;"_"&amp;Y$33,データシート1!$A:$BT,MATCH("aa_"&amp;$S38,データシート1!$A$1:$BT$1,0),0)</f>
        <v>47.099540756261121</v>
      </c>
      <c r="Z38" s="900">
        <f>VLOOKUP(年度マスタ!$K$4&amp;"_"&amp;Z$33,データシート1!$A:$BT,MATCH("aa_"&amp;$S38,データシート1!$A$1:$BT$1,0),0)</f>
        <v>40.200349695433893</v>
      </c>
      <c r="AA38" s="900">
        <f>VLOOKUP(年度マスタ!$K$4&amp;"_"&amp;AA$33,データシート1!$A:$BT,MATCH("aa_"&amp;$S38,データシート1!$A$1:$BT$1,0),0)</f>
        <v>39.695838345897563</v>
      </c>
      <c r="AB38" s="900">
        <f>VLOOKUP(年度マスタ!$K$4&amp;"_"&amp;AB$33,データシート1!$A:$BT,MATCH("aa_"&amp;$S38,データシート1!$A$1:$BT$1,0),0)</f>
        <v>31.437540071143591</v>
      </c>
      <c r="AC38" s="900">
        <f>VLOOKUP(年度マスタ!$K$4&amp;"_"&amp;AC$33,データシート1!$A:$BT,MATCH("aa_"&amp;$S38,データシート1!$A$1:$BT$1,0),0)</f>
        <v>45.817052246927929</v>
      </c>
      <c r="AD38" s="900">
        <f>VLOOKUP(年度マスタ!$K$4&amp;"_"&amp;AD$33,データシート1!$A:$BT,MATCH("aa_"&amp;$S38,データシート1!$A$1:$BT$1,0),0)</f>
        <v>49.051289822957727</v>
      </c>
      <c r="AE38" s="900">
        <f>VLOOKUP(年度マスタ!$K$4&amp;"_"&amp;AE$33,データシート1!$A:$BT,MATCH("aa_"&amp;$S38,データシート1!$A$1:$BT$1,0),0)</f>
        <v>46.479309424140965</v>
      </c>
      <c r="AF38" s="900">
        <f>VLOOKUP(年度マスタ!$K$4&amp;"_"&amp;AF$33,データシート1!$A:$BT,MATCH("aa_"&amp;$S38,データシート1!$A$1:$BT$1,0),0)</f>
        <v>44.892503958526284</v>
      </c>
      <c r="AG38" s="900">
        <f>VLOOKUP(年度マスタ!$K$4&amp;"_"&amp;AG$33,データシート1!$A:$BT,MATCH("aa_"&amp;$S38,データシート1!$A$1:$BT$1,0),0)</f>
        <v>41.143159463871065</v>
      </c>
      <c r="AH38" s="900">
        <f>VLOOKUP(年度マスタ!$K$4&amp;"_"&amp;AH$33,データシート1!$A:$BT,MATCH("aa_"&amp;$S38,データシート1!$A$1:$BT$1,0),0)</f>
        <v>41.524145617776625</v>
      </c>
      <c r="AI38" s="900">
        <f>VLOOKUP(年度マスタ!$K$4&amp;"_"&amp;AI$33,データシート1!$A:$BT,MATCH("aa_"&amp;$S38,データシート1!$A$1:$BT$1,0),0)</f>
        <v>49.557364301032024</v>
      </c>
      <c r="AJ38" s="900">
        <f>VLOOKUP(年度マスタ!$K$4&amp;"_"&amp;AJ$33,データシート1!$A:$BT,MATCH("aa_"&amp;$S38,データシート1!$A$1:$BT$1,0),0)</f>
        <v>51.82516173217121</v>
      </c>
      <c r="AK38" s="901">
        <f>VLOOKUP(年度マスタ!$K$4&amp;"_"&amp;AK$33,データシート1!$A:$BT,MATCH("aa_"&amp;$S38,データシート1!$A$1:$BT$1,0),0)</f>
        <v>41.924242323021026</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93.31689599993102</v>
      </c>
      <c r="P39" s="454">
        <f t="shared" si="9"/>
        <v>0.13072358001342574</v>
      </c>
      <c r="Q39" s="328"/>
      <c r="R39" s="13"/>
      <c r="S39" s="356" t="s">
        <v>189</v>
      </c>
      <c r="T39" s="335"/>
      <c r="U39" s="343" t="s">
        <v>199</v>
      </c>
      <c r="V39" s="344"/>
      <c r="W39" s="344"/>
      <c r="X39" s="896">
        <f>VLOOKUP(年度マスタ!$K$4&amp;"_"&amp;X$33,データシート1!$A:$BT,MATCH("aa_"&amp;$S39,データシート1!$A$1:$BT$1,0),0)</f>
        <v>149.3300491357607</v>
      </c>
      <c r="Y39" s="897">
        <f>VLOOKUP(年度マスタ!$K$4&amp;"_"&amp;Y$33,データシート1!$A:$BT,MATCH("aa_"&amp;$S39,データシート1!$A$1:$BT$1,0),0)</f>
        <v>140.2549174631946</v>
      </c>
      <c r="Z39" s="897">
        <f>VLOOKUP(年度マスタ!$K$4&amp;"_"&amp;Z$33,データシート1!$A:$BT,MATCH("aa_"&amp;$S39,データシート1!$A$1:$BT$1,0),0)</f>
        <v>161.96516069134</v>
      </c>
      <c r="AA39" s="897">
        <f>VLOOKUP(年度マスタ!$K$4&amp;"_"&amp;AA$33,データシート1!$A:$BT,MATCH("aa_"&amp;$S39,データシート1!$A$1:$BT$1,0),0)</f>
        <v>161.14897513051019</v>
      </c>
      <c r="AB39" s="897">
        <f>VLOOKUP(年度マスタ!$K$4&amp;"_"&amp;AB$33,データシート1!$A:$BT,MATCH("aa_"&amp;$S39,データシート1!$A$1:$BT$1,0),0)</f>
        <v>159.0080548343133</v>
      </c>
      <c r="AC39" s="897">
        <f>VLOOKUP(年度マスタ!$K$4&amp;"_"&amp;AC$33,データシート1!$A:$BT,MATCH("aa_"&amp;$S39,データシート1!$A$1:$BT$1,0),0)</f>
        <v>144.2841908745819</v>
      </c>
      <c r="AD39" s="897">
        <f>VLOOKUP(年度マスタ!$K$4&amp;"_"&amp;AD$33,データシート1!$A:$BT,MATCH("aa_"&amp;$S39,データシート1!$A$1:$BT$1,0),0)</f>
        <v>137.02607577521769</v>
      </c>
      <c r="AE39" s="897">
        <f>VLOOKUP(年度マスタ!$K$4&amp;"_"&amp;AE$33,データシート1!$A:$BT,MATCH("aa_"&amp;$S39,データシート1!$A$1:$BT$1,0),0)</f>
        <v>119.1060266056067</v>
      </c>
      <c r="AF39" s="897">
        <f>VLOOKUP(年度マスタ!$K$4&amp;"_"&amp;AF$33,データシート1!$A:$BT,MATCH("aa_"&amp;$S39,データシート1!$A$1:$BT$1,0),0)</f>
        <v>107.14008886791244</v>
      </c>
      <c r="AG39" s="897">
        <f>VLOOKUP(年度マスタ!$K$4&amp;"_"&amp;AG$33,データシート1!$A:$BT,MATCH("aa_"&amp;$S39,データシート1!$A$1:$BT$1,0),0)</f>
        <v>112.25961071370314</v>
      </c>
      <c r="AH39" s="897">
        <f>VLOOKUP(年度マスタ!$K$4&amp;"_"&amp;AH$33,データシート1!$A:$BT,MATCH("aa_"&amp;$S39,データシート1!$A$1:$BT$1,0),0)</f>
        <v>106.09168803841332</v>
      </c>
      <c r="AI39" s="897">
        <f>VLOOKUP(年度マスタ!$K$4&amp;"_"&amp;AI$33,データシート1!$A:$BT,MATCH("aa_"&amp;$S39,データシート1!$A$1:$BT$1,0),0)</f>
        <v>93.156062728558823</v>
      </c>
      <c r="AJ39" s="897">
        <f>VLOOKUP(年度マスタ!$K$4&amp;"_"&amp;AJ$33,データシート1!$A:$BT,MATCH("aa_"&amp;$S39,データシート1!$A$1:$BT$1,0),0)</f>
        <v>108.25141053702296</v>
      </c>
      <c r="AK39" s="898">
        <f>VLOOKUP(年度マスタ!$K$4&amp;"_"&amp;AK$33,データシート1!$A:$BT,MATCH("aa_"&amp;$S39,データシート1!$A$1:$BT$1,0),0)</f>
        <v>106.00127774464691</v>
      </c>
      <c r="AL39" s="330"/>
      <c r="AW39" s="17" t="str">
        <f>年度マスタ!K4</f>
        <v>05212</v>
      </c>
      <c r="AX39" s="17" t="s">
        <v>200</v>
      </c>
      <c r="AY39" s="17">
        <f>VLOOKUP($AW39&amp;"_"&amp;$AY$34,データシート1!$A:$BT,MATCH($AY$31&amp;"_"&amp;AY$36,データシート1!$A$1:$BT$1,0),0)</f>
        <v>93.803948685580295</v>
      </c>
      <c r="AZ39" s="17">
        <f>VLOOKUP($AW39&amp;"_"&amp;$AY$34,データシート1!$A:$BT,MATCH($AY$31&amp;"_"&amp;AZ$36,データシート1!$A$1:$BT$1,0),0)</f>
        <v>11.424332235759721</v>
      </c>
      <c r="BA39" s="17">
        <f>VLOOKUP($AW39&amp;"_"&amp;$AY$34,データシート1!$A:$BT,MATCH($AY$31&amp;"_"&amp;BA$36,データシート1!$A$1:$BT$1,0),0)</f>
        <v>41.924242323021026</v>
      </c>
      <c r="BB39" s="17">
        <f>VLOOKUP($AW39&amp;"_"&amp;$AY$34,データシート1!$A:$BT,MATCH($AY$31&amp;"_"&amp;BB$36,データシート1!$A$1:$BT$1,0),0)</f>
        <v>106.00127774464691</v>
      </c>
      <c r="BC39" s="17">
        <f>VLOOKUP($AW39&amp;"_"&amp;$AY$34,データシート1!$A:$BT,MATCH($AY$31&amp;"_"&amp;BC$36,データシート1!$A$1:$BT$1,0),0)</f>
        <v>132.27659554227563</v>
      </c>
      <c r="BD39" s="17">
        <f>VLOOKUP($AW39&amp;"_"&amp;$AY$34,データシート1!$A:$BT,MATCH($AY$31&amp;"_"&amp;BD$36,データシート1!$A$1:$BT$1,0),0)</f>
        <v>71.709870651735201</v>
      </c>
      <c r="BE39" s="17">
        <f>VLOOKUP($AW39&amp;"_"&amp;$AY$34,データシート1!$A:$BT,MATCH($AY$31&amp;"_"&amp;BE$36,データシート1!$A$1:$BT$1,0),0)</f>
        <v>86.039989694629483</v>
      </c>
      <c r="BF39" s="17">
        <f>VLOOKUP($AW39&amp;"_"&amp;$AY$34,データシート1!$A:$BT,MATCH($AY$31&amp;"_"&amp;BF$36,データシート1!$A$1:$BT$1,0),0)</f>
        <v>4.5057211359647082</v>
      </c>
      <c r="BG39" s="17">
        <f>VLOOKUP($AW39&amp;"_"&amp;$AY$34,データシート1!$A:$BT,MATCH($AY$31&amp;"_"&amp;BG$36,データシート1!$A$1:$BT$1,0),0)</f>
        <v>0</v>
      </c>
      <c r="BH39" s="17">
        <f>VLOOKUP($AW39&amp;"_"&amp;$AY$34,データシート1!$A:$BT,MATCH($AY$31&amp;"_"&amp;BH$36,データシート1!$A$1:$BT$1,0),0)</f>
        <v>5.9751810648222916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100.44677770109445</v>
      </c>
      <c r="P40" s="454">
        <f t="shared" si="9"/>
        <v>0.14071152111520635</v>
      </c>
      <c r="Q40" s="328"/>
      <c r="R40" s="13"/>
      <c r="S40" s="356" t="s">
        <v>165</v>
      </c>
      <c r="T40" s="335"/>
      <c r="U40" s="343" t="s">
        <v>165</v>
      </c>
      <c r="V40" s="344"/>
      <c r="W40" s="344"/>
      <c r="X40" s="896">
        <f>VLOOKUP(年度マスタ!$K$4&amp;"_"&amp;X$33,データシート1!$A:$BT,MATCH("aa_"&amp;$S40,データシート1!$A$1:$BT$1,0),0)</f>
        <v>145.4310882684623</v>
      </c>
      <c r="Y40" s="897">
        <f>VLOOKUP(年度マスタ!$K$4&amp;"_"&amp;Y$33,データシート1!$A:$BT,MATCH("aa_"&amp;$S40,データシート1!$A$1:$BT$1,0),0)</f>
        <v>170.9109617831013</v>
      </c>
      <c r="Z40" s="897">
        <f>VLOOKUP(年度マスタ!$K$4&amp;"_"&amp;Z$33,データシート1!$A:$BT,MATCH("aa_"&amp;$S40,データシート1!$A$1:$BT$1,0),0)</f>
        <v>159.57183780469879</v>
      </c>
      <c r="AA40" s="897">
        <f>VLOOKUP(年度マスタ!$K$4&amp;"_"&amp;AA$33,データシート1!$A:$BT,MATCH("aa_"&amp;$S40,データシート1!$A$1:$BT$1,0),0)</f>
        <v>171.23935721892801</v>
      </c>
      <c r="AB40" s="897">
        <f>VLOOKUP(年度マスタ!$K$4&amp;"_"&amp;AB$33,データシート1!$A:$BT,MATCH("aa_"&amp;$S40,データシート1!$A$1:$BT$1,0),0)</f>
        <v>195.9560966642556</v>
      </c>
      <c r="AC40" s="897">
        <f>VLOOKUP(年度マスタ!$K$4&amp;"_"&amp;AC$33,データシート1!$A:$BT,MATCH("aa_"&amp;$S40,データシート1!$A$1:$BT$1,0),0)</f>
        <v>158.85682051421449</v>
      </c>
      <c r="AD40" s="897">
        <f>VLOOKUP(年度マスタ!$K$4&amp;"_"&amp;AD$33,データシート1!$A:$BT,MATCH("aa_"&amp;$S40,データシート1!$A$1:$BT$1,0),0)</f>
        <v>153.97594141062581</v>
      </c>
      <c r="AE40" s="897">
        <f>VLOOKUP(年度マスタ!$K$4&amp;"_"&amp;AE$33,データシート1!$A:$BT,MATCH("aa_"&amp;$S40,データシート1!$A$1:$BT$1,0),0)</f>
        <v>157.21784519267288</v>
      </c>
      <c r="AF40" s="897">
        <f>VLOOKUP(年度マスタ!$K$4&amp;"_"&amp;AF$33,データシート1!$A:$BT,MATCH("aa_"&amp;$S40,データシート1!$A$1:$BT$1,0),0)</f>
        <v>169.28859503790716</v>
      </c>
      <c r="AG40" s="897">
        <f>VLOOKUP(年度マスタ!$K$4&amp;"_"&amp;AG$33,データシート1!$A:$BT,MATCH("aa_"&amp;$S40,データシート1!$A$1:$BT$1,0),0)</f>
        <v>144.39037189076217</v>
      </c>
      <c r="AH40" s="897">
        <f>VLOOKUP(年度マスタ!$K$4&amp;"_"&amp;AH$33,データシート1!$A:$BT,MATCH("aa_"&amp;$S40,データシート1!$A$1:$BT$1,0),0)</f>
        <v>136.26313130586564</v>
      </c>
      <c r="AI40" s="897">
        <f>VLOOKUP(年度マスタ!$K$4&amp;"_"&amp;AI$33,データシート1!$A:$BT,MATCH("aa_"&amp;$S40,データシート1!$A$1:$BT$1,0),0)</f>
        <v>128.43487826228642</v>
      </c>
      <c r="AJ40" s="897">
        <f>VLOOKUP(年度マスタ!$K$4&amp;"_"&amp;AJ$33,データシート1!$A:$BT,MATCH("aa_"&amp;$S40,データシート1!$A$1:$BT$1,0),0)</f>
        <v>139.25917034171667</v>
      </c>
      <c r="AK40" s="898">
        <f>VLOOKUP(年度マスタ!$K$4&amp;"_"&amp;AK$33,データシート1!$A:$BT,MATCH("aa_"&amp;$S40,データシート1!$A$1:$BT$1,0),0)</f>
        <v>132.27659554227563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6.7898258031195802</v>
      </c>
      <c r="P41" s="454">
        <f t="shared" si="9"/>
        <v>9.5115715877645696E-3</v>
      </c>
      <c r="Q41" s="328"/>
      <c r="R41" s="13"/>
      <c r="S41" s="356" t="s">
        <v>201</v>
      </c>
      <c r="T41" s="335"/>
      <c r="U41" s="246" t="s">
        <v>128</v>
      </c>
      <c r="V41" s="344"/>
      <c r="W41" s="344"/>
      <c r="X41" s="896">
        <f>X42+X45+X46</f>
        <v>207.49628779958636</v>
      </c>
      <c r="Y41" s="897">
        <f t="shared" ref="Y41:AH41" si="12">Y42+Y45+Y46</f>
        <v>207.97769629543322</v>
      </c>
      <c r="Z41" s="897">
        <f t="shared" si="12"/>
        <v>202.46550174803735</v>
      </c>
      <c r="AA41" s="897">
        <f t="shared" si="12"/>
        <v>203.02614596680246</v>
      </c>
      <c r="AB41" s="897">
        <f t="shared" si="12"/>
        <v>200.55349950414507</v>
      </c>
      <c r="AC41" s="897">
        <f t="shared" si="12"/>
        <v>194.99790530188343</v>
      </c>
      <c r="AD41" s="897">
        <f t="shared" si="12"/>
        <v>192.57371945134378</v>
      </c>
      <c r="AE41" s="897">
        <f t="shared" si="12"/>
        <v>191.31511245355654</v>
      </c>
      <c r="AF41" s="897">
        <f t="shared" si="12"/>
        <v>187.91960731769586</v>
      </c>
      <c r="AG41" s="897">
        <f t="shared" si="12"/>
        <v>184.74454980957341</v>
      </c>
      <c r="AH41" s="897">
        <f t="shared" si="12"/>
        <v>176.70766813182635</v>
      </c>
      <c r="AI41" s="897">
        <f>AI42+AI45+AI46</f>
        <v>160.48191141963486</v>
      </c>
      <c r="AJ41" s="897">
        <f>AJ42+AJ45+AJ46</f>
        <v>159.94352572265956</v>
      </c>
      <c r="AK41" s="898">
        <f>AK42+AK45+AK46</f>
        <v>162.2555814823294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202.17327260276244</v>
      </c>
      <c r="Y42" s="900">
        <f t="shared" ref="Y42:AK42" si="13">SUM(Y43:Y44)</f>
        <v>202.4774887170621</v>
      </c>
      <c r="Z42" s="900">
        <f t="shared" si="13"/>
        <v>196.19939368538988</v>
      </c>
      <c r="AA42" s="900">
        <f t="shared" si="13"/>
        <v>196.29980522247183</v>
      </c>
      <c r="AB42" s="900">
        <f t="shared" si="13"/>
        <v>193.76367370102548</v>
      </c>
      <c r="AC42" s="900">
        <f t="shared" si="13"/>
        <v>188.56741176245239</v>
      </c>
      <c r="AD42" s="900">
        <f t="shared" si="13"/>
        <v>186.36789990481651</v>
      </c>
      <c r="AE42" s="900">
        <f t="shared" si="13"/>
        <v>185.37340500664897</v>
      </c>
      <c r="AF42" s="900">
        <f t="shared" si="13"/>
        <v>182.24952339948345</v>
      </c>
      <c r="AG42" s="900">
        <f t="shared" si="13"/>
        <v>179.56329344240891</v>
      </c>
      <c r="AH42" s="900">
        <f t="shared" si="13"/>
        <v>171.74252557753772</v>
      </c>
      <c r="AI42" s="900">
        <f t="shared" si="13"/>
        <v>155.80980473678105</v>
      </c>
      <c r="AJ42" s="900">
        <f t="shared" si="13"/>
        <v>155.39248424945902</v>
      </c>
      <c r="AK42" s="901">
        <f t="shared" si="13"/>
        <v>157.7498603463647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12.021930830433551</v>
      </c>
      <c r="P43" s="612">
        <f t="shared" si="9"/>
        <v>1.684099990669655E-2</v>
      </c>
      <c r="Q43" s="328"/>
      <c r="R43" s="13"/>
      <c r="S43" s="356" t="s">
        <v>190</v>
      </c>
      <c r="T43" s="359"/>
      <c r="U43" s="346"/>
      <c r="V43" s="360"/>
      <c r="W43" s="347" t="s">
        <v>190</v>
      </c>
      <c r="X43" s="899">
        <f>VLOOKUP(年度マスタ!$K$4&amp;"_"&amp;X$33,データシート1!$A:$BT,MATCH("aa_"&amp;$S43,データシート1!$A$1:$BT$1,0),0)</f>
        <v>97.910205009979748</v>
      </c>
      <c r="Y43" s="900">
        <f>VLOOKUP(年度マスタ!$K$4&amp;"_"&amp;Y$33,データシート1!$A:$BT,MATCH("aa_"&amp;$S43,データシート1!$A$1:$BT$1,0),0)</f>
        <v>97.414022412757788</v>
      </c>
      <c r="Z43" s="900">
        <f>VLOOKUP(年度マスタ!$K$4&amp;"_"&amp;Z$33,データシート1!$A:$BT,MATCH("aa_"&amp;$S43,データシート1!$A$1:$BT$1,0),0)</f>
        <v>96.101990557218059</v>
      </c>
      <c r="AA43" s="900">
        <f>VLOOKUP(年度マスタ!$K$4&amp;"_"&amp;AA$33,データシート1!$A:$BT,MATCH("aa_"&amp;$S43,データシート1!$A$1:$BT$1,0),0)</f>
        <v>96.349529618767818</v>
      </c>
      <c r="AB43" s="900">
        <f>VLOOKUP(年度マスタ!$K$4&amp;"_"&amp;AB$33,データシート1!$A:$BT,MATCH("aa_"&amp;$S43,データシート1!$A$1:$BT$1,0),0)</f>
        <v>93.31689599993102</v>
      </c>
      <c r="AC43" s="900">
        <f>VLOOKUP(年度マスタ!$K$4&amp;"_"&amp;AC$33,データシート1!$A:$BT,MATCH("aa_"&amp;$S43,データシート1!$A$1:$BT$1,0),0)</f>
        <v>88.868923303835999</v>
      </c>
      <c r="AD43" s="900">
        <f>VLOOKUP(年度マスタ!$K$4&amp;"_"&amp;AD$33,データシート1!$A:$BT,MATCH("aa_"&amp;$S43,データシート1!$A$1:$BT$1,0),0)</f>
        <v>88.123359155925854</v>
      </c>
      <c r="AE43" s="900">
        <f>VLOOKUP(年度マスタ!$K$4&amp;"_"&amp;AE$33,データシート1!$A:$BT,MATCH("aa_"&amp;$S43,データシート1!$A$1:$BT$1,0),0)</f>
        <v>86.760784632952621</v>
      </c>
      <c r="AF43" s="900">
        <f>VLOOKUP(年度マスタ!$K$4&amp;"_"&amp;AF$33,データシート1!$A:$BT,MATCH("aa_"&amp;$S43,データシート1!$A$1:$BT$1,0),0)</f>
        <v>85.376833749312851</v>
      </c>
      <c r="AG43" s="900">
        <f>VLOOKUP(年度マスタ!$K$4&amp;"_"&amp;AG$33,データシート1!$A:$BT,MATCH("aa_"&amp;$S43,データシート1!$A$1:$BT$1,0),0)</f>
        <v>83.554519949880699</v>
      </c>
      <c r="AH43" s="900">
        <f>VLOOKUP(年度マスタ!$K$4&amp;"_"&amp;AH$33,データシート1!$A:$BT,MATCH("aa_"&amp;$S43,データシート1!$A$1:$BT$1,0),0)</f>
        <v>81.039247925828533</v>
      </c>
      <c r="AI43" s="900">
        <f>VLOOKUP(年度マスタ!$K$4&amp;"_"&amp;AI$33,データシート1!$A:$BT,MATCH("aa_"&amp;$S43,データシート1!$A$1:$BT$1,0),0)</f>
        <v>70.976648886793399</v>
      </c>
      <c r="AJ43" s="900">
        <f>VLOOKUP(年度マスタ!$K$4&amp;"_"&amp;AJ$33,データシート1!$A:$BT,MATCH("aa_"&amp;$S43,データシート1!$A$1:$BT$1,0),0)</f>
        <v>68.519465528622931</v>
      </c>
      <c r="AK43" s="901">
        <f>VLOOKUP(年度マスタ!$K$4&amp;"_"&amp;AK$33,データシート1!$A:$BT,MATCH("aa_"&amp;$S43,データシート1!$A$1:$BT$1,0),0)</f>
        <v>71.709870651735201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104.2630675927827</v>
      </c>
      <c r="Y44" s="900">
        <f>VLOOKUP(年度マスタ!$K$4&amp;"_"&amp;Y$33,データシート1!$A:$BT,MATCH("aa_"&amp;$S44,データシート1!$A$1:$BT$1,0),0)</f>
        <v>105.0634663043043</v>
      </c>
      <c r="Z44" s="900">
        <f>VLOOKUP(年度マスタ!$K$4&amp;"_"&amp;Z$33,データシート1!$A:$BT,MATCH("aa_"&amp;$S44,データシート1!$A$1:$BT$1,0),0)</f>
        <v>100.09740312817182</v>
      </c>
      <c r="AA44" s="900">
        <f>VLOOKUP(年度マスタ!$K$4&amp;"_"&amp;AA$33,データシート1!$A:$BT,MATCH("aa_"&amp;$S44,データシート1!$A$1:$BT$1,0),0)</f>
        <v>99.950275603704014</v>
      </c>
      <c r="AB44" s="900">
        <f>VLOOKUP(年度マスタ!$K$4&amp;"_"&amp;AB$33,データシート1!$A:$BT,MATCH("aa_"&amp;$S44,データシート1!$A$1:$BT$1,0),0)</f>
        <v>100.44677770109445</v>
      </c>
      <c r="AC44" s="900">
        <f>VLOOKUP(年度マスタ!$K$4&amp;"_"&amp;AC$33,データシート1!$A:$BT,MATCH("aa_"&amp;$S44,データシート1!$A$1:$BT$1,0),0)</f>
        <v>99.698488458616396</v>
      </c>
      <c r="AD44" s="900">
        <f>VLOOKUP(年度マスタ!$K$4&amp;"_"&amp;AD$33,データシート1!$A:$BT,MATCH("aa_"&amp;$S44,データシート1!$A$1:$BT$1,0),0)</f>
        <v>98.244540748890671</v>
      </c>
      <c r="AE44" s="900">
        <f>VLOOKUP(年度マスタ!$K$4&amp;"_"&amp;AE$33,データシート1!$A:$BT,MATCH("aa_"&amp;$S44,データシート1!$A$1:$BT$1,0),0)</f>
        <v>98.61262037369633</v>
      </c>
      <c r="AF44" s="900">
        <f>VLOOKUP(年度マスタ!$K$4&amp;"_"&amp;AF$33,データシート1!$A:$BT,MATCH("aa_"&amp;$S44,データシート1!$A$1:$BT$1,0),0)</f>
        <v>96.872689650170614</v>
      </c>
      <c r="AG44" s="900">
        <f>VLOOKUP(年度マスタ!$K$4&amp;"_"&amp;AG$33,データシート1!$A:$BT,MATCH("aa_"&amp;$S44,データシート1!$A$1:$BT$1,0),0)</f>
        <v>96.008773492528221</v>
      </c>
      <c r="AH44" s="900">
        <f>VLOOKUP(年度マスタ!$K$4&amp;"_"&amp;AH$33,データシート1!$A:$BT,MATCH("aa_"&amp;$S44,データシート1!$A$1:$BT$1,0),0)</f>
        <v>90.703277651709186</v>
      </c>
      <c r="AI44" s="900">
        <f>VLOOKUP(年度マスタ!$K$4&amp;"_"&amp;AI$33,データシート1!$A:$BT,MATCH("aa_"&amp;$S44,データシート1!$A$1:$BT$1,0),0)</f>
        <v>84.833155849987648</v>
      </c>
      <c r="AJ44" s="900">
        <f>VLOOKUP(年度マスタ!$K$4&amp;"_"&amp;AJ$33,データシート1!$A:$BT,MATCH("aa_"&amp;$S44,データシート1!$A$1:$BT$1,0),0)</f>
        <v>86.873018720836086</v>
      </c>
      <c r="AK44" s="901">
        <f>VLOOKUP(年度マスタ!$K$4&amp;"_"&amp;AK$33,データシート1!$A:$BT,MATCH("aa_"&amp;$S44,データシート1!$A$1:$BT$1,0),0)</f>
        <v>86.039989694629483</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5.3230151968239197</v>
      </c>
      <c r="Y45" s="900">
        <f>VLOOKUP(年度マスタ!$K$4&amp;"_"&amp;Y$33,データシート1!$A:$BT,MATCH("aa_"&amp;$S45,データシート1!$A$1:$BT$1,0),0)</f>
        <v>5.5002075783711097</v>
      </c>
      <c r="Z45" s="900">
        <f>VLOOKUP(年度マスタ!$K$4&amp;"_"&amp;Z$33,データシート1!$A:$BT,MATCH("aa_"&amp;$S45,データシート1!$A$1:$BT$1,0),0)</f>
        <v>6.2661080626474899</v>
      </c>
      <c r="AA45" s="900">
        <f>VLOOKUP(年度マスタ!$K$4&amp;"_"&amp;AA$33,データシート1!$A:$BT,MATCH("aa_"&amp;$S45,データシート1!$A$1:$BT$1,0),0)</f>
        <v>6.7263407443306402</v>
      </c>
      <c r="AB45" s="900">
        <f>VLOOKUP(年度マスタ!$K$4&amp;"_"&amp;AB$33,データシート1!$A:$BT,MATCH("aa_"&amp;$S45,データシート1!$A$1:$BT$1,0),0)</f>
        <v>6.7898258031195802</v>
      </c>
      <c r="AC45" s="900">
        <f>VLOOKUP(年度マスタ!$K$4&amp;"_"&amp;AC$33,データシート1!$A:$BT,MATCH("aa_"&amp;$S45,データシート1!$A$1:$BT$1,0),0)</f>
        <v>6.4304935394310503</v>
      </c>
      <c r="AD45" s="900">
        <f>VLOOKUP(年度マスタ!$K$4&amp;"_"&amp;AD$33,データシート1!$A:$BT,MATCH("aa_"&amp;$S45,データシート1!$A$1:$BT$1,0),0)</f>
        <v>6.2058195465272599</v>
      </c>
      <c r="AE45" s="900">
        <f>VLOOKUP(年度マスタ!$K$4&amp;"_"&amp;AE$33,データシート1!$A:$BT,MATCH("aa_"&amp;$S45,データシート1!$A$1:$BT$1,0),0)</f>
        <v>5.9417074469075697</v>
      </c>
      <c r="AF45" s="900">
        <f>VLOOKUP(年度マスタ!$K$4&amp;"_"&amp;AF$33,データシート1!$A:$BT,MATCH("aa_"&amp;$S45,データシート1!$A$1:$BT$1,0),0)</f>
        <v>5.6700839182124003</v>
      </c>
      <c r="AG45" s="900">
        <f>VLOOKUP(年度マスタ!$K$4&amp;"_"&amp;AG$33,データシート1!$A:$BT,MATCH("aa_"&amp;$S45,データシート1!$A$1:$BT$1,0),0)</f>
        <v>5.1812563671645204</v>
      </c>
      <c r="AH45" s="900">
        <f>VLOOKUP(年度マスタ!$K$4&amp;"_"&amp;AH$33,データシート1!$A:$BT,MATCH("aa_"&amp;$S45,データシート1!$A$1:$BT$1,0),0)</f>
        <v>4.9651425542886303</v>
      </c>
      <c r="AI45" s="900">
        <f>VLOOKUP(年度マスタ!$K$4&amp;"_"&amp;AI$33,データシート1!$A:$BT,MATCH("aa_"&amp;$S45,データシート1!$A$1:$BT$1,0),0)</f>
        <v>4.6721066828538103</v>
      </c>
      <c r="AJ45" s="900">
        <f>VLOOKUP(年度マスタ!$K$4&amp;"_"&amp;AJ$33,データシート1!$A:$BT,MATCH("aa_"&amp;$S45,データシート1!$A$1:$BT$1,0),0)</f>
        <v>4.5510414732005504</v>
      </c>
      <c r="AK45" s="901">
        <f>VLOOKUP(年度マスタ!$K$4&amp;"_"&amp;AK$33,データシート1!$A:$BT,MATCH("aa_"&amp;$S45,データシート1!$A$1:$BT$1,0),0)</f>
        <v>4.5057211359647082</v>
      </c>
      <c r="AL45" s="330"/>
      <c r="AW45" s="17" t="str">
        <f>AW48</f>
        <v>大仙市</v>
      </c>
      <c r="AX45" s="1010">
        <f t="shared" ref="AX45:BB45" si="15">AX48/$BC48</f>
        <v>0.26578083152752724</v>
      </c>
      <c r="AY45" s="1010">
        <f t="shared" si="15"/>
        <v>0.19145514545590522</v>
      </c>
      <c r="AZ45" s="1010">
        <f t="shared" si="15"/>
        <v>0.23891254312014409</v>
      </c>
      <c r="BA45" s="1010">
        <f t="shared" si="15"/>
        <v>0.29305935376142794</v>
      </c>
      <c r="BB45" s="1010">
        <f t="shared" si="15"/>
        <v>1.0792126134995517E-2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7.7489137107697408</v>
      </c>
      <c r="Y47" s="903">
        <f>VLOOKUP(年度マスタ!$K$4&amp;"_"&amp;Y$33,データシート1!$A:$BT,MATCH("aa_"&amp;$S47,データシート1!$A$1:$BT$1,0),0)</f>
        <v>7.547757842688311</v>
      </c>
      <c r="Z47" s="903">
        <f>VLOOKUP(年度マスタ!$K$4&amp;"_"&amp;Z$33,データシート1!$A:$BT,MATCH("aa_"&amp;$S47,データシート1!$A$1:$BT$1,0),0)</f>
        <v>8.8574301882039084</v>
      </c>
      <c r="AA47" s="903">
        <f>VLOOKUP(年度マスタ!$K$4&amp;"_"&amp;AA$33,データシート1!$A:$BT,MATCH("aa_"&amp;$S47,データシート1!$A$1:$BT$1,0),0)</f>
        <v>8.5992440314574274</v>
      </c>
      <c r="AB47" s="903">
        <f>VLOOKUP(年度マスタ!$K$4&amp;"_"&amp;AB$33,データシート1!$A:$BT,MATCH("aa_"&amp;$S47,データシート1!$A$1:$BT$1,0),0)</f>
        <v>12.021930830433551</v>
      </c>
      <c r="AC47" s="903">
        <f>VLOOKUP(年度マスタ!$K$4&amp;"_"&amp;AC$33,データシート1!$A:$BT,MATCH("aa_"&amp;$S47,データシート1!$A$1:$BT$1,0),0)</f>
        <v>10.50696590105473</v>
      </c>
      <c r="AD47" s="903">
        <f>VLOOKUP(年度マスタ!$K$4&amp;"_"&amp;AD$33,データシート1!$A:$BT,MATCH("aa_"&amp;$S47,データシート1!$A$1:$BT$1,0),0)</f>
        <v>7.891302877226348</v>
      </c>
      <c r="AE47" s="903">
        <f>VLOOKUP(年度マスタ!$K$4&amp;"_"&amp;AE$33,データシート1!$A:$BT,MATCH("aa_"&amp;$S47,データシート1!$A$1:$BT$1,0),0)</f>
        <v>7.73789186528019</v>
      </c>
      <c r="AF47" s="903">
        <f>VLOOKUP(年度マスタ!$K$4&amp;"_"&amp;AF$33,データシート1!$A:$BT,MATCH("aa_"&amp;$S47,データシート1!$A$1:$BT$1,0),0)</f>
        <v>0</v>
      </c>
      <c r="AG47" s="903">
        <f>VLOOKUP(年度マスタ!$K$4&amp;"_"&amp;AG$33,データシート1!$A:$BT,MATCH("aa_"&amp;$S47,データシート1!$A$1:$BT$1,0),0)</f>
        <v>9.2829196652139174</v>
      </c>
      <c r="AH47" s="903">
        <f>VLOOKUP(年度マスタ!$K$4&amp;"_"&amp;AH$33,データシート1!$A:$BT,MATCH("aa_"&amp;$S47,データシート1!$A$1:$BT$1,0),0)</f>
        <v>6.1188674482946954</v>
      </c>
      <c r="AI47" s="903">
        <f>VLOOKUP(年度マスタ!$K$4&amp;"_"&amp;AI$33,データシート1!$A:$BT,MATCH("aa_"&amp;$S47,データシート1!$A$1:$BT$1,0),0)</f>
        <v>6.3769479536064591</v>
      </c>
      <c r="AJ47" s="903">
        <f>VLOOKUP(年度マスタ!$K$4&amp;"_"&amp;AJ$33,データシート1!$A:$BT,MATCH("aa_"&amp;$S47,データシート1!$A$1:$BT$1,0),0)</f>
        <v>6.6607845337207996</v>
      </c>
      <c r="AK47" s="904">
        <f>VLOOKUP(年度マスタ!$K$4&amp;"_"&amp;AK$33,データシート1!$A:$BT,MATCH("aa_"&amp;$S47,データシート1!$A$1:$BT$1,0),0)</f>
        <v>5.9751810648222916</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大仙市</v>
      </c>
      <c r="AX48" s="1011">
        <f>SUM(AY39:BA39)</f>
        <v>147.15252324436105</v>
      </c>
      <c r="AY48" s="1011">
        <f>BB39</f>
        <v>106.00127774464691</v>
      </c>
      <c r="AZ48" s="1011">
        <f>BC39</f>
        <v>132.27659554227563</v>
      </c>
      <c r="BA48" s="1011">
        <f>SUM(BD39:BG39)</f>
        <v>162.2555814823294</v>
      </c>
      <c r="BB48" s="1011">
        <f>BH39</f>
        <v>5.9751810648222916</v>
      </c>
      <c r="BC48" s="1011">
        <f>SUM(AX48:BB48)</f>
        <v>553.66115907843528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553.66115907843528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147.15252324436105</v>
      </c>
      <c r="P52" s="453">
        <f t="shared" ref="P52:P64" si="18">O52/$O$51</f>
        <v>0.26578083152752724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93.803948685580295</v>
      </c>
      <c r="P53" s="454">
        <f t="shared" si="18"/>
        <v>0.16942483168173877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11.424332235759721</v>
      </c>
      <c r="P54" s="454">
        <f t="shared" si="18"/>
        <v>2.0634158724038783E-2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41.924242323021026</v>
      </c>
      <c r="P55" s="454">
        <f t="shared" si="18"/>
        <v>7.5721841121749636E-2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106.00127774464691</v>
      </c>
      <c r="P56" s="453">
        <f t="shared" si="18"/>
        <v>0.19145514545590522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132.27659554227563</v>
      </c>
      <c r="P57" s="453">
        <f t="shared" si="18"/>
        <v>0.23891254312014409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162.2555814823294</v>
      </c>
      <c r="P58" s="453">
        <f t="shared" si="18"/>
        <v>0.29305935376142794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157.7498603463647</v>
      </c>
      <c r="P59" s="454">
        <f t="shared" si="18"/>
        <v>0.28492130567536672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71.709870651735201</v>
      </c>
      <c r="P60" s="454">
        <f t="shared" si="18"/>
        <v>0.12951941720292556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86.039989694629483</v>
      </c>
      <c r="P61" s="454">
        <f t="shared" si="18"/>
        <v>0.15540188847244113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4.5057211359647082</v>
      </c>
      <c r="P62" s="454">
        <f t="shared" si="18"/>
        <v>8.1380480860612399E-3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5.9751810648222916</v>
      </c>
      <c r="P64" s="612">
        <f t="shared" si="18"/>
        <v>1.0792126134995517E-2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大仙市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604.44600000000003</v>
      </c>
      <c r="AI7" s="78">
        <f>VLOOKUP(年度マスタ!$K$4&amp;"_"&amp;$AG7,データシート1!$A:$BT,MATCH("ab_"&amp;AI$2,データシート1!$A$1:$BT$1,0),0)</f>
        <v>5020</v>
      </c>
      <c r="AJ7" s="78">
        <f>VLOOKUP(年度マスタ!$K$4&amp;"_"&amp;$AG7,データシート1!$A:$BT,MATCH("ab_"&amp;AJ$2,データシート1!$A$1:$BT$1,0),0)</f>
        <v>1042</v>
      </c>
      <c r="AK7" s="78">
        <f>VLOOKUP(年度マスタ!$K$4&amp;"_"&amp;$AG7,データシート1!$A:$BT,MATCH("ab_"&amp;AK$2,データシート1!$A$1:$BT$1,0),0)</f>
        <v>28642</v>
      </c>
      <c r="AL7" s="78">
        <f>VLOOKUP(年度マスタ!$K$4&amp;"_"&amp;$AG7,データシート1!$A:$BT,MATCH("ab_"&amp;AL$2,データシート1!$A$1:$BT$1,0),0)</f>
        <v>30732</v>
      </c>
      <c r="AM7" s="78">
        <f>VLOOKUP(年度マスタ!$K$4&amp;"_"&amp;$AG7,データシート1!$A:$BT,MATCH("ab_"&amp;AM$2,データシート1!$A$1:$BT$1,0),0)</f>
        <v>49496</v>
      </c>
      <c r="AN7" s="78">
        <f>VLOOKUP(年度マスタ!$K$4&amp;"_"&amp;$AG7,データシート1!$A:$BT,MATCH("ab_"&amp;AN$2,データシート1!$A$1:$BT$1,0),0)</f>
        <v>20985</v>
      </c>
      <c r="AO7" s="78">
        <f>VLOOKUP(年度マスタ!$K$4&amp;"_"&amp;$AG7,データシート1!$A:$BT,MATCH("ab_"&amp;AO$2,データシート1!$A$1:$BT$1,0),0)</f>
        <v>91308</v>
      </c>
      <c r="AP7" s="78">
        <f>VLOOKUP(年度マスタ!$K$4&amp;"_"&amp;$AG7,データシート1!$A:$BT,MATCH("ab_"&amp;AP$2,データシート1!$A$1:$BT$1,0),0)</f>
        <v>0</v>
      </c>
      <c r="AQ7" s="954">
        <f>VLOOKUP(年度マスタ!$K$4&amp;"_"&amp;$AG7,データシート1!$A:$BT,MATCH("ab_"&amp;AQ$2,データシート1!$A$1:$BT$1,0),0)</f>
        <v>7.7489137107697408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727.79499999999996</v>
      </c>
      <c r="AI8" s="78">
        <f>VLOOKUP(年度マスタ!$K$4&amp;"_"&amp;$AG8,データシート1!$A:$BT,MATCH("ab_"&amp;AI$2,データシート1!$A$1:$BT$1,0),0)</f>
        <v>5020</v>
      </c>
      <c r="AJ8" s="78">
        <f>VLOOKUP(年度マスタ!$K$4&amp;"_"&amp;$AG8,データシート1!$A:$BT,MATCH("ab_"&amp;AJ$2,データシート1!$A$1:$BT$1,0),0)</f>
        <v>1042</v>
      </c>
      <c r="AK8" s="78">
        <f>VLOOKUP(年度マスタ!$K$4&amp;"_"&amp;$AG8,データシート1!$A:$BT,MATCH("ab_"&amp;AK$2,データシート1!$A$1:$BT$1,0),0)</f>
        <v>28642</v>
      </c>
      <c r="AL8" s="78">
        <f>VLOOKUP(年度マスタ!$K$4&amp;"_"&amp;$AG8,データシート1!$A:$BT,MATCH("ab_"&amp;AL$2,データシート1!$A$1:$BT$1,0),0)</f>
        <v>30872</v>
      </c>
      <c r="AM8" s="78">
        <f>VLOOKUP(年度マスタ!$K$4&amp;"_"&amp;$AG8,データシート1!$A:$BT,MATCH("ab_"&amp;AM$2,データシート1!$A$1:$BT$1,0),0)</f>
        <v>49474</v>
      </c>
      <c r="AN8" s="78">
        <f>VLOOKUP(年度マスタ!$K$4&amp;"_"&amp;$AG8,データシート1!$A:$BT,MATCH("ab_"&amp;AN$2,データシート1!$A$1:$BT$1,0),0)</f>
        <v>20618</v>
      </c>
      <c r="AO8" s="78">
        <f>VLOOKUP(年度マスタ!$K$4&amp;"_"&amp;$AG8,データシート1!$A:$BT,MATCH("ab_"&amp;AO$2,データシート1!$A$1:$BT$1,0),0)</f>
        <v>90406</v>
      </c>
      <c r="AP8" s="78">
        <f>VLOOKUP(年度マスタ!$K$4&amp;"_"&amp;$AG8,データシート1!$A:$BT,MATCH("ab_"&amp;AP$2,データシート1!$A$1:$BT$1,0),0)</f>
        <v>0</v>
      </c>
      <c r="AQ8" s="954">
        <f>VLOOKUP(年度マスタ!$K$4&amp;"_"&amp;$AG8,データシート1!$A:$BT,MATCH("ab_"&amp;AQ$2,データシート1!$A$1:$BT$1,0),0)</f>
        <v>7.547757842688311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678.3818</v>
      </c>
      <c r="AI9" s="78">
        <f>VLOOKUP(年度マスタ!$K$4&amp;"_"&amp;$AG9,データシート1!$A:$BT,MATCH("ab_"&amp;AI$2,データシート1!$A$1:$BT$1,0),0)</f>
        <v>5020</v>
      </c>
      <c r="AJ9" s="78">
        <f>VLOOKUP(年度マスタ!$K$4&amp;"_"&amp;$AG9,データシート1!$A:$BT,MATCH("ab_"&amp;AJ$2,データシート1!$A$1:$BT$1,0),0)</f>
        <v>1042</v>
      </c>
      <c r="AK9" s="78">
        <f>VLOOKUP(年度マスタ!$K$4&amp;"_"&amp;$AG9,データシート1!$A:$BT,MATCH("ab_"&amp;AK$2,データシート1!$A$1:$BT$1,0),0)</f>
        <v>28642</v>
      </c>
      <c r="AL9" s="78">
        <f>VLOOKUP(年度マスタ!$K$4&amp;"_"&amp;$AG9,データシート1!$A:$BT,MATCH("ab_"&amp;AL$2,データシート1!$A$1:$BT$1,0),0)</f>
        <v>30908</v>
      </c>
      <c r="AM9" s="78">
        <f>VLOOKUP(年度マスタ!$K$4&amp;"_"&amp;$AG9,データシート1!$A:$BT,MATCH("ab_"&amp;AM$2,データシート1!$A$1:$BT$1,0),0)</f>
        <v>49868</v>
      </c>
      <c r="AN9" s="78">
        <f>VLOOKUP(年度マスタ!$K$4&amp;"_"&amp;$AG9,データシート1!$A:$BT,MATCH("ab_"&amp;AN$2,データシート1!$A$1:$BT$1,0),0)</f>
        <v>20228</v>
      </c>
      <c r="AO9" s="78">
        <f>VLOOKUP(年度マスタ!$K$4&amp;"_"&amp;$AG9,データシート1!$A:$BT,MATCH("ab_"&amp;AO$2,データシート1!$A$1:$BT$1,0),0)</f>
        <v>89290</v>
      </c>
      <c r="AP9" s="78">
        <f>VLOOKUP(年度マスタ!$K$4&amp;"_"&amp;$AG9,データシート1!$A:$BT,MATCH("ab_"&amp;AP$2,データシート1!$A$1:$BT$1,0),0)</f>
        <v>0</v>
      </c>
      <c r="AQ9" s="954">
        <f>VLOOKUP(年度マスタ!$K$4&amp;"_"&amp;$AG9,データシート1!$A:$BT,MATCH("ab_"&amp;AQ$2,データシート1!$A$1:$BT$1,0),0)</f>
        <v>8.8574301882039084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605.63419999999996</v>
      </c>
      <c r="AI10" s="78">
        <f>VLOOKUP(年度マスタ!$K$4&amp;"_"&amp;$AG10,データシート1!$A:$BT,MATCH("ab_"&amp;AI$2,データシート1!$A$1:$BT$1,0),0)</f>
        <v>5020</v>
      </c>
      <c r="AJ10" s="78">
        <f>VLOOKUP(年度マスタ!$K$4&amp;"_"&amp;$AG10,データシート1!$A:$BT,MATCH("ab_"&amp;AJ$2,データシート1!$A$1:$BT$1,0),0)</f>
        <v>1042</v>
      </c>
      <c r="AK10" s="78">
        <f>VLOOKUP(年度マスタ!$K$4&amp;"_"&amp;$AG10,データシート1!$A:$BT,MATCH("ab_"&amp;AK$2,データシート1!$A$1:$BT$1,0),0)</f>
        <v>28642</v>
      </c>
      <c r="AL10" s="78">
        <f>VLOOKUP(年度マスタ!$K$4&amp;"_"&amp;$AG10,データシート1!$A:$BT,MATCH("ab_"&amp;AL$2,データシート1!$A$1:$BT$1,0),0)</f>
        <v>31042</v>
      </c>
      <c r="AM10" s="78">
        <f>VLOOKUP(年度マスタ!$K$4&amp;"_"&amp;$AG10,データシート1!$A:$BT,MATCH("ab_"&amp;AM$2,データシート1!$A$1:$BT$1,0),0)</f>
        <v>50393</v>
      </c>
      <c r="AN10" s="78">
        <f>VLOOKUP(年度マスタ!$K$4&amp;"_"&amp;$AG10,データシート1!$A:$BT,MATCH("ab_"&amp;AN$2,データシート1!$A$1:$BT$1,0),0)</f>
        <v>20084</v>
      </c>
      <c r="AO10" s="78">
        <f>VLOOKUP(年度マスタ!$K$4&amp;"_"&amp;$AG10,データシート1!$A:$BT,MATCH("ab_"&amp;AO$2,データシート1!$A$1:$BT$1,0),0)</f>
        <v>88219</v>
      </c>
      <c r="AP10" s="78">
        <f>VLOOKUP(年度マスタ!$K$4&amp;"_"&amp;$AG10,データシート1!$A:$BT,MATCH("ab_"&amp;AP$2,データシート1!$A$1:$BT$1,0),0)</f>
        <v>0</v>
      </c>
      <c r="AQ10" s="954">
        <f>VLOOKUP(年度マスタ!$K$4&amp;"_"&amp;$AG10,データシート1!$A:$BT,MATCH("ab_"&amp;AQ$2,データシート1!$A$1:$BT$1,0),0)</f>
        <v>8.5992440314574274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599.07039999999995</v>
      </c>
      <c r="AI11" s="78">
        <f>VLOOKUP(年度マスタ!$K$4&amp;"_"&amp;$AG11,データシート1!$A:$BT,MATCH("ab_"&amp;AI$2,データシート1!$A$1:$BT$1,0),0)</f>
        <v>5020</v>
      </c>
      <c r="AJ11" s="78">
        <f>VLOOKUP(年度マスタ!$K$4&amp;"_"&amp;$AG11,データシート1!$A:$BT,MATCH("ab_"&amp;AJ$2,データシート1!$A$1:$BT$1,0),0)</f>
        <v>1042</v>
      </c>
      <c r="AK11" s="78">
        <f>VLOOKUP(年度マスタ!$K$4&amp;"_"&amp;$AG11,データシート1!$A:$BT,MATCH("ab_"&amp;AK$2,データシート1!$A$1:$BT$1,0),0)</f>
        <v>28642</v>
      </c>
      <c r="AL11" s="78">
        <f>VLOOKUP(年度マスタ!$K$4&amp;"_"&amp;$AG11,データシート1!$A:$BT,MATCH("ab_"&amp;AL$2,データシート1!$A$1:$BT$1,0),0)</f>
        <v>31144</v>
      </c>
      <c r="AM11" s="78">
        <f>VLOOKUP(年度マスタ!$K$4&amp;"_"&amp;$AG11,データシート1!$A:$BT,MATCH("ab_"&amp;AM$2,データシート1!$A$1:$BT$1,0),0)</f>
        <v>50986</v>
      </c>
      <c r="AN11" s="78">
        <f>VLOOKUP(年度マスタ!$K$4&amp;"_"&amp;$AG11,データシート1!$A:$BT,MATCH("ab_"&amp;AN$2,データシート1!$A$1:$BT$1,0),0)</f>
        <v>20108</v>
      </c>
      <c r="AO11" s="78">
        <f>VLOOKUP(年度マスタ!$K$4&amp;"_"&amp;$AG11,データシート1!$A:$BT,MATCH("ab_"&amp;AO$2,データシート1!$A$1:$BT$1,0),0)</f>
        <v>87775</v>
      </c>
      <c r="AP11" s="78">
        <f>VLOOKUP(年度マスタ!$K$4&amp;"_"&amp;$AG11,データシート1!$A:$BT,MATCH("ab_"&amp;AP$2,データシート1!$A$1:$BT$1,0),0)</f>
        <v>0</v>
      </c>
      <c r="AQ11" s="954">
        <f>VLOOKUP(年度マスタ!$K$4&amp;"_"&amp;$AG11,データシート1!$A:$BT,MATCH("ab_"&amp;AQ$2,データシート1!$A$1:$BT$1,0),0)</f>
        <v>12.021930830433551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646.94759999999997</v>
      </c>
      <c r="AI12" s="78">
        <f>VLOOKUP(年度マスタ!$K$4&amp;"_"&amp;$AG12,データシート1!$A:$BT,MATCH("ab_"&amp;AI$2,データシート1!$A$1:$BT$1,0),0)</f>
        <v>4210</v>
      </c>
      <c r="AJ12" s="78">
        <f>VLOOKUP(年度マスタ!$K$4&amp;"_"&amp;$AG12,データシート1!$A:$BT,MATCH("ab_"&amp;AJ$2,データシート1!$A$1:$BT$1,0),0)</f>
        <v>939</v>
      </c>
      <c r="AK12" s="78">
        <f>VLOOKUP(年度マスタ!$K$4&amp;"_"&amp;$AG12,データシート1!$A:$BT,MATCH("ab_"&amp;AK$2,データシート1!$A$1:$BT$1,0),0)</f>
        <v>26611</v>
      </c>
      <c r="AL12" s="78">
        <f>VLOOKUP(年度マスタ!$K$4&amp;"_"&amp;$AG12,データシート1!$A:$BT,MATCH("ab_"&amp;AL$2,データシート1!$A$1:$BT$1,0),0)</f>
        <v>31170</v>
      </c>
      <c r="AM12" s="78">
        <f>VLOOKUP(年度マスタ!$K$4&amp;"_"&amp;$AG12,データシート1!$A:$BT,MATCH("ab_"&amp;AM$2,データシート1!$A$1:$BT$1,0),0)</f>
        <v>51140</v>
      </c>
      <c r="AN12" s="78">
        <f>VLOOKUP(年度マスタ!$K$4&amp;"_"&amp;$AG12,データシート1!$A:$BT,MATCH("ab_"&amp;AN$2,データシート1!$A$1:$BT$1,0),0)</f>
        <v>19855</v>
      </c>
      <c r="AO12" s="78">
        <f>VLOOKUP(年度マスタ!$K$4&amp;"_"&amp;$AG12,データシート1!$A:$BT,MATCH("ab_"&amp;AO$2,データシート1!$A$1:$BT$1,0),0)</f>
        <v>86644</v>
      </c>
      <c r="AP12" s="78">
        <f>VLOOKUP(年度マスタ!$K$4&amp;"_"&amp;$AG12,データシート1!$A:$BT,MATCH("ab_"&amp;AP$2,データシート1!$A$1:$BT$1,0),0)</f>
        <v>0</v>
      </c>
      <c r="AQ12" s="954">
        <f>VLOOKUP(年度マスタ!$K$4&amp;"_"&amp;$AG12,データシート1!$A:$BT,MATCH("ab_"&amp;AQ$2,データシート1!$A$1:$BT$1,0),0)</f>
        <v>10.50696590105473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603.84960000000001</v>
      </c>
      <c r="AI13" s="78">
        <f>VLOOKUP(年度マスタ!$K$4&amp;"_"&amp;$AG13,データシート1!$A:$BT,MATCH("ab_"&amp;AI$2,データシート1!$A$1:$BT$1,0),0)</f>
        <v>4210</v>
      </c>
      <c r="AJ13" s="78">
        <f>VLOOKUP(年度マスタ!$K$4&amp;"_"&amp;$AG13,データシート1!$A:$BT,MATCH("ab_"&amp;AJ$2,データシート1!$A$1:$BT$1,0),0)</f>
        <v>939</v>
      </c>
      <c r="AK13" s="78">
        <f>VLOOKUP(年度マスタ!$K$4&amp;"_"&amp;$AG13,データシート1!$A:$BT,MATCH("ab_"&amp;AK$2,データシート1!$A$1:$BT$1,0),0)</f>
        <v>26611</v>
      </c>
      <c r="AL13" s="78">
        <f>VLOOKUP(年度マスタ!$K$4&amp;"_"&amp;$AG13,データシート1!$A:$BT,MATCH("ab_"&amp;AL$2,データシート1!$A$1:$BT$1,0),0)</f>
        <v>31214</v>
      </c>
      <c r="AM13" s="78">
        <f>VLOOKUP(年度マスタ!$K$4&amp;"_"&amp;$AG13,データシート1!$A:$BT,MATCH("ab_"&amp;AM$2,データシート1!$A$1:$BT$1,0),0)</f>
        <v>51199</v>
      </c>
      <c r="AN13" s="78">
        <f>VLOOKUP(年度マスタ!$K$4&amp;"_"&amp;$AG13,データシート1!$A:$BT,MATCH("ab_"&amp;AN$2,データシート1!$A$1:$BT$1,0),0)</f>
        <v>19550</v>
      </c>
      <c r="AO13" s="78">
        <f>VLOOKUP(年度マスタ!$K$4&amp;"_"&amp;$AG13,データシート1!$A:$BT,MATCH("ab_"&amp;AO$2,データシート1!$A$1:$BT$1,0),0)</f>
        <v>85416</v>
      </c>
      <c r="AP13" s="78">
        <f>VLOOKUP(年度マスタ!$K$4&amp;"_"&amp;$AG13,データシート1!$A:$BT,MATCH("ab_"&amp;AP$2,データシート1!$A$1:$BT$1,0),0)</f>
        <v>0</v>
      </c>
      <c r="AQ13" s="954">
        <f>VLOOKUP(年度マスタ!$K$4&amp;"_"&amp;$AG13,データシート1!$A:$BT,MATCH("ab_"&amp;AQ$2,データシート1!$A$1:$BT$1,0),0)</f>
        <v>7.891302877226348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701.45490000000007</v>
      </c>
      <c r="AI14" s="78">
        <f>VLOOKUP(年度マスタ!$K$4&amp;"_"&amp;$AG14,データシート1!$A:$BT,MATCH("ab_"&amp;AI$2,データシート1!$A$1:$BT$1,0),0)</f>
        <v>4210</v>
      </c>
      <c r="AJ14" s="78">
        <f>VLOOKUP(年度マスタ!$K$4&amp;"_"&amp;$AG14,データシート1!$A:$BT,MATCH("ab_"&amp;AJ$2,データシート1!$A$1:$BT$1,0),0)</f>
        <v>939</v>
      </c>
      <c r="AK14" s="78">
        <f>VLOOKUP(年度マスタ!$K$4&amp;"_"&amp;$AG14,データシート1!$A:$BT,MATCH("ab_"&amp;AK$2,データシート1!$A$1:$BT$1,0),0)</f>
        <v>26611</v>
      </c>
      <c r="AL14" s="78">
        <f>VLOOKUP(年度マスタ!$K$4&amp;"_"&amp;$AG14,データシート1!$A:$BT,MATCH("ab_"&amp;AL$2,データシート1!$A$1:$BT$1,0),0)</f>
        <v>31322</v>
      </c>
      <c r="AM14" s="78">
        <f>VLOOKUP(年度マスタ!$K$4&amp;"_"&amp;$AG14,データシート1!$A:$BT,MATCH("ab_"&amp;AM$2,データシート1!$A$1:$BT$1,0),0)</f>
        <v>51027</v>
      </c>
      <c r="AN14" s="78">
        <f>VLOOKUP(年度マスタ!$K$4&amp;"_"&amp;$AG14,データシート1!$A:$BT,MATCH("ab_"&amp;AN$2,データシート1!$A$1:$BT$1,0),0)</f>
        <v>20296</v>
      </c>
      <c r="AO14" s="78">
        <f>VLOOKUP(年度マスタ!$K$4&amp;"_"&amp;$AG14,データシート1!$A:$BT,MATCH("ab_"&amp;AO$2,データシート1!$A$1:$BT$1,0),0)</f>
        <v>84122</v>
      </c>
      <c r="AP14" s="78">
        <f>VLOOKUP(年度マスタ!$K$4&amp;"_"&amp;$AG14,データシート1!$A:$BT,MATCH("ab_"&amp;AP$2,データシート1!$A$1:$BT$1,0),0)</f>
        <v>0</v>
      </c>
      <c r="AQ14" s="954">
        <f>VLOOKUP(年度マスタ!$K$4&amp;"_"&amp;$AG14,データシート1!$A:$BT,MATCH("ab_"&amp;AQ$2,データシート1!$A$1:$BT$1,0),0)</f>
        <v>7.73789186528019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688.0684</v>
      </c>
      <c r="AI15" s="78">
        <f>VLOOKUP(年度マスタ!$K$4&amp;"_"&amp;$AG15,データシート1!$A:$BT,MATCH("ab_"&amp;AI$2,データシート1!$A$1:$BT$1,0),0)</f>
        <v>4210</v>
      </c>
      <c r="AJ15" s="78">
        <f>VLOOKUP(年度マスタ!$K$4&amp;"_"&amp;$AG15,データシート1!$A:$BT,MATCH("ab_"&amp;AJ$2,データシート1!$A$1:$BT$1,0),0)</f>
        <v>939</v>
      </c>
      <c r="AK15" s="78">
        <f>VLOOKUP(年度マスタ!$K$4&amp;"_"&amp;$AG15,データシート1!$A:$BT,MATCH("ab_"&amp;AK$2,データシート1!$A$1:$BT$1,0),0)</f>
        <v>26611</v>
      </c>
      <c r="AL15" s="78">
        <f>VLOOKUP(年度マスタ!$K$4&amp;"_"&amp;$AG15,データシート1!$A:$BT,MATCH("ab_"&amp;AL$2,データシート1!$A$1:$BT$1,0),0)</f>
        <v>31370</v>
      </c>
      <c r="AM15" s="78">
        <f>VLOOKUP(年度マスタ!$K$4&amp;"_"&amp;$AG15,データシート1!$A:$BT,MATCH("ab_"&amp;AM$2,データシート1!$A$1:$BT$1,0),0)</f>
        <v>51046</v>
      </c>
      <c r="AN15" s="78">
        <f>VLOOKUP(年度マスタ!$K$4&amp;"_"&amp;$AG15,データシート1!$A:$BT,MATCH("ab_"&amp;AN$2,データシート1!$A$1:$BT$1,0),0)</f>
        <v>20065</v>
      </c>
      <c r="AO15" s="78">
        <f>VLOOKUP(年度マスタ!$K$4&amp;"_"&amp;$AG15,データシート1!$A:$BT,MATCH("ab_"&amp;AO$2,データシート1!$A$1:$BT$1,0),0)</f>
        <v>83014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727.91449999999998</v>
      </c>
      <c r="AI16" s="78">
        <f>VLOOKUP(年度マスタ!$K$4&amp;"_"&amp;$AG16,データシート1!$A:$BT,MATCH("ab_"&amp;AI$2,データシート1!$A$1:$BT$1,0),0)</f>
        <v>4210</v>
      </c>
      <c r="AJ16" s="78">
        <f>VLOOKUP(年度マスタ!$K$4&amp;"_"&amp;$AG16,データシート1!$A:$BT,MATCH("ab_"&amp;AJ$2,データシート1!$A$1:$BT$1,0),0)</f>
        <v>939</v>
      </c>
      <c r="AK16" s="78">
        <f>VLOOKUP(年度マスタ!$K$4&amp;"_"&amp;$AG16,データシート1!$A:$BT,MATCH("ab_"&amp;AK$2,データシート1!$A$1:$BT$1,0),0)</f>
        <v>26611</v>
      </c>
      <c r="AL16" s="78">
        <f>VLOOKUP(年度マスタ!$K$4&amp;"_"&amp;$AG16,データシート1!$A:$BT,MATCH("ab_"&amp;AL$2,データシート1!$A$1:$BT$1,0),0)</f>
        <v>31399</v>
      </c>
      <c r="AM16" s="78">
        <f>VLOOKUP(年度マスタ!$K$4&amp;"_"&amp;$AG16,データシート1!$A:$BT,MATCH("ab_"&amp;AM$2,データシート1!$A$1:$BT$1,0),0)</f>
        <v>50913</v>
      </c>
      <c r="AN16" s="78">
        <f>VLOOKUP(年度マスタ!$K$4&amp;"_"&amp;$AG16,データシート1!$A:$BT,MATCH("ab_"&amp;AN$2,データシート1!$A$1:$BT$1,0),0)</f>
        <v>20086</v>
      </c>
      <c r="AO16" s="78">
        <f>VLOOKUP(年度マスタ!$K$4&amp;"_"&amp;$AG16,データシート1!$A:$BT,MATCH("ab_"&amp;AO$2,データシート1!$A$1:$BT$1,0),0)</f>
        <v>81748</v>
      </c>
      <c r="AP16" s="78">
        <f>VLOOKUP(年度マスタ!$K$4&amp;"_"&amp;$AG16,データシート1!$A:$BT,MATCH("ab_"&amp;AP$2,データシート1!$A$1:$BT$1,0),0)</f>
        <v>0</v>
      </c>
      <c r="AQ16" s="954">
        <f>VLOOKUP(年度マスタ!$K$4&amp;"_"&amp;$AG16,データシート1!$A:$BT,MATCH("ab_"&amp;AQ$2,データシート1!$A$1:$BT$1,0),0)</f>
        <v>9.2829196652139174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727.43430000000001</v>
      </c>
      <c r="AI17" s="151">
        <f>VLOOKUP(年度マスタ!$K$4&amp;"_"&amp;$AG17,データシート1!$A:$BT,MATCH("ab_"&amp;AI$2,データシート1!$A$1:$BT$1,0),0)</f>
        <v>4210</v>
      </c>
      <c r="AJ17" s="151">
        <f>VLOOKUP(年度マスタ!$K$4&amp;"_"&amp;$AG17,データシート1!$A:$BT,MATCH("ab_"&amp;AJ$2,データシート1!$A$1:$BT$1,0),0)</f>
        <v>939</v>
      </c>
      <c r="AK17" s="151">
        <f>VLOOKUP(年度マスタ!$K$4&amp;"_"&amp;$AG17,データシート1!$A:$BT,MATCH("ab_"&amp;AK$2,データシート1!$A$1:$BT$1,0),0)</f>
        <v>26611</v>
      </c>
      <c r="AL17" s="151">
        <f>VLOOKUP(年度マスタ!$K$4&amp;"_"&amp;$AG17,データシート1!$A:$BT,MATCH("ab_"&amp;AL$2,データシート1!$A$1:$BT$1,0),0)</f>
        <v>31481</v>
      </c>
      <c r="AM17" s="151">
        <f>VLOOKUP(年度マスタ!$K$4&amp;"_"&amp;$AG17,データシート1!$A:$BT,MATCH("ab_"&amp;AM$2,データシート1!$A$1:$BT$1,0),0)</f>
        <v>50736</v>
      </c>
      <c r="AN17" s="151">
        <f>VLOOKUP(年度マスタ!$K$4&amp;"_"&amp;$AG17,データシート1!$A:$BT,MATCH("ab_"&amp;AN$2,データシート1!$A$1:$BT$1,0),0)</f>
        <v>18834</v>
      </c>
      <c r="AO17" s="151">
        <f>VLOOKUP(年度マスタ!$K$4&amp;"_"&amp;$AG17,データシート1!$A:$BT,MATCH("ab_"&amp;AO$2,データシート1!$A$1:$BT$1,0),0)</f>
        <v>80459</v>
      </c>
      <c r="AP17" s="151">
        <f>VLOOKUP(年度マスタ!$K$4&amp;"_"&amp;$AG17,データシート1!$A:$BT,MATCH("ab_"&amp;AP$2,データシート1!$A$1:$BT$1,0),0)</f>
        <v>0</v>
      </c>
      <c r="AQ17" s="955">
        <f>VLOOKUP(年度マスタ!$K$4&amp;"_"&amp;$AG17,データシート1!$A:$BT,MATCH("ab_"&amp;AQ$2,データシート1!$A$1:$BT$1,0),0)</f>
        <v>6.1188674482946954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959.63329999999996</v>
      </c>
      <c r="AI18" s="78">
        <f>VLOOKUP(年度マスタ!$K$4&amp;"_"&amp;$AG18,データシート1!$A:$BT,MATCH("ab_"&amp;AI$2,データシート1!$A$1:$BT$1,0),0)</f>
        <v>4024</v>
      </c>
      <c r="AJ18" s="78">
        <f>VLOOKUP(年度マスタ!$K$4&amp;"_"&amp;$AG18,データシート1!$A:$BT,MATCH("ab_"&amp;AJ$2,データシート1!$A$1:$BT$1,0),0)</f>
        <v>1342</v>
      </c>
      <c r="AK18" s="78">
        <f>VLOOKUP(年度マスタ!$K$4&amp;"_"&amp;$AG18,データシート1!$A:$BT,MATCH("ab_"&amp;AK$2,データシート1!$A$1:$BT$1,0),0)</f>
        <v>24916</v>
      </c>
      <c r="AL18" s="78">
        <f>VLOOKUP(年度マスタ!$K$4&amp;"_"&amp;$AG18,データシート1!$A:$BT,MATCH("ab_"&amp;AL$2,データシート1!$A$1:$BT$1,0),0)</f>
        <v>31542</v>
      </c>
      <c r="AM18" s="78">
        <f>VLOOKUP(年度マスタ!$K$4&amp;"_"&amp;$AG18,データシート1!$A:$BT,MATCH("ab_"&amp;AM$2,データシート1!$A$1:$BT$1,0),0)</f>
        <v>50718</v>
      </c>
      <c r="AN18" s="78">
        <f>VLOOKUP(年度マスタ!$K$4&amp;"_"&amp;$AG18,データシート1!$A:$BT,MATCH("ab_"&amp;AN$2,データシート1!$A$1:$BT$1,0),0)</f>
        <v>18723</v>
      </c>
      <c r="AO18" s="78">
        <f>VLOOKUP(年度マスタ!$K$4&amp;"_"&amp;$AG18,データシート1!$A:$BT,MATCH("ab_"&amp;AO$2,データシート1!$A$1:$BT$1,0),0)</f>
        <v>79241</v>
      </c>
      <c r="AP18" s="78">
        <f>VLOOKUP(年度マスタ!$K$4&amp;"_"&amp;$AG18,データシート1!$A:$BT,MATCH("ab_"&amp;AP$2,データシート1!$A$1:$BT$1,0),0)</f>
        <v>0</v>
      </c>
      <c r="AQ18" s="954">
        <f>VLOOKUP(年度マスタ!$K$4&amp;"_"&amp;$AG18,データシート1!$A:$BT,MATCH("ab_"&amp;AQ$2,データシート1!$A$1:$BT$1,0),0)</f>
        <v>6.3769479536064591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784.57489999999996</v>
      </c>
      <c r="AI19" s="78">
        <f>VLOOKUP(年度マスタ!$K$4&amp;"_"&amp;$AG19,データシート1!$A:$BT,MATCH("ab_"&amp;AI$2,データシート1!$A$1:$BT$1,0),0)</f>
        <v>4024</v>
      </c>
      <c r="AJ19" s="78">
        <f>VLOOKUP(年度マスタ!$K$4&amp;"_"&amp;$AG19,データシート1!$A:$BT,MATCH("ab_"&amp;AJ$2,データシート1!$A$1:$BT$1,0),0)</f>
        <v>1342</v>
      </c>
      <c r="AK19" s="78">
        <f>VLOOKUP(年度マスタ!$K$4&amp;"_"&amp;$AG19,データシート1!$A:$BT,MATCH("ab_"&amp;AK$2,データシート1!$A$1:$BT$1,0),0)</f>
        <v>24916</v>
      </c>
      <c r="AL19" s="78">
        <f>VLOOKUP(年度マスタ!$K$4&amp;"_"&amp;$AG19,データシート1!$A:$BT,MATCH("ab_"&amp;AL$2,データシート1!$A$1:$BT$1,0),0)</f>
        <v>31600</v>
      </c>
      <c r="AM19" s="78">
        <f>VLOOKUP(年度マスタ!$K$4&amp;"_"&amp;$AG19,データシート1!$A:$BT,MATCH("ab_"&amp;AM$2,データシート1!$A$1:$BT$1,0),0)</f>
        <v>50414</v>
      </c>
      <c r="AN19" s="78">
        <f>VLOOKUP(年度マスタ!$K$4&amp;"_"&amp;$AG19,データシート1!$A:$BT,MATCH("ab_"&amp;AN$2,データシート1!$A$1:$BT$1,0),0)</f>
        <v>18696</v>
      </c>
      <c r="AO19" s="78">
        <f>VLOOKUP(年度マスタ!$K$4&amp;"_"&amp;$AG19,データシート1!$A:$BT,MATCH("ab_"&amp;AO$2,データシート1!$A$1:$BT$1,0),0)</f>
        <v>77946</v>
      </c>
      <c r="AP19" s="78">
        <f>VLOOKUP(年度マスタ!$K$4&amp;"_"&amp;$AG19,データシート1!$A:$BT,MATCH("ab_"&amp;AP$2,データシート1!$A$1:$BT$1,0),0)</f>
        <v>0</v>
      </c>
      <c r="AQ19" s="954">
        <f>VLOOKUP(年度マスタ!$K$4&amp;"_"&amp;$AG19,データシート1!$A:$BT,MATCH("ab_"&amp;AQ$2,データシート1!$A$1:$BT$1,0),0)</f>
        <v>6.6607845337207996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976.48440000000005</v>
      </c>
      <c r="AI20" s="78">
        <f>VLOOKUP(年度マスタ!$K$4&amp;"_"&amp;$AG20,データシート1!$A:$BT,MATCH("ab_"&amp;AI$2,データシート1!$A$1:$BT$1,0),0)</f>
        <v>4024</v>
      </c>
      <c r="AJ20" s="78">
        <f>VLOOKUP(年度マスタ!$K$4&amp;"_"&amp;$AG20,データシート1!$A:$BT,MATCH("ab_"&amp;AJ$2,データシート1!$A$1:$BT$1,0),0)</f>
        <v>1342</v>
      </c>
      <c r="AK20" s="78">
        <f>VLOOKUP(年度マスタ!$K$4&amp;"_"&amp;$AG20,データシート1!$A:$BT,MATCH("ab_"&amp;AK$2,データシート1!$A$1:$BT$1,0),0)</f>
        <v>24916</v>
      </c>
      <c r="AL20" s="78">
        <f>VLOOKUP(年度マスタ!$K$4&amp;"_"&amp;$AG20,データシート1!$A:$BT,MATCH("ab_"&amp;AL$2,データシート1!$A$1:$BT$1,0),0)</f>
        <v>31583</v>
      </c>
      <c r="AM20" s="78">
        <f>VLOOKUP(年度マスタ!$K$4&amp;"_"&amp;$AG20,データシート1!$A:$BT,MATCH("ab_"&amp;AM$2,データシート1!$A$1:$BT$1,0),0)</f>
        <v>50129</v>
      </c>
      <c r="AN20" s="78">
        <f>VLOOKUP(年度マスタ!$K$4&amp;"_"&amp;$AG20,データシート1!$A:$BT,MATCH("ab_"&amp;AN$2,データシート1!$A$1:$BT$1,0),0)</f>
        <v>18799</v>
      </c>
      <c r="AO20" s="78">
        <f>VLOOKUP(年度マスタ!$K$4&amp;"_"&amp;$AG20,データシート1!$A:$BT,MATCH("ab_"&amp;AO$2,データシート1!$A$1:$BT$1,0),0)</f>
        <v>76537</v>
      </c>
      <c r="AP20" s="78">
        <f>VLOOKUP(年度マスタ!$K$4&amp;"_"&amp;$AG20,データシート1!$A:$BT,MATCH("ab_"&amp;AP$2,データシート1!$A$1:$BT$1,0),0)</f>
        <v>0</v>
      </c>
      <c r="AQ20" s="954">
        <f>VLOOKUP(年度マスタ!$K$4&amp;"_"&amp;$AG20,データシート1!$A:$BT,MATCH("ab_"&amp;AQ$2,データシート1!$A$1:$BT$1,0),0)</f>
        <v>5.9751810648222916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大仙市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8.8249999999999993</v>
      </c>
      <c r="BE13" s="70" t="str">
        <f>年度マスタ!K4</f>
        <v>05212</v>
      </c>
      <c r="BF13" s="70" t="str">
        <f>年度マスタ!K4</f>
        <v>05212</v>
      </c>
      <c r="BG13" s="70" t="str">
        <f>年度マスタ!K4</f>
        <v>05212</v>
      </c>
      <c r="BH13" s="278" t="s">
        <v>195</v>
      </c>
      <c r="BI13" s="278" t="s">
        <v>195</v>
      </c>
      <c r="BJ13" s="278" t="s">
        <v>195</v>
      </c>
      <c r="BK13" s="278" t="str">
        <f>年度マスタ!K4</f>
        <v>05212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8.8249999999999993</v>
      </c>
      <c r="AY14" s="70"/>
      <c r="BE14" s="70" t="str">
        <f>AP2</f>
        <v>大仙市</v>
      </c>
      <c r="BF14" s="70" t="str">
        <f>AP2</f>
        <v>大仙市</v>
      </c>
      <c r="BG14" s="70" t="str">
        <f>AP2</f>
        <v>大仙市</v>
      </c>
      <c r="BH14" s="70" t="s">
        <v>205</v>
      </c>
      <c r="BI14" s="70" t="s">
        <v>205</v>
      </c>
      <c r="BJ14" s="70" t="s">
        <v>205</v>
      </c>
      <c r="BK14" s="70" t="str">
        <f>AP2</f>
        <v>大仙市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43.459000000000003</v>
      </c>
      <c r="AY17" s="165">
        <f>AX17</f>
        <v>43.459000000000003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66.716999999999999</v>
      </c>
      <c r="G21" s="877">
        <f t="shared" ref="G21:O21" si="5">SUM(G22,G26,G27,G28)</f>
        <v>69.59</v>
      </c>
      <c r="H21" s="877">
        <f t="shared" si="5"/>
        <v>82.01700000000001</v>
      </c>
      <c r="I21" s="877">
        <f t="shared" si="5"/>
        <v>74.489000000000004</v>
      </c>
      <c r="J21" s="877">
        <f t="shared" si="5"/>
        <v>79.695999999999998</v>
      </c>
      <c r="K21" s="877">
        <f t="shared" si="5"/>
        <v>61.113</v>
      </c>
      <c r="L21" s="877">
        <f t="shared" si="5"/>
        <v>63.498999999999995</v>
      </c>
      <c r="M21" s="877">
        <f t="shared" si="5"/>
        <v>54.777999999999992</v>
      </c>
      <c r="N21" s="877">
        <f t="shared" si="5"/>
        <v>59.555999999999997</v>
      </c>
      <c r="O21" s="877">
        <f t="shared" si="5"/>
        <v>59.239000000000004</v>
      </c>
      <c r="P21" s="878">
        <f>SUM(P22,P26,P27,P28)</f>
        <v>52.284000000000006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13.685</v>
      </c>
      <c r="G22" s="879">
        <f t="shared" ref="G22:P22" si="6">SUM(G23:G25)</f>
        <v>10.955</v>
      </c>
      <c r="H22" s="879">
        <f t="shared" si="6"/>
        <v>8.3640000000000008</v>
      </c>
      <c r="I22" s="879">
        <f t="shared" si="6"/>
        <v>8.3879999999999999</v>
      </c>
      <c r="J22" s="879">
        <f t="shared" si="6"/>
        <v>8.16</v>
      </c>
      <c r="K22" s="879">
        <f t="shared" si="6"/>
        <v>8.3130000000000006</v>
      </c>
      <c r="L22" s="879">
        <f t="shared" si="6"/>
        <v>8.3070000000000004</v>
      </c>
      <c r="M22" s="879">
        <f t="shared" si="6"/>
        <v>8.6780000000000008</v>
      </c>
      <c r="N22" s="879">
        <f t="shared" si="6"/>
        <v>9.1890000000000001</v>
      </c>
      <c r="O22" s="879">
        <f t="shared" si="6"/>
        <v>9.2550000000000008</v>
      </c>
      <c r="P22" s="880">
        <f t="shared" si="6"/>
        <v>8.8249999999999993</v>
      </c>
      <c r="Z22" s="273"/>
      <c r="AB22" s="272"/>
      <c r="AC22" s="521" t="s">
        <v>286</v>
      </c>
      <c r="AP22" s="16" t="s">
        <v>287</v>
      </c>
      <c r="AQ22" s="273"/>
      <c r="AV22" s="70" t="str">
        <f>AW22</f>
        <v>エネルギー起源CO2</v>
      </c>
      <c r="AW22" s="70" t="str">
        <f>D56</f>
        <v>エネルギー起源CO2</v>
      </c>
      <c r="AX22" s="165">
        <f>P56</f>
        <v>13.436999999999999</v>
      </c>
      <c r="AY22" s="165">
        <f>AX22</f>
        <v>13.436999999999999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13.685</v>
      </c>
      <c r="G23" s="881">
        <f>IFERROR(VLOOKUP(年度マスタ!$K$4&amp;"_"&amp;G$20,データシート1!$A:$BU,MATCH("ba_"&amp;$E23,データシート1!$A$1:$BU$1,0),0),0)</f>
        <v>10.955</v>
      </c>
      <c r="H23" s="881">
        <f>IFERROR(VLOOKUP(年度マスタ!$K$4&amp;"_"&amp;H$20,データシート1!$A:$BU,MATCH("ba_"&amp;$E23,データシート1!$A$1:$BU$1,0),0),0)</f>
        <v>8.3640000000000008</v>
      </c>
      <c r="I23" s="881">
        <f>IFERROR(VLOOKUP(年度マスタ!$K$4&amp;"_"&amp;I$20,データシート1!$A:$BU,MATCH("ba_"&amp;$E23,データシート1!$A$1:$BU$1,0),0),0)</f>
        <v>8.3879999999999999</v>
      </c>
      <c r="J23" s="881">
        <f>IFERROR(VLOOKUP(年度マスタ!$K$4&amp;"_"&amp;J$20,データシート1!$A:$BU,MATCH("ba_"&amp;$E23,データシート1!$A$1:$BU$1,0),0),0)</f>
        <v>8.16</v>
      </c>
      <c r="K23" s="881">
        <f>IFERROR(VLOOKUP(年度マスタ!$K$4&amp;"_"&amp;K$20,データシート1!$A:$BU,MATCH("ba_"&amp;$E23,データシート1!$A$1:$BU$1,0),0),0)</f>
        <v>8.3130000000000006</v>
      </c>
      <c r="L23" s="881">
        <f>IFERROR(VLOOKUP(年度マスタ!$K$4&amp;"_"&amp;L$20,データシート1!$A:$BU,MATCH("ba_"&amp;$E23,データシート1!$A$1:$BU$1,0),0),0)</f>
        <v>8.3070000000000004</v>
      </c>
      <c r="M23" s="881">
        <f>IFERROR(VLOOKUP(年度マスタ!$K$4&amp;"_"&amp;M$20,データシート1!$A:$BU,MATCH("ba_"&amp;$E23,データシート1!$A$1:$BU$1,0),0),0)</f>
        <v>8.6780000000000008</v>
      </c>
      <c r="N23" s="881">
        <f>IFERROR(VLOOKUP(年度マスタ!$K$4&amp;"_"&amp;N$20,データシート1!$A:$BU,MATCH("ba_"&amp;$E23,データシート1!$A$1:$BU$1,0),0),0)</f>
        <v>9.1890000000000001</v>
      </c>
      <c r="O23" s="881">
        <f>IFERROR(VLOOKUP(年度マスタ!$K$4&amp;"_"&amp;O$20,データシート1!$A:$BU,MATCH("ba_"&amp;$E23,データシート1!$A$1:$BU$1,0),0),0)</f>
        <v>9.2550000000000008</v>
      </c>
      <c r="P23" s="882">
        <f>IFERROR(VLOOKUP(年度マスタ!$K$4&amp;"_"&amp;P$20,データシート1!$A:$BU,MATCH("ba_"&amp;$E23,データシート1!$A$1:$BU$1,0),0),0)</f>
        <v>8.8249999999999993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28.286999999999999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344.95567762290079</v>
      </c>
      <c r="AG24" s="877">
        <f t="shared" ref="AG24:AP24" si="11">AG25+AG29</f>
        <v>313.44069017606728</v>
      </c>
      <c r="AH24" s="877">
        <f t="shared" si="11"/>
        <v>305.31746635299305</v>
      </c>
      <c r="AI24" s="877">
        <f t="shared" si="11"/>
        <v>285.46063380982935</v>
      </c>
      <c r="AJ24" s="877">
        <f t="shared" si="11"/>
        <v>276.44360605157647</v>
      </c>
      <c r="AK24" s="877">
        <f t="shared" si="11"/>
        <v>293.52083652347102</v>
      </c>
      <c r="AL24" s="877">
        <f t="shared" si="11"/>
        <v>255.71697257632542</v>
      </c>
      <c r="AM24" s="877">
        <f t="shared" si="11"/>
        <v>272.16297482731767</v>
      </c>
      <c r="AN24" s="877">
        <f t="shared" si="11"/>
        <v>260.01652683184602</v>
      </c>
      <c r="AO24" s="877">
        <f t="shared" si="11"/>
        <v>281.88790479080171</v>
      </c>
      <c r="AP24" s="878">
        <f t="shared" si="11"/>
        <v>272.12558547687223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182.99051693156082</v>
      </c>
      <c r="AG25" s="879">
        <f>①CO2排出量の現状把握!AA35</f>
        <v>152.29171504555711</v>
      </c>
      <c r="AH25" s="879">
        <f>①CO2排出量の現状把握!AB35</f>
        <v>146.30941151867972</v>
      </c>
      <c r="AI25" s="879">
        <f>①CO2排出量の現状把握!AC35</f>
        <v>141.17644293524745</v>
      </c>
      <c r="AJ25" s="879">
        <f>①CO2排出量の現状把握!AD35</f>
        <v>139.41753027635878</v>
      </c>
      <c r="AK25" s="879">
        <f>①CO2排出量の現状把握!AE35</f>
        <v>174.41480991786432</v>
      </c>
      <c r="AL25" s="879">
        <f>①CO2排出量の現状把握!AF35</f>
        <v>148.57688370841296</v>
      </c>
      <c r="AM25" s="879">
        <f>①CO2排出量の現状把握!AG35</f>
        <v>159.90336411361454</v>
      </c>
      <c r="AN25" s="879">
        <f>①CO2排出量の現状把握!AH35</f>
        <v>153.92483879343268</v>
      </c>
      <c r="AO25" s="879">
        <f>①CO2排出量の現状把握!AI35</f>
        <v>188.73184206224289</v>
      </c>
      <c r="AP25" s="880">
        <f>①CO2排出量の現状把握!AJ35</f>
        <v>163.87417493984927</v>
      </c>
      <c r="AQ25" s="273"/>
      <c r="AV25" s="70" t="str">
        <f>AW25</f>
        <v>廃棄物原燃料以外</v>
      </c>
      <c r="AW25" s="70" t="str">
        <f>E59</f>
        <v>廃棄物原燃料以外</v>
      </c>
      <c r="AX25" s="287">
        <f t="shared" si="12"/>
        <v>28.286999999999999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53.031999999999996</v>
      </c>
      <c r="G26" s="879">
        <f>IFERROR(VLOOKUP(年度マスタ!$K$4&amp;"_"&amp;G$20,データシート1!$A:$BU,MATCH("ba_"&amp;$D26,データシート1!$A$1:$BU$1,0),0),0)</f>
        <v>58.635000000000005</v>
      </c>
      <c r="H26" s="879">
        <f>IFERROR(VLOOKUP(年度マスタ!$K$4&amp;"_"&amp;H$20,データシート1!$A:$BU,MATCH("ba_"&amp;$D26,データシート1!$A$1:$BU$1,0),0),0)</f>
        <v>73.653000000000006</v>
      </c>
      <c r="I26" s="879">
        <f>IFERROR(VLOOKUP(年度マスタ!$K$4&amp;"_"&amp;I$20,データシート1!$A:$BU,MATCH("ba_"&amp;$D26,データシート1!$A$1:$BU$1,0),0),0)</f>
        <v>66.100999999999999</v>
      </c>
      <c r="J26" s="879">
        <f>IFERROR(VLOOKUP(年度マスタ!$K$4&amp;"_"&amp;J$20,データシート1!$A:$BU,MATCH("ba_"&amp;$D26,データシート1!$A$1:$BU$1,0),0),0)</f>
        <v>71.536000000000001</v>
      </c>
      <c r="K26" s="879">
        <f>IFERROR(VLOOKUP(年度マスタ!$K$4&amp;"_"&amp;K$20,データシート1!$A:$BU,MATCH("ba_"&amp;$D26,データシート1!$A$1:$BU$1,0),0),0)</f>
        <v>52.8</v>
      </c>
      <c r="L26" s="879">
        <f>IFERROR(VLOOKUP(年度マスタ!$K$4&amp;"_"&amp;L$20,データシート1!$A:$BU,MATCH("ba_"&amp;$D26,データシート1!$A$1:$BU$1,0),0),0)</f>
        <v>55.191999999999993</v>
      </c>
      <c r="M26" s="879">
        <f>IFERROR(VLOOKUP(年度マスタ!$K$4&amp;"_"&amp;M$20,データシート1!$A:$BU,MATCH("ba_"&amp;$D26,データシート1!$A$1:$BU$1,0),0),0)</f>
        <v>46.099999999999994</v>
      </c>
      <c r="N26" s="879">
        <f>IFERROR(VLOOKUP(年度マスタ!$K$4&amp;"_"&amp;N$20,データシート1!$A:$BU,MATCH("ba_"&amp;$D26,データシート1!$A$1:$BU$1,0),0),0)</f>
        <v>50.366999999999997</v>
      </c>
      <c r="O26" s="879">
        <f>IFERROR(VLOOKUP(年度マスタ!$K$4&amp;"_"&amp;O$20,データシート1!$A:$BU,MATCH("ba_"&amp;$D26,データシート1!$A$1:$BU$1,0),0),0)</f>
        <v>49.984000000000002</v>
      </c>
      <c r="P26" s="880">
        <f>IFERROR(VLOOKUP(年度マスタ!$K$4&amp;"_"&amp;P$20,データシート1!$A:$BU,MATCH("ba_"&amp;$D26,データシート1!$A$1:$BU$1,0),0),0)</f>
        <v>43.459000000000003</v>
      </c>
      <c r="Z26" s="273"/>
      <c r="AB26" s="272"/>
      <c r="AC26" s="522"/>
      <c r="AD26" s="410"/>
      <c r="AE26" s="409" t="s">
        <v>184</v>
      </c>
      <c r="AF26" s="881">
        <f>①CO2排出量の現状把握!Z36</f>
        <v>125.1715949433781</v>
      </c>
      <c r="AG26" s="881">
        <f>①CO2排出量の現状把握!AA36</f>
        <v>96.216490999513312</v>
      </c>
      <c r="AH26" s="881">
        <f>①CO2排出量の現状把握!AB36</f>
        <v>100.0081828055435</v>
      </c>
      <c r="AI26" s="881">
        <f>①CO2排出量の現状把握!AC36</f>
        <v>82.046866522704917</v>
      </c>
      <c r="AJ26" s="881">
        <f>①CO2排出量の現状把握!AD36</f>
        <v>77.81098146280182</v>
      </c>
      <c r="AK26" s="881">
        <f>①CO2排出量の現状把握!AE36</f>
        <v>114.58983458778053</v>
      </c>
      <c r="AL26" s="881">
        <f>①CO2排出量の現状把握!AF36</f>
        <v>90.735354001627357</v>
      </c>
      <c r="AM26" s="881">
        <f>①CO2排出量の現状把握!AG36</f>
        <v>106.51551668124522</v>
      </c>
      <c r="AN26" s="881">
        <f>①CO2排出量の現状把握!AH36</f>
        <v>100.92559960788844</v>
      </c>
      <c r="AO26" s="881">
        <f>①CO2排出量の現状把握!AI36</f>
        <v>126.4343853124317</v>
      </c>
      <c r="AP26" s="882">
        <f>①CO2排出量の現状把握!AJ36</f>
        <v>99.584490303764468</v>
      </c>
      <c r="AQ26" s="273"/>
      <c r="AV26" s="70" t="str">
        <f>AW26</f>
        <v>CH4</v>
      </c>
      <c r="AW26" s="70" t="str">
        <f t="shared" ref="AW26:AW31" si="13">D60</f>
        <v>CH4</v>
      </c>
      <c r="AX26" s="287">
        <f t="shared" si="12"/>
        <v>10.56</v>
      </c>
      <c r="AY26" s="287">
        <f>AX26</f>
        <v>10.56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17.618572292748841</v>
      </c>
      <c r="AG27" s="881">
        <f>①CO2排出量の現状把握!AA37</f>
        <v>16.379385700146251</v>
      </c>
      <c r="AH27" s="881">
        <f>①CO2排出量の現状把握!AB37</f>
        <v>14.86368864199263</v>
      </c>
      <c r="AI27" s="881">
        <f>①CO2排出量の現状把握!AC37</f>
        <v>13.31252416561461</v>
      </c>
      <c r="AJ27" s="881">
        <f>①CO2排出量の現状把握!AD37</f>
        <v>12.555258990599221</v>
      </c>
      <c r="AK27" s="881">
        <f>①CO2排出量の現状把握!AE37</f>
        <v>13.345665905942823</v>
      </c>
      <c r="AL27" s="881">
        <f>①CO2排出量の現状把握!AF37</f>
        <v>12.949025748259324</v>
      </c>
      <c r="AM27" s="881">
        <f>①CO2排出量の現状把握!AG37</f>
        <v>12.244687968498267</v>
      </c>
      <c r="AN27" s="881">
        <f>①CO2排出量の現状把握!AH37</f>
        <v>11.475093567767614</v>
      </c>
      <c r="AO27" s="881">
        <f>①CO2排出量の現状把握!AI37</f>
        <v>12.740092448779157</v>
      </c>
      <c r="AP27" s="882">
        <f>①CO2排出量の現状把握!AJ37</f>
        <v>12.46452290391359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40.200349695433893</v>
      </c>
      <c r="AG28" s="881">
        <f>①CO2排出量の現状把握!AA38</f>
        <v>39.695838345897563</v>
      </c>
      <c r="AH28" s="881">
        <f>①CO2排出量の現状把握!AB38</f>
        <v>31.437540071143591</v>
      </c>
      <c r="AI28" s="881">
        <f>①CO2排出量の現状把握!AC38</f>
        <v>45.817052246927929</v>
      </c>
      <c r="AJ28" s="881">
        <f>①CO2排出量の現状把握!AD38</f>
        <v>49.051289822957727</v>
      </c>
      <c r="AK28" s="881">
        <f>①CO2排出量の現状把握!AE38</f>
        <v>46.479309424140965</v>
      </c>
      <c r="AL28" s="881">
        <f>①CO2排出量の現状把握!AF38</f>
        <v>44.892503958526284</v>
      </c>
      <c r="AM28" s="881">
        <f>①CO2排出量の現状把握!AG38</f>
        <v>41.143159463871065</v>
      </c>
      <c r="AN28" s="881">
        <f>①CO2排出量の現状把握!AH38</f>
        <v>41.524145617776625</v>
      </c>
      <c r="AO28" s="881">
        <f>①CO2排出量の現状把握!AI38</f>
        <v>49.557364301032024</v>
      </c>
      <c r="AP28" s="882">
        <f>①CO2排出量の現状把握!AJ38</f>
        <v>51.82516173217121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161.96516069134</v>
      </c>
      <c r="AG29" s="883">
        <f>①CO2排出量の現状把握!AA39</f>
        <v>161.14897513051019</v>
      </c>
      <c r="AH29" s="883">
        <f>①CO2排出量の現状把握!AB39</f>
        <v>159.0080548343133</v>
      </c>
      <c r="AI29" s="883">
        <f>①CO2排出量の現状把握!AC39</f>
        <v>144.2841908745819</v>
      </c>
      <c r="AJ29" s="883">
        <f>①CO2排出量の現状把握!AD39</f>
        <v>137.02607577521769</v>
      </c>
      <c r="AK29" s="883">
        <f>①CO2排出量の現状把握!AE39</f>
        <v>119.1060266056067</v>
      </c>
      <c r="AL29" s="883">
        <f>①CO2排出量の現状把握!AF39</f>
        <v>107.14008886791244</v>
      </c>
      <c r="AM29" s="883">
        <f>①CO2排出量の現状把握!AG39</f>
        <v>112.25961071370314</v>
      </c>
      <c r="AN29" s="883">
        <f>①CO2排出量の現状把握!AH39</f>
        <v>106.09168803841332</v>
      </c>
      <c r="AO29" s="883">
        <f>①CO2排出量の現状把握!AI39</f>
        <v>93.156062728558823</v>
      </c>
      <c r="AP29" s="884">
        <f>①CO2排出量の現状把握!AJ39</f>
        <v>108.25141053702296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0.19340745587882105</v>
      </c>
      <c r="AG32" s="461">
        <f t="shared" si="16"/>
        <v>0.22201967447464974</v>
      </c>
      <c r="AH32" s="461">
        <f t="shared" si="16"/>
        <v>0.26862858839911891</v>
      </c>
      <c r="AI32" s="461">
        <f t="shared" si="16"/>
        <v>0.26094316055370259</v>
      </c>
      <c r="AJ32" s="461">
        <f t="shared" si="16"/>
        <v>0.28829026338605568</v>
      </c>
      <c r="AK32" s="461">
        <f t="shared" si="16"/>
        <v>0.20820668380424562</v>
      </c>
      <c r="AL32" s="461">
        <f t="shared" si="16"/>
        <v>0.24831750258988797</v>
      </c>
      <c r="AM32" s="461">
        <f t="shared" si="16"/>
        <v>0.20126911103450282</v>
      </c>
      <c r="AN32" s="461">
        <f t="shared" si="16"/>
        <v>0.22904697915034899</v>
      </c>
      <c r="AO32" s="461">
        <f t="shared" si="16"/>
        <v>0.21015091102955699</v>
      </c>
      <c r="AP32" s="461">
        <f t="shared" si="16"/>
        <v>0.1921318787734628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7.4785296142522203E-2</v>
      </c>
      <c r="AG33" s="458">
        <f t="shared" ref="AG33:AP33" si="17">IFERROR(IF(G22/AG25&gt;1,1,G22/AG25),0)</f>
        <v>7.1934313673747002E-2</v>
      </c>
      <c r="AH33" s="458">
        <f t="shared" si="17"/>
        <v>5.7166520685049342E-2</v>
      </c>
      <c r="AI33" s="458">
        <f t="shared" si="17"/>
        <v>5.9415011637935042E-2</v>
      </c>
      <c r="AJ33" s="458">
        <f t="shared" si="17"/>
        <v>5.8529225010835691E-2</v>
      </c>
      <c r="AK33" s="458">
        <f t="shared" si="17"/>
        <v>4.7662236962072037E-2</v>
      </c>
      <c r="AL33" s="458">
        <f t="shared" si="17"/>
        <v>5.591044712111988E-2</v>
      </c>
      <c r="AM33" s="458">
        <f t="shared" si="17"/>
        <v>5.4270277852529157E-2</v>
      </c>
      <c r="AN33" s="458">
        <f>IFERROR(IF(N22/AN25&gt;1,1,N22/AN25),0)</f>
        <v>5.9697967345813813E-2</v>
      </c>
      <c r="AO33" s="458">
        <f t="shared" si="17"/>
        <v>4.9037830070814151E-2</v>
      </c>
      <c r="AP33" s="458">
        <f t="shared" si="17"/>
        <v>5.3852292487448092E-2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0.10932991631360509</v>
      </c>
      <c r="AG34" s="459">
        <f t="shared" ref="AG34:AP36" si="18">IFERROR(IF(G23/AG26&gt;1,1,G23/AG26),0)</f>
        <v>0.11385782090156887</v>
      </c>
      <c r="AH34" s="459">
        <f t="shared" si="18"/>
        <v>8.3633156461436875E-2</v>
      </c>
      <c r="AI34" s="459">
        <f t="shared" si="18"/>
        <v>0.10223425166004091</v>
      </c>
      <c r="AJ34" s="459">
        <f t="shared" si="18"/>
        <v>0.10486951644352353</v>
      </c>
      <c r="AK34" s="459">
        <f t="shared" si="18"/>
        <v>7.2545702067768503E-2</v>
      </c>
      <c r="AL34" s="459">
        <f t="shared" si="18"/>
        <v>9.1551965508957098E-2</v>
      </c>
      <c r="AM34" s="459">
        <f t="shared" si="18"/>
        <v>8.1471697930823483E-2</v>
      </c>
      <c r="AN34" s="459">
        <f t="shared" si="18"/>
        <v>9.1047266854997005E-2</v>
      </c>
      <c r="AO34" s="459">
        <f t="shared" si="18"/>
        <v>7.3200023689204433E-2</v>
      </c>
      <c r="AP34" s="459">
        <f t="shared" si="18"/>
        <v>8.8618217285452119E-2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8.8249999999999993</v>
      </c>
      <c r="BG35" s="952">
        <f t="shared" si="2"/>
        <v>8.8249999999999993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0.259789122734714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0.32742844062041254</v>
      </c>
      <c r="AG37" s="460">
        <f t="shared" ref="AG37:AP37" si="21">IFERROR(IF(G26/AG29&gt;1,1,G26/AG29),0)</f>
        <v>0.36385586661356739</v>
      </c>
      <c r="AH37" s="460">
        <f t="shared" si="21"/>
        <v>0.46320294954080515</v>
      </c>
      <c r="AI37" s="460">
        <f t="shared" si="21"/>
        <v>0.45813057965205534</v>
      </c>
      <c r="AJ37" s="460">
        <f t="shared" si="21"/>
        <v>0.52206121787615178</v>
      </c>
      <c r="AK37" s="460">
        <f t="shared" si="21"/>
        <v>0.44330250537897242</v>
      </c>
      <c r="AL37" s="460">
        <f t="shared" si="21"/>
        <v>0.51513864309038793</v>
      </c>
      <c r="AM37" s="460">
        <f t="shared" si="21"/>
        <v>0.41065526333927266</v>
      </c>
      <c r="AN37" s="460">
        <f t="shared" si="21"/>
        <v>0.4747497276295885</v>
      </c>
      <c r="AO37" s="460">
        <f t="shared" si="21"/>
        <v>0.53656196425610014</v>
      </c>
      <c r="AP37" s="460">
        <f t="shared" si="21"/>
        <v>0.40146359095373296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4.6120000000000001</v>
      </c>
      <c r="BG50" s="952">
        <f t="shared" si="22"/>
        <v>4.6120000000000001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0.83192927719416276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38.847000000000001</v>
      </c>
      <c r="BG52" s="952">
        <f t="shared" ref="BG52" si="26">BF52/BE52</f>
        <v>19.423500000000001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0.72831603106055709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66.716999999999999</v>
      </c>
      <c r="G55" s="885">
        <f t="shared" ref="G55:P55" si="32">SUM(G56,G57,G60,G61,G62,G63,G64,G65,)</f>
        <v>69.59</v>
      </c>
      <c r="H55" s="885">
        <f t="shared" si="32"/>
        <v>82.016999999999996</v>
      </c>
      <c r="I55" s="885">
        <f t="shared" si="32"/>
        <v>74.489000000000004</v>
      </c>
      <c r="J55" s="885">
        <f t="shared" si="32"/>
        <v>79.695999999999998</v>
      </c>
      <c r="K55" s="885">
        <f t="shared" si="32"/>
        <v>61.113</v>
      </c>
      <c r="L55" s="885">
        <f t="shared" si="32"/>
        <v>63.498999999999995</v>
      </c>
      <c r="M55" s="885">
        <f t="shared" si="32"/>
        <v>54.778000000000006</v>
      </c>
      <c r="N55" s="885">
        <f t="shared" si="32"/>
        <v>59.556000000000004</v>
      </c>
      <c r="O55" s="885">
        <f t="shared" si="32"/>
        <v>59.239000000000004</v>
      </c>
      <c r="P55" s="886">
        <f t="shared" si="32"/>
        <v>52.283999999999999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25.891999999999999</v>
      </c>
      <c r="G56" s="887">
        <f>IFERROR(VLOOKUP(年度マスタ!$K$4&amp;"_"&amp;G$54,データシート1!$A:$CE,MATCH("bc_"&amp;$C56,データシート1!$A$1:$CE$1,0),0),0)</f>
        <v>22.524000000000001</v>
      </c>
      <c r="H56" s="887">
        <f>IFERROR(VLOOKUP(年度マスタ!$K$4&amp;"_"&amp;H$54,データシート1!$A:$CE,MATCH("bc_"&amp;$C56,データシート1!$A$1:$CE$1,0),0),0)</f>
        <v>20.774000000000001</v>
      </c>
      <c r="I56" s="887">
        <f>IFERROR(VLOOKUP(年度マスタ!$K$4&amp;"_"&amp;I$54,データシート1!$A:$CE,MATCH("bc_"&amp;$C56,データシート1!$A$1:$CE$1,0),0),0)</f>
        <v>16.745999999999999</v>
      </c>
      <c r="J56" s="887">
        <f>IFERROR(VLOOKUP(年度マスタ!$K$4&amp;"_"&amp;J$54,データシート1!$A:$CE,MATCH("bc_"&amp;$C56,データシート1!$A$1:$CE$1,0),0),0)</f>
        <v>20.896000000000001</v>
      </c>
      <c r="K56" s="887">
        <f>IFERROR(VLOOKUP(年度マスタ!$K$4&amp;"_"&amp;K$54,データシート1!$A:$CE,MATCH("bc_"&amp;$C56,データシート1!$A$1:$CE$1,0),0),0)</f>
        <v>19.899000000000001</v>
      </c>
      <c r="L56" s="887">
        <f>IFERROR(VLOOKUP(年度マスタ!$K$4&amp;"_"&amp;L$54,データシート1!$A:$CE,MATCH("bc_"&amp;$C56,データシート1!$A$1:$CE$1,0),0),0)</f>
        <v>20.277999999999999</v>
      </c>
      <c r="M56" s="887">
        <f>IFERROR(VLOOKUP(年度マスタ!$K$4&amp;"_"&amp;M$54,データシート1!$A:$CE,MATCH("bc_"&amp;$C56,データシート1!$A$1:$CE$1,0),0),0)</f>
        <v>19.792999999999999</v>
      </c>
      <c r="N56" s="887">
        <f>IFERROR(VLOOKUP(年度マスタ!$K$4&amp;"_"&amp;N$54,データシート1!$A:$CE,MATCH("bc_"&amp;$C56,データシート1!$A$1:$CE$1,0),0),0)</f>
        <v>19.922000000000001</v>
      </c>
      <c r="O56" s="887">
        <f>IFERROR(VLOOKUP(年度マスタ!$K$4&amp;"_"&amp;O$54,データシート1!$A:$CE,MATCH("bc_"&amp;$C56,データシート1!$A$1:$CE$1,0),0),0)</f>
        <v>17.306000000000001</v>
      </c>
      <c r="P56" s="888">
        <f>IFERROR(VLOOKUP(年度マスタ!$K$4&amp;"_"&amp;P$54,データシート1!$A:$CE,MATCH("bc_"&amp;$C56,データシート1!$A$1:$CE$1,0),0),0)</f>
        <v>13.436999999999999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17.556000000000001</v>
      </c>
      <c r="G57" s="887">
        <f t="shared" ref="G57:J57" si="34">SUM(G58:G59)</f>
        <v>20.905000000000001</v>
      </c>
      <c r="H57" s="887">
        <f t="shared" si="34"/>
        <v>30.597999999999999</v>
      </c>
      <c r="I57" s="887">
        <f t="shared" si="34"/>
        <v>29.766999999999999</v>
      </c>
      <c r="J57" s="887">
        <f t="shared" si="34"/>
        <v>29.561</v>
      </c>
      <c r="K57" s="887">
        <f t="shared" ref="K57:O57" si="35">SUM(K58:K59)</f>
        <v>29.954999999999998</v>
      </c>
      <c r="L57" s="887">
        <f t="shared" si="35"/>
        <v>29.954999999999998</v>
      </c>
      <c r="M57" s="887">
        <f t="shared" si="35"/>
        <v>21.004999999999999</v>
      </c>
      <c r="N57" s="887">
        <f t="shared" si="35"/>
        <v>24.832000000000001</v>
      </c>
      <c r="O57" s="887">
        <f t="shared" si="35"/>
        <v>31.425000000000001</v>
      </c>
      <c r="P57" s="888">
        <f>SUM(P58:P59)</f>
        <v>28.286999999999999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17.556000000000001</v>
      </c>
      <c r="G59" s="889">
        <f>IFERROR(VLOOKUP(年度マスタ!$K$4&amp;"_"&amp;G$54,データシート1!$A:$CE,MATCH("bc_"&amp;$C59,データシート1!$A$1:$CE$1,0),0),0)</f>
        <v>20.905000000000001</v>
      </c>
      <c r="H59" s="889">
        <f>IFERROR(VLOOKUP(年度マスタ!$K$4&amp;"_"&amp;H$54,データシート1!$A:$CE,MATCH("bc_"&amp;$C59,データシート1!$A$1:$CE$1,0),0),0)</f>
        <v>30.597999999999999</v>
      </c>
      <c r="I59" s="889">
        <f>IFERROR(VLOOKUP(年度マスタ!$K$4&amp;"_"&amp;I$54,データシート1!$A:$CE,MATCH("bc_"&amp;$C59,データシート1!$A$1:$CE$1,0),0),0)</f>
        <v>29.766999999999999</v>
      </c>
      <c r="J59" s="889">
        <f>IFERROR(VLOOKUP(年度マスタ!$K$4&amp;"_"&amp;J$54,データシート1!$A:$CE,MATCH("bc_"&amp;$C59,データシート1!$A$1:$CE$1,0),0),0)</f>
        <v>29.561</v>
      </c>
      <c r="K59" s="889">
        <f>IFERROR(VLOOKUP(年度マスタ!$K$4&amp;"_"&amp;K$54,データシート1!$A:$CE,MATCH("bc_"&amp;$C59,データシート1!$A$1:$CE$1,0),0),0)</f>
        <v>29.954999999999998</v>
      </c>
      <c r="L59" s="889">
        <f>IFERROR(VLOOKUP(年度マスタ!$K$4&amp;"_"&amp;L$54,データシート1!$A:$CE,MATCH("bc_"&amp;$C59,データシート1!$A$1:$CE$1,0),0),0)</f>
        <v>29.954999999999998</v>
      </c>
      <c r="M59" s="889">
        <f>IFERROR(VLOOKUP(年度マスタ!$K$4&amp;"_"&amp;M$54,データシート1!$A:$CE,MATCH("bc_"&amp;$C59,データシート1!$A$1:$CE$1,0),0),0)</f>
        <v>21.004999999999999</v>
      </c>
      <c r="N59" s="889">
        <f>IFERROR(VLOOKUP(年度マスタ!$K$4&amp;"_"&amp;N$54,データシート1!$A:$CE,MATCH("bc_"&amp;$C59,データシート1!$A$1:$CE$1,0),0),0)</f>
        <v>24.832000000000001</v>
      </c>
      <c r="O59" s="889">
        <f>IFERROR(VLOOKUP(年度マスタ!$K$4&amp;"_"&amp;O$54,データシート1!$A:$CE,MATCH("bc_"&amp;$C59,データシート1!$A$1:$CE$1,0),0),0)</f>
        <v>31.425000000000001</v>
      </c>
      <c r="P59" s="890">
        <f>IFERROR(VLOOKUP(年度マスタ!$K$4&amp;"_"&amp;P$54,データシート1!$A:$CE,MATCH("bc_"&amp;$C59,データシート1!$A$1:$CE$1,0),0),0)</f>
        <v>28.286999999999999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23.268999999999998</v>
      </c>
      <c r="G60" s="887">
        <f>IFERROR(VLOOKUP(年度マスタ!$K$4&amp;"_"&amp;G$54,データシート1!$A:$CE,MATCH("bc_"&amp;$C60,データシート1!$A$1:$CE$1,0),0),0)</f>
        <v>26.161000000000001</v>
      </c>
      <c r="H60" s="887">
        <f>IFERROR(VLOOKUP(年度マスタ!$K$4&amp;"_"&amp;H$54,データシート1!$A:$CE,MATCH("bc_"&amp;$C60,データシート1!$A$1:$CE$1,0),0),0)</f>
        <v>30.645</v>
      </c>
      <c r="I60" s="887">
        <f>IFERROR(VLOOKUP(年度マスタ!$K$4&amp;"_"&amp;I$54,データシート1!$A:$CE,MATCH("bc_"&amp;$C60,データシート1!$A$1:$CE$1,0),0),0)</f>
        <v>27.975999999999999</v>
      </c>
      <c r="J60" s="887">
        <f>IFERROR(VLOOKUP(年度マスタ!$K$4&amp;"_"&amp;J$54,データシート1!$A:$CE,MATCH("bc_"&amp;$C60,データシート1!$A$1:$CE$1,0),0),0)</f>
        <v>29.239000000000001</v>
      </c>
      <c r="K60" s="887">
        <f>IFERROR(VLOOKUP(年度マスタ!$K$4&amp;"_"&amp;K$54,データシート1!$A:$CE,MATCH("bc_"&amp;$C60,データシート1!$A$1:$CE$1,0),0),0)</f>
        <v>11.259</v>
      </c>
      <c r="L60" s="887">
        <f>IFERROR(VLOOKUP(年度マスタ!$K$4&amp;"_"&amp;L$54,データシート1!$A:$CE,MATCH("bc_"&amp;$C60,データシート1!$A$1:$CE$1,0),0),0)</f>
        <v>13.266</v>
      </c>
      <c r="M60" s="887">
        <f>IFERROR(VLOOKUP(年度マスタ!$K$4&amp;"_"&amp;M$54,データシート1!$A:$CE,MATCH("bc_"&amp;$C60,データシート1!$A$1:$CE$1,0),0),0)</f>
        <v>13.98</v>
      </c>
      <c r="N60" s="887">
        <f>IFERROR(VLOOKUP(年度マスタ!$K$4&amp;"_"&amp;N$54,データシート1!$A:$CE,MATCH("bc_"&amp;$C60,データシート1!$A$1:$CE$1,0),0),0)</f>
        <v>14.802</v>
      </c>
      <c r="O60" s="887">
        <f>IFERROR(VLOOKUP(年度マスタ!$K$4&amp;"_"&amp;O$54,データシート1!$A:$CE,MATCH("bc_"&amp;$C60,データシート1!$A$1:$CE$1,0),0),0)</f>
        <v>10.507999999999999</v>
      </c>
      <c r="P60" s="888">
        <f>IFERROR(VLOOKUP(年度マスタ!$K$4&amp;"_"&amp;P$54,データシート1!$A:$CE,MATCH("bc_"&amp;$C60,データシート1!$A$1:$CE$1,0),0),0)</f>
        <v>10.56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大仙市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2160.4</v>
      </c>
      <c r="K6" s="619">
        <f>VLOOKUP(年度マスタ!$K$4&amp;"_"&amp;K$5,データシート1!$A:$BT,MATCH("cb_"&amp;$G6,データシート1!$A$1:$BT$1,0),0)</f>
        <v>2373.1999999999998</v>
      </c>
      <c r="L6" s="619">
        <f>VLOOKUP(年度マスタ!$K$4&amp;"_"&amp;L$5,データシート1!$A:$BT,MATCH("cb_"&amp;$G6,データシート1!$A$1:$BT$1,0),0)</f>
        <v>2516.1</v>
      </c>
      <c r="M6" s="619">
        <f>VLOOKUP(年度マスタ!$K$4&amp;"_"&amp;M$5,データシート1!$A:$BT,MATCH("cb_"&amp;$G6,データシート1!$A$1:$BT$1,0),0)</f>
        <v>2647.0999999999995</v>
      </c>
      <c r="N6" s="619">
        <f>VLOOKUP(年度マスタ!$K$4&amp;"_"&amp;N$5,データシート1!$A:$BT,MATCH("cb_"&amp;$G6,データシート1!$A$1:$BT$1,0),0)</f>
        <v>2832.1</v>
      </c>
      <c r="O6" s="619">
        <f>VLOOKUP(年度マスタ!$K$4&amp;"_"&amp;O$5,データシート1!$A:$BT,MATCH("cb_"&amp;$G6,データシート1!$A$1:$BT$1,0),0)</f>
        <v>2997.400000000001</v>
      </c>
      <c r="P6" s="619">
        <f>VLOOKUP(年度マスタ!$K$4&amp;"_"&amp;P$5,データシート1!$A:$BT,MATCH("cb_"&amp;$G6,データシート1!$A$1:$BT$1,0),0)</f>
        <v>3176.3000000000011</v>
      </c>
      <c r="Q6" s="619">
        <f>VLOOKUP(年度マスタ!$K$4&amp;"_"&amp;Q$5,データシート1!$A:$BT,MATCH("cb_"&amp;$G6,データシート1!$A$1:$BT$1,0),0)</f>
        <v>3430.4000000000033</v>
      </c>
      <c r="R6" s="633">
        <f>VLOOKUP(年度マスタ!$K$4&amp;"_"&amp;R$5,データシート1!$A:$BT,MATCH("cb_"&amp;$G6,データシート1!$A$1:$BT$1,0),0)</f>
        <v>3676.7000000000035</v>
      </c>
      <c r="S6" s="568"/>
      <c r="T6" s="190"/>
      <c r="U6" s="581"/>
      <c r="V6" s="195"/>
      <c r="W6" s="195"/>
      <c r="X6" s="195"/>
      <c r="Y6" s="196" t="s">
        <v>372</v>
      </c>
      <c r="Z6" s="663" t="s">
        <v>373</v>
      </c>
      <c r="AA6" s="663"/>
      <c r="AB6" s="663"/>
      <c r="AC6" s="664">
        <f>SUM(AC7:AC8)</f>
        <v>4622633</v>
      </c>
      <c r="AD6" s="664">
        <f>SUM(AD7:AD8)</f>
        <v>5158785.7989999996</v>
      </c>
      <c r="AE6" s="665">
        <f>$AD6*3600/100000000</f>
        <v>185.71628876399998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3770.9</v>
      </c>
      <c r="K7" s="617">
        <f>VLOOKUP(年度マスタ!$K$4&amp;"_"&amp;K$5,データシート1!$A:$BT,MATCH("cb_"&amp;$G7,データシート1!$A$1:$BT$1,0),0)</f>
        <v>3869.9</v>
      </c>
      <c r="L7" s="617">
        <f>VLOOKUP(年度マスタ!$K$4&amp;"_"&amp;L$5,データシート1!$A:$BT,MATCH("cb_"&amp;$G7,データシート1!$A$1:$BT$1,0),0)</f>
        <v>19119.7</v>
      </c>
      <c r="M7" s="617">
        <f>VLOOKUP(年度マスタ!$K$4&amp;"_"&amp;M$5,データシート1!$A:$BT,MATCH("cb_"&amp;$G7,データシート1!$A$1:$BT$1,0),0)</f>
        <v>19345</v>
      </c>
      <c r="N7" s="617">
        <f>VLOOKUP(年度マスタ!$K$4&amp;"_"&amp;N$5,データシート1!$A:$BT,MATCH("cb_"&amp;$G7,データシート1!$A$1:$BT$1,0),0)</f>
        <v>19493.599999999999</v>
      </c>
      <c r="O7" s="617">
        <f>VLOOKUP(年度マスタ!$K$4&amp;"_"&amp;O$5,データシート1!$A:$BT,MATCH("cb_"&amp;$G7,データシート1!$A$1:$BT$1,0),0)</f>
        <v>19493.599999999999</v>
      </c>
      <c r="P7" s="617">
        <f>VLOOKUP(年度マスタ!$K$4&amp;"_"&amp;P$5,データシート1!$A:$BT,MATCH("cb_"&amp;$G7,データシート1!$A$1:$BT$1,0),0)</f>
        <v>19911.599999999999</v>
      </c>
      <c r="Q7" s="617">
        <f>VLOOKUP(年度マスタ!$K$4&amp;"_"&amp;Q$5,データシート1!$A:$BT,MATCH("cb_"&amp;$G7,データシート1!$A$1:$BT$1,0),0)</f>
        <v>19911.599999999999</v>
      </c>
      <c r="R7" s="634">
        <f>VLOOKUP(年度マスタ!$K$4&amp;"_"&amp;R$5,データシート1!$A:$BT,MATCH("cb_"&amp;$G7,データシート1!$A$1:$BT$1,0),0)</f>
        <v>19961.099999999999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577784</v>
      </c>
      <c r="AD7" s="1022">
        <f>VLOOKUP(年度マスタ!$K$4&amp;"_"&amp;年度マスタ!$K$9,データシート3!A:AB,MATCH("ea_"&amp;$Y7&amp;"_年間発電",データシート3!$A$1:$AB$1,0),0)/10^3</f>
        <v>644294.87300000002</v>
      </c>
      <c r="AE7" s="554">
        <f t="shared" ref="AE7:AE16" si="0">$AD7*3600/100000000</f>
        <v>23.194615428000002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4044849</v>
      </c>
      <c r="AD8" s="1022">
        <f>VLOOKUP(年度マスタ!$K$4&amp;"_"&amp;年度マスタ!$K$9,データシート3!A:AB,MATCH("ea_"&amp;$Y8&amp;"_年間発電",データシート3!$A$1:$AB$1,0),0)/10^3</f>
        <v>4514490.926</v>
      </c>
      <c r="AE8" s="554">
        <f t="shared" si="0"/>
        <v>162.52167333599999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18</v>
      </c>
      <c r="O9" s="617">
        <f>VLOOKUP(年度マスタ!$K$4&amp;"_"&amp;O$5,データシート1!$A:$BT,MATCH("cb_"&amp;$G9,データシート1!$A$1:$BT$1,0),0)</f>
        <v>18</v>
      </c>
      <c r="P9" s="617">
        <f>VLOOKUP(年度マスタ!$K$4&amp;"_"&amp;P$5,データシート1!$A:$BT,MATCH("cb_"&amp;$G9,データシート1!$A$1:$BT$1,0),0)</f>
        <v>18</v>
      </c>
      <c r="Q9" s="617">
        <f>VLOOKUP(年度マスタ!$K$4&amp;"_"&amp;Q$5,データシート1!$A:$BT,MATCH("cb_"&amp;$G9,データシート1!$A$1:$BT$1,0),0)</f>
        <v>18</v>
      </c>
      <c r="R9" s="634">
        <f>VLOOKUP(年度マスタ!$K$4&amp;"_"&amp;R$5,データシート1!$A:$BT,MATCH("cb_"&amp;$G9,データシート1!$A$1:$BT$1,0),0)</f>
        <v>67.900000000000006</v>
      </c>
      <c r="S9" s="568"/>
      <c r="T9" s="190"/>
      <c r="U9" s="581"/>
      <c r="V9" s="195"/>
      <c r="W9" s="195"/>
      <c r="X9" s="195"/>
      <c r="Y9" s="196" t="s">
        <v>381</v>
      </c>
      <c r="Z9" s="208" t="s">
        <v>377</v>
      </c>
      <c r="AA9" s="208"/>
      <c r="AB9" s="208"/>
      <c r="AC9" s="666">
        <f>VLOOKUP(年度マスタ!$K$4&amp;"_"&amp;年度マスタ!$K$9,データシート3!A:AB,MATCH("ea_"&amp;$Y9&amp;"_設備",データシート3!$A$1:$AB$1,0),0)</f>
        <v>513000</v>
      </c>
      <c r="AD9" s="666">
        <f>VLOOKUP(年度マスタ!$K$4&amp;"_"&amp;年度マスタ!$K$9,データシート3!A:AB,MATCH("ea_"&amp;$Y9&amp;"_年間発電",データシート3!$A$1:$AB$1,0),0)/10^3</f>
        <v>1056757.334</v>
      </c>
      <c r="AE9" s="667">
        <f t="shared" si="0"/>
        <v>38.043264024000003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3889</v>
      </c>
      <c r="AD10" s="666">
        <f>SUM(AD11:AD12)</f>
        <v>23353.702000000001</v>
      </c>
      <c r="AE10" s="667">
        <f t="shared" si="0"/>
        <v>0.84073327200000003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7050</v>
      </c>
      <c r="N11" s="654">
        <f>VLOOKUP(年度マスタ!$K$4&amp;"_"&amp;N$5,データシート1!$A:$BT,MATCH("cb_"&amp;$G11,データシート1!$A$1:$BT$1,0),0)</f>
        <v>7050</v>
      </c>
      <c r="O11" s="654">
        <f>VLOOKUP(年度マスタ!$K$4&amp;"_"&amp;O$5,データシート1!$A:$BT,MATCH("cb_"&amp;$G11,データシート1!$A$1:$BT$1,0),0)</f>
        <v>7050</v>
      </c>
      <c r="P11" s="654">
        <f>VLOOKUP(年度マスタ!$K$4&amp;"_"&amp;P$5,データシート1!$A:$BT,MATCH("cb_"&amp;$G11,データシート1!$A$1:$BT$1,0),0)</f>
        <v>7050</v>
      </c>
      <c r="Q11" s="654">
        <f>VLOOKUP(年度マスタ!$K$4&amp;"_"&amp;Q$5,データシート1!$A:$BT,MATCH("cb_"&amp;$G11,データシート1!$A$1:$BT$1,0),0)</f>
        <v>7050</v>
      </c>
      <c r="R11" s="655">
        <f>VLOOKUP(年度マスタ!$K$4&amp;"_"&amp;R$5,データシート1!$A:$BT,MATCH("cb_"&amp;$G11,データシート1!$A$1:$BT$1,0),0)</f>
        <v>7050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3503</v>
      </c>
      <c r="AD11" s="1022">
        <f>VLOOKUP(年度マスタ!$K$4&amp;"_"&amp;年度マスタ!$K$9,データシート3!A:AB,MATCH("ea_"&amp;$Y11&amp;"_年間発電",データシート3!$A$1:$AB$1,0),0)/10^3</f>
        <v>21440.041000000001</v>
      </c>
      <c r="AE11" s="554">
        <f t="shared" si="0"/>
        <v>0.77184147600000008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5931.3</v>
      </c>
      <c r="K12" s="651">
        <f t="shared" ref="K12:Q12" si="1">SUM(K6:K11)</f>
        <v>6243.1</v>
      </c>
      <c r="L12" s="651">
        <f t="shared" si="1"/>
        <v>21635.8</v>
      </c>
      <c r="M12" s="651">
        <f t="shared" si="1"/>
        <v>29042.1</v>
      </c>
      <c r="N12" s="651">
        <f t="shared" si="1"/>
        <v>29393.699999999997</v>
      </c>
      <c r="O12" s="651">
        <f t="shared" si="1"/>
        <v>29559</v>
      </c>
      <c r="P12" s="651">
        <f t="shared" si="1"/>
        <v>30155.9</v>
      </c>
      <c r="Q12" s="651">
        <f t="shared" si="1"/>
        <v>30410</v>
      </c>
      <c r="R12" s="652">
        <f t="shared" ref="R12" si="2">SUM(R6:R11)</f>
        <v>30755.700000000004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386</v>
      </c>
      <c r="AD12" s="1022">
        <f>VLOOKUP(年度マスタ!$K$4&amp;"_"&amp;年度マスタ!$K$9,データシート3!A:AB,MATCH("ea_"&amp;$Y12&amp;"_年間発電",データシート3!$A$1:$AB$1,0),0)/10^3</f>
        <v>1913.6610000000001</v>
      </c>
      <c r="AE12" s="554">
        <f t="shared" si="0"/>
        <v>6.8891796000000005E-2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4.415</v>
      </c>
      <c r="AE13" s="667">
        <f t="shared" si="0"/>
        <v>1.5893999999999999E-4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4.415</v>
      </c>
      <c r="AE16" s="554">
        <f t="shared" si="0"/>
        <v>1.5893999999999999E-4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10.74616599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54.040128439999997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2592.7392480000003</v>
      </c>
      <c r="K19" s="615">
        <f>K6*別紙!$C5/100*別紙!$E5/10^3</f>
        <v>2848.1247839999996</v>
      </c>
      <c r="L19" s="615">
        <f>L6*別紙!$C5/100*別紙!$E5/10^3</f>
        <v>3019.621932</v>
      </c>
      <c r="M19" s="615">
        <f>M6*別紙!$C5/100*別紙!$E5/10^3</f>
        <v>3176.8376519999988</v>
      </c>
      <c r="N19" s="615">
        <f>N6*別紙!$C5/100*別紙!$E5/10^3</f>
        <v>3398.8598519999996</v>
      </c>
      <c r="O19" s="615">
        <f>O6*別紙!$C5/100*別紙!$E5/10^3</f>
        <v>3597.239688000001</v>
      </c>
      <c r="P19" s="615">
        <f>P6*別紙!$C5/100*別紙!$E5/10^3</f>
        <v>3811.9411560000008</v>
      </c>
      <c r="Q19" s="615">
        <f>Q6*別紙!$C5/100*別紙!$E5/10^3</f>
        <v>4116.8916480000034</v>
      </c>
      <c r="R19" s="639">
        <f>R6*別紙!$C5/100*別紙!$E5/10^3</f>
        <v>4412.4812040000033</v>
      </c>
      <c r="S19" s="572"/>
      <c r="T19" s="191"/>
      <c r="U19" s="588"/>
      <c r="W19" s="201"/>
      <c r="X19" s="201"/>
      <c r="Y19" s="173"/>
      <c r="Z19" s="628" t="s">
        <v>389</v>
      </c>
      <c r="AA19" s="671"/>
      <c r="AB19" s="672"/>
      <c r="AC19" s="673">
        <f>SUM($AC$6,$AC$9,$AC$10,$AC$13)</f>
        <v>5139523</v>
      </c>
      <c r="AD19" s="673">
        <f>SUM($AD$6,$AD$9,$AD$10,$AD$13)</f>
        <v>6238901.2499999991</v>
      </c>
      <c r="AE19" s="674">
        <f>SUM($AE$6,$AE$9,$AE$10,$AE$13,$AE$17,$AE$18)</f>
        <v>289.38673942999998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4987.9956839999995</v>
      </c>
      <c r="K20" s="617">
        <f>K7*別紙!$C6/100*別紙!$E6/10^3</f>
        <v>5118.9489239999994</v>
      </c>
      <c r="L20" s="617">
        <f>L7*別紙!$C6/100*別紙!$E6/10^3</f>
        <v>25290.774372</v>
      </c>
      <c r="M20" s="617">
        <f>M7*別紙!$C6/100*別紙!$E6/10^3</f>
        <v>25588.7922</v>
      </c>
      <c r="N20" s="617">
        <f>N7*別紙!$C6/100*別紙!$E6/10^3</f>
        <v>25785.354336</v>
      </c>
      <c r="O20" s="617">
        <f>O7*別紙!$C6/100*別紙!$E6/10^3</f>
        <v>25785.354336</v>
      </c>
      <c r="P20" s="617">
        <f>P7*別紙!$C6/100*別紙!$E6/10^3</f>
        <v>26338.268015999998</v>
      </c>
      <c r="Q20" s="617">
        <f>Q7*別紙!$C6/100*別紙!$E6/10^3</f>
        <v>26338.268015999998</v>
      </c>
      <c r="R20" s="634">
        <f>R7*別紙!$C6/100*別紙!$E6/10^3</f>
        <v>26403.744635999999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94.608000000000004</v>
      </c>
      <c r="O22" s="617">
        <f>O9*別紙!$C8/100*別紙!$E8/10^3</f>
        <v>94.608000000000004</v>
      </c>
      <c r="P22" s="617">
        <f>P9*別紙!$C8/100*別紙!$E8/10^3</f>
        <v>94.608000000000004</v>
      </c>
      <c r="Q22" s="617">
        <f>Q9*別紙!$C8/100*別紙!$E8/10^3</f>
        <v>94.608000000000004</v>
      </c>
      <c r="R22" s="634">
        <f>R9*別紙!$C8/100*別紙!$E8/10^3</f>
        <v>356.88240000000002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49406.400000000001</v>
      </c>
      <c r="N24" s="654">
        <f>N11*別紙!$C10/100*別紙!$E10/10^3</f>
        <v>49406.400000000001</v>
      </c>
      <c r="O24" s="654">
        <f>O11*別紙!$C10/100*別紙!$E10/10^3</f>
        <v>49406.400000000001</v>
      </c>
      <c r="P24" s="654">
        <f>P11*別紙!$C10/100*別紙!$E10/10^3</f>
        <v>49406.400000000001</v>
      </c>
      <c r="Q24" s="654">
        <f>Q11*別紙!$C10/100*別紙!$E10/10^3</f>
        <v>49406.400000000001</v>
      </c>
      <c r="R24" s="655">
        <f>R11*別紙!$C10/100*別紙!$E10/10^3</f>
        <v>49406.400000000001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7580.7349319999994</v>
      </c>
      <c r="K25" s="657">
        <f t="shared" si="3"/>
        <v>7967.073707999999</v>
      </c>
      <c r="L25" s="657">
        <f t="shared" si="3"/>
        <v>28310.396304000002</v>
      </c>
      <c r="M25" s="657">
        <f t="shared" si="3"/>
        <v>78172.029852000007</v>
      </c>
      <c r="N25" s="657">
        <f t="shared" si="3"/>
        <v>78685.222188</v>
      </c>
      <c r="O25" s="657">
        <f t="shared" si="3"/>
        <v>78883.602024000007</v>
      </c>
      <c r="P25" s="657">
        <f t="shared" si="3"/>
        <v>79651.217172000004</v>
      </c>
      <c r="Q25" s="657">
        <f t="shared" si="3"/>
        <v>79956.167664000008</v>
      </c>
      <c r="R25" s="658">
        <f t="shared" ref="R25" si="4">SUM(R19:R24)</f>
        <v>80579.508239999996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454609.34682765836</v>
      </c>
      <c r="K26" s="654">
        <f>(VLOOKUP(年度マスタ!$K$4&amp;"_"&amp;K$18,データシート1!$A:$BT,MATCH("da_合計",データシート1!$A$1:$BT$1,0),0))/10^3</f>
        <v>508196.82521942817</v>
      </c>
      <c r="L26" s="654">
        <f>(VLOOKUP(年度マスタ!$K$4&amp;"_"&amp;L$18,データシート1!$A:$BT,MATCH("da_合計",データシート1!$A$1:$BT$1,0),0))/10^3</f>
        <v>478800.72229389835</v>
      </c>
      <c r="M26" s="654">
        <f>(VLOOKUP(年度マスタ!$K$4&amp;"_"&amp;M$18,データシート1!$A:$BT,MATCH("da_合計",データシート1!$A$1:$BT$1,0),0))/10^3</f>
        <v>479850.3145228512</v>
      </c>
      <c r="N26" s="654">
        <f>(VLOOKUP(年度マスタ!$K$4&amp;"_"&amp;N$18,データシート1!$A:$BT,MATCH("da_合計",データシート1!$A$1:$BT$1,0),0))/10^3</f>
        <v>469388.44752957579</v>
      </c>
      <c r="O26" s="654">
        <f>(VLOOKUP(年度マスタ!$K$4&amp;"_"&amp;O$18,データシート1!$A:$BT,MATCH("da_合計",データシート1!$A$1:$BT$1,0),0))/10^3</f>
        <v>496030.49230356613</v>
      </c>
      <c r="P26" s="654">
        <f>(VLOOKUP(年度マスタ!$K$4&amp;"_"&amp;P$18,データシート1!$A:$BT,MATCH("da_合計",データシート1!$A$1:$BT$1,0),0))/10^3</f>
        <v>494229.94362292771</v>
      </c>
      <c r="Q26" s="654">
        <f>(VLOOKUP(年度マスタ!$K$4&amp;"_"&amp;Q$18,データシート1!$A:$BT,MATCH("da_合計",データシート1!$A$1:$BT$1,0),0))/10^3</f>
        <v>488224.09860732948</v>
      </c>
      <c r="R26" s="655">
        <f>Q26</f>
        <v>488224.09860732948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1.6675272923664376E-2</v>
      </c>
      <c r="K27" s="839">
        <f t="shared" ref="K27:P27" si="5">K25/K26</f>
        <v>1.5677141832910885E-2</v>
      </c>
      <c r="L27" s="839">
        <f t="shared" si="5"/>
        <v>5.9127722632428409E-2</v>
      </c>
      <c r="M27" s="839">
        <f t="shared" si="5"/>
        <v>0.16290919790212482</v>
      </c>
      <c r="N27" s="839">
        <f t="shared" si="5"/>
        <v>0.16763348693843197</v>
      </c>
      <c r="O27" s="839">
        <f t="shared" si="5"/>
        <v>0.15902974363060721</v>
      </c>
      <c r="P27" s="839">
        <f t="shared" si="5"/>
        <v>0.16116226505444159</v>
      </c>
      <c r="Q27" s="839">
        <f>Q25/Q26</f>
        <v>0.16376939993760412</v>
      </c>
      <c r="R27" s="840">
        <f>R25/R26</f>
        <v>0.16504615087590904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0.16504615087590904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12.778765464049417</v>
      </c>
      <c r="AA52" s="173"/>
      <c r="AB52" s="678" t="s">
        <v>413</v>
      </c>
      <c r="AC52" s="679">
        <f>$AD6</f>
        <v>5158785.7989999996</v>
      </c>
      <c r="AD52" s="680">
        <f>R19+R20</f>
        <v>30816.225840000003</v>
      </c>
      <c r="AE52" s="681">
        <f t="shared" ref="AE52:AE54" si="6">IFERROR(AD52/AC52,"-")</f>
        <v>5.9735424265868042E-3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5750677.1513926694</v>
      </c>
      <c r="Z53" s="1130"/>
      <c r="AA53" s="173"/>
      <c r="AB53" s="678" t="s">
        <v>377</v>
      </c>
      <c r="AC53" s="679">
        <f>$AD9</f>
        <v>1056757.334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23353.702000000001</v>
      </c>
      <c r="AD54" s="679">
        <f>R22</f>
        <v>356.88240000000002</v>
      </c>
      <c r="AE54" s="681">
        <f t="shared" si="6"/>
        <v>1.5281620018958879E-2</v>
      </c>
      <c r="AF54" s="473"/>
      <c r="AG54" s="41"/>
      <c r="AH54" s="420"/>
      <c r="AI54" s="442" t="s">
        <v>440</v>
      </c>
      <c r="AJ54" s="443">
        <f>VLOOKUP(年度マスタ!$K$4&amp;"_"&amp;AJ$53,データシート1!$A$1:$BT$2000,MATCH("ca_太陽光発電（10kW未満）",データシート1!$A$1:$BT$1,0),0)</f>
        <v>490</v>
      </c>
      <c r="AK54" s="443">
        <f>VLOOKUP(年度マスタ!$K$4&amp;"_"&amp;AK$53,データシート1!$A$1:$BT$2000,MATCH("ca_太陽光発電（10kW未満）",データシート1!$A$1:$BT$1,0),0)</f>
        <v>526</v>
      </c>
      <c r="AL54" s="443">
        <f>VLOOKUP(年度マスタ!$K$4&amp;"_"&amp;AL$53,データシート1!$A$1:$BT$2000,MATCH("ca_太陽光発電（10kW未満）",データシート1!$A$1:$BT$1,0),0)</f>
        <v>549</v>
      </c>
      <c r="AM54" s="443">
        <f>VLOOKUP(年度マスタ!$K$4&amp;"_"&amp;AM$53,データシート1!$A$1:$BT$2000,MATCH("ca_太陽光発電（10kW未満）",データシート1!$A$1:$BT$1,0),0)</f>
        <v>567</v>
      </c>
      <c r="AN54" s="443">
        <f>VLOOKUP(年度マスタ!$K$4&amp;"_"&amp;AN$53,データシート1!$A$1:$BT$2000,MATCH("ca_太陽光発電（10kW未満）",データシート1!$A$1:$BT$1,0),0)</f>
        <v>598</v>
      </c>
      <c r="AO54" s="443">
        <f>VLOOKUP(年度マスタ!$K$4&amp;"_"&amp;AO$53,データシート1!$A$1:$BT$2000,MATCH("ca_太陽光発電（10kW未満）",データシート1!$A$1:$BT$1,0),0)</f>
        <v>625</v>
      </c>
      <c r="AP54" s="443">
        <f>VLOOKUP(年度マスタ!$K$4&amp;"_"&amp;AP$53,データシート1!$A$1:$BT$2000,MATCH("ca_太陽光発電（10kW未満）",データシート1!$A$1:$BT$1,0),0)</f>
        <v>656</v>
      </c>
      <c r="AQ54" s="443">
        <f>VLOOKUP(年度マスタ!$K$4&amp;"_"&amp;AQ$53,データシート1!$A$1:$BT$2000,MATCH("ca_太陽光発電（10kW未満）",データシート1!$A$1:$BT$1,0),0)</f>
        <v>695</v>
      </c>
      <c r="AR54" s="443">
        <f>VLOOKUP(年度マスタ!$K$4&amp;"_"&amp;AR$53,データシート1!$A$1:$BT$2000,MATCH("ca_太陽光発電（10kW未満）",データシート1!$A$1:$BT$1,0),0)</f>
        <v>730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4.415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大仙市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大仙市</v>
      </c>
      <c r="AZ12" s="1023" t="str">
        <f>年度マスタ!$K4</f>
        <v>05212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大仙市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大仙市</v>
      </c>
      <c r="AZ4" s="1038" t="str">
        <f>年度マスタ!$K4</f>
        <v>05212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大仙市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6</v>
      </c>
      <c r="J7" s="701">
        <f t="shared" si="0"/>
        <v>5</v>
      </c>
      <c r="K7" s="702">
        <f t="shared" si="0"/>
        <v>6</v>
      </c>
      <c r="L7" s="702">
        <f t="shared" si="0"/>
        <v>6</v>
      </c>
      <c r="M7" s="702">
        <f t="shared" si="0"/>
        <v>6</v>
      </c>
      <c r="N7" s="702">
        <f t="shared" si="0"/>
        <v>6</v>
      </c>
      <c r="O7" s="702">
        <f>SUM(O8:O13)</f>
        <v>6</v>
      </c>
      <c r="P7" s="702">
        <f t="shared" si="0"/>
        <v>5</v>
      </c>
      <c r="Q7" s="703">
        <f>SUM(Q8:Q13)</f>
        <v>4</v>
      </c>
      <c r="R7" s="909">
        <f t="shared" si="0"/>
        <v>66.716999999999999</v>
      </c>
      <c r="S7" s="910">
        <f t="shared" si="0"/>
        <v>69.59</v>
      </c>
      <c r="T7" s="910">
        <f t="shared" si="0"/>
        <v>82.01700000000001</v>
      </c>
      <c r="U7" s="910">
        <f t="shared" si="0"/>
        <v>74.489000000000004</v>
      </c>
      <c r="V7" s="910">
        <f t="shared" si="0"/>
        <v>79.695999999999998</v>
      </c>
      <c r="W7" s="910">
        <f t="shared" si="0"/>
        <v>61.113</v>
      </c>
      <c r="X7" s="910">
        <f t="shared" si="0"/>
        <v>63.498999999999995</v>
      </c>
      <c r="Y7" s="910">
        <f t="shared" si="0"/>
        <v>54.777999999999992</v>
      </c>
      <c r="Z7" s="910">
        <f>SUM(Z8:Z13)</f>
        <v>59.555999999999997</v>
      </c>
      <c r="AA7" s="910">
        <f>SUM(AA8:AA13)</f>
        <v>59.239000000000004</v>
      </c>
      <c r="AB7" s="911">
        <f t="shared" si="0"/>
        <v>52.284000000000006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13.685</v>
      </c>
      <c r="S10" s="916">
        <f>VLOOKUP($D$3&amp;"_"&amp;S$3,データシート1!$A:$BU,MATCH($R$2&amp;"_"&amp;$C10,データシート1!$A$1:$BU$1,0),0)</f>
        <v>10.955</v>
      </c>
      <c r="T10" s="916">
        <f>VLOOKUP($D$3&amp;"_"&amp;T$3,データシート1!$A:$BU,MATCH($R$2&amp;"_"&amp;$C10,データシート1!$A$1:$BU$1,0),0)</f>
        <v>8.3640000000000008</v>
      </c>
      <c r="U10" s="916">
        <f>VLOOKUP($D$3&amp;"_"&amp;U$3,データシート1!$A:$BU,MATCH($R$2&amp;"_"&amp;$C10,データシート1!$A$1:$BU$1,0),0)</f>
        <v>8.3879999999999999</v>
      </c>
      <c r="V10" s="916">
        <f>VLOOKUP($D$3&amp;"_"&amp;V$3,データシート1!$A:$BU,MATCH($R$2&amp;"_"&amp;$C10,データシート1!$A$1:$BU$1,0),0)</f>
        <v>8.16</v>
      </c>
      <c r="W10" s="916">
        <f>VLOOKUP($D$3&amp;"_"&amp;W$3,データシート1!$A:$BU,MATCH($R$2&amp;"_"&amp;$C10,データシート1!$A$1:$BU$1,0),0)</f>
        <v>8.3130000000000006</v>
      </c>
      <c r="X10" s="916">
        <f>VLOOKUP($D$3&amp;"_"&amp;X$3,データシート1!$A:$BU,MATCH($R$2&amp;"_"&amp;$C10,データシート1!$A$1:$BU$1,0),0)</f>
        <v>8.3070000000000004</v>
      </c>
      <c r="Y10" s="916">
        <f>VLOOKUP($D$3&amp;"_"&amp;Y$3,データシート1!$A:$BU,MATCH($R$2&amp;"_"&amp;$C10,データシート1!$A$1:$BU$1,0),0)</f>
        <v>8.6780000000000008</v>
      </c>
      <c r="Z10" s="916">
        <f>VLOOKUP($D$3&amp;"_"&amp;Z$3,データシート1!$A:$BU,MATCH($R$2&amp;"_"&amp;$C10,データシート1!$A$1:$BU$1,0),0)</f>
        <v>9.1890000000000001</v>
      </c>
      <c r="AA10" s="916">
        <f>VLOOKUP($D$3&amp;"_"&amp;AA$3,データシート1!$A:$BU,MATCH($R$2&amp;"_"&amp;$C10,データシート1!$A$1:$BU$1,0),0)</f>
        <v>9.2550000000000008</v>
      </c>
      <c r="AB10" s="917">
        <f>VLOOKUP($D$3&amp;"_"&amp;AB$3,データシート1!$A:$BU,MATCH($R$2&amp;"_"&amp;$C10,データシート1!$A$1:$BU$1,0),0)</f>
        <v>8.8249999999999993</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53.031999999999996</v>
      </c>
      <c r="S11" s="916">
        <f>VLOOKUP($D$3&amp;"_"&amp;S$3,データシート1!$A:$BU,MATCH($R$2&amp;"_"&amp;$C11,データシート1!$A$1:$BU$1,0),0)</f>
        <v>58.635000000000005</v>
      </c>
      <c r="T11" s="916">
        <f>VLOOKUP($D$3&amp;"_"&amp;T$3,データシート1!$A:$BU,MATCH($R$2&amp;"_"&amp;$C11,データシート1!$A$1:$BU$1,0),0)</f>
        <v>73.653000000000006</v>
      </c>
      <c r="U11" s="916">
        <f>VLOOKUP($D$3&amp;"_"&amp;U$3,データシート1!$A:$BU,MATCH($R$2&amp;"_"&amp;$C11,データシート1!$A$1:$BU$1,0),0)</f>
        <v>66.100999999999999</v>
      </c>
      <c r="V11" s="916">
        <f>VLOOKUP($D$3&amp;"_"&amp;V$3,データシート1!$A:$BU,MATCH($R$2&amp;"_"&amp;$C11,データシート1!$A$1:$BU$1,0),0)</f>
        <v>71.536000000000001</v>
      </c>
      <c r="W11" s="916">
        <f>VLOOKUP($D$3&amp;"_"&amp;W$3,データシート1!$A:$BU,MATCH($R$2&amp;"_"&amp;$C11,データシート1!$A$1:$BU$1,0),0)</f>
        <v>52.8</v>
      </c>
      <c r="X11" s="916">
        <f>VLOOKUP($D$3&amp;"_"&amp;X$3,データシート1!$A:$BU,MATCH($R$2&amp;"_"&amp;$C11,データシート1!$A$1:$BU$1,0),0)</f>
        <v>55.191999999999993</v>
      </c>
      <c r="Y11" s="916">
        <f>VLOOKUP($D$3&amp;"_"&amp;Y$3,データシート1!$A:$BU,MATCH($R$2&amp;"_"&amp;$C11,データシート1!$A$1:$BU$1,0),0)</f>
        <v>46.099999999999994</v>
      </c>
      <c r="Z11" s="916">
        <f>VLOOKUP($D$3&amp;"_"&amp;Z$3,データシート1!$A:$BU,MATCH($R$2&amp;"_"&amp;$C11,データシート1!$A$1:$BU$1,0),0)</f>
        <v>50.366999999999997</v>
      </c>
      <c r="AA11" s="916">
        <f>VLOOKUP($D$3&amp;"_"&amp;AA$3,データシート1!$A:$BU,MATCH($R$2&amp;"_"&amp;$C11,データシート1!$A$1:$BU$1,0),0)</f>
        <v>49.984000000000002</v>
      </c>
      <c r="AB11" s="917">
        <f>VLOOKUP($D$3&amp;"_"&amp;AB$3,データシート1!$A:$BU,MATCH($R$2&amp;"_"&amp;$C11,データシート1!$A$1:$BU$1,0),0)</f>
        <v>43.459000000000003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13.685</v>
      </c>
      <c r="S26" s="925">
        <f>VLOOKUP($D$3&amp;"_"&amp;S$3,データシート2!$A:$SI,MATCH($R$2&amp;"_"&amp;$B26,データシート2!$A$1:$SI$1,0),0)</f>
        <v>10.955</v>
      </c>
      <c r="T26" s="925">
        <f>VLOOKUP($D$3&amp;"_"&amp;T$3,データシート2!$A:$SI,MATCH($R$2&amp;"_"&amp;$B26,データシート2!$A$1:$SI$1,0),0)</f>
        <v>8.3640000000000008</v>
      </c>
      <c r="U26" s="925">
        <f>VLOOKUP($D$3&amp;"_"&amp;U$3,データシート2!$A:$SI,MATCH($R$2&amp;"_"&amp;$B26,データシート2!$A$1:$SI$1,0),0)</f>
        <v>8.3879999999999999</v>
      </c>
      <c r="V26" s="925">
        <f>VLOOKUP($D$3&amp;"_"&amp;V$3,データシート2!$A:$SI,MATCH($R$2&amp;"_"&amp;$B26,データシート2!$A$1:$SI$1,0),0)</f>
        <v>8.16</v>
      </c>
      <c r="W26" s="925">
        <f>VLOOKUP($D$3&amp;"_"&amp;W$3,データシート2!$A:$SI,MATCH($R$2&amp;"_"&amp;$B26,データシート2!$A$1:$SI$1,0),0)</f>
        <v>8.3130000000000006</v>
      </c>
      <c r="X26" s="925">
        <f>VLOOKUP($D$3&amp;"_"&amp;X$3,データシート2!$A:$SI,MATCH($R$2&amp;"_"&amp;$B26,データシート2!$A$1:$SI$1,0),0)</f>
        <v>8.3070000000000004</v>
      </c>
      <c r="Y26" s="925">
        <f>VLOOKUP($D$3&amp;"_"&amp;Y$3,データシート2!$A:$SI,MATCH($R$2&amp;"_"&amp;$B26,データシート2!$A$1:$SI$1,0),0)</f>
        <v>8.6780000000000008</v>
      </c>
      <c r="Z26" s="925">
        <f>VLOOKUP($D$3&amp;"_"&amp;Z$3,データシート2!$A:$SI,MATCH($R$2&amp;"_"&amp;$B26,データシート2!$A$1:$SI$1,0),0)</f>
        <v>9.1890000000000001</v>
      </c>
      <c r="AA26" s="925">
        <f>VLOOKUP($D$3&amp;"_"&amp;AA$3,データシート2!$A:$SI,MATCH($R$2&amp;"_"&amp;$B26,データシート2!$A$1:$SI$1,0),0)</f>
        <v>9.2550000000000008</v>
      </c>
      <c r="AB26" s="926">
        <f>VLOOKUP($D$3&amp;"_"&amp;AB$3,データシート2!$A:$SI,MATCH($R$2&amp;"_"&amp;$B26,データシート2!$A$1:$SI$1,0),0)</f>
        <v>8.8249999999999993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13.685</v>
      </c>
      <c r="S48" s="938">
        <f>VLOOKUP($D$3&amp;"_"&amp;S$3,データシート2!$A:$SI,MATCH($R$2&amp;"_"&amp;$C48,データシート2!$A$1:$SI$1,0),0)</f>
        <v>10.955</v>
      </c>
      <c r="T48" s="938">
        <f>VLOOKUP($D$3&amp;"_"&amp;T$3,データシート2!$A:$SI,MATCH($R$2&amp;"_"&amp;$C48,データシート2!$A$1:$SI$1,0),0)</f>
        <v>8.3640000000000008</v>
      </c>
      <c r="U48" s="938">
        <f>VLOOKUP($D$3&amp;"_"&amp;U$3,データシート2!$A:$SI,MATCH($R$2&amp;"_"&amp;$C48,データシート2!$A$1:$SI$1,0),0)</f>
        <v>8.3879999999999999</v>
      </c>
      <c r="V48" s="938">
        <f>VLOOKUP($D$3&amp;"_"&amp;V$3,データシート2!$A:$SI,MATCH($R$2&amp;"_"&amp;$C48,データシート2!$A$1:$SI$1,0),0)</f>
        <v>8.16</v>
      </c>
      <c r="W48" s="938">
        <f>VLOOKUP($D$3&amp;"_"&amp;W$3,データシート2!$A:$SI,MATCH($R$2&amp;"_"&amp;$C48,データシート2!$A$1:$SI$1,0),0)</f>
        <v>8.3130000000000006</v>
      </c>
      <c r="X48" s="938">
        <f>VLOOKUP($D$3&amp;"_"&amp;X$3,データシート2!$A:$SI,MATCH($R$2&amp;"_"&amp;$C48,データシート2!$A$1:$SI$1,0),0)</f>
        <v>8.3070000000000004</v>
      </c>
      <c r="Y48" s="938">
        <f>VLOOKUP($D$3&amp;"_"&amp;Y$3,データシート2!$A:$SI,MATCH($R$2&amp;"_"&amp;$C48,データシート2!$A$1:$SI$1,0),0)</f>
        <v>8.6780000000000008</v>
      </c>
      <c r="Z48" s="938">
        <f>VLOOKUP($D$3&amp;"_"&amp;Z$3,データシート2!$A:$SI,MATCH($R$2&amp;"_"&amp;$C48,データシート2!$A$1:$SI$1,0),0)</f>
        <v>9.1890000000000001</v>
      </c>
      <c r="AA48" s="938">
        <f>VLOOKUP($D$3&amp;"_"&amp;AA$3,データシート2!$A:$SI,MATCH($R$2&amp;"_"&amp;$C48,データシート2!$A$1:$SI$1,0),0)</f>
        <v>9.2550000000000008</v>
      </c>
      <c r="AB48" s="939">
        <f>VLOOKUP($D$3&amp;"_"&amp;AB$3,データシート2!$A:$SI,MATCH($R$2&amp;"_"&amp;$C48,データシート2!$A$1:$SI$1,0),0)</f>
        <v>8.8249999999999993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2.76</v>
      </c>
      <c r="S77" s="925">
        <f>VLOOKUP($D$3&amp;"_"&amp;S$3,データシート2!$A:$SI,MATCH($R$2&amp;"_"&amp;$B77,データシート2!$A$1:$SI$1,0),0)</f>
        <v>3.661</v>
      </c>
      <c r="T77" s="925">
        <f>VLOOKUP($D$3&amp;"_"&amp;T$3,データシート2!$A:$SI,MATCH($R$2&amp;"_"&amp;$B77,データシート2!$A$1:$SI$1,0),0)</f>
        <v>4.056</v>
      </c>
      <c r="U77" s="925">
        <f>VLOOKUP($D$3&amp;"_"&amp;U$3,データシート2!$A:$SI,MATCH($R$2&amp;"_"&amp;$B77,データシート2!$A$1:$SI$1,0),0)</f>
        <v>3.9870000000000001</v>
      </c>
      <c r="V77" s="925">
        <f>VLOOKUP($D$3&amp;"_"&amp;V$3,データシート2!$A:$SI,MATCH($R$2&amp;"_"&amp;$B77,データシート2!$A$1:$SI$1,0),0)</f>
        <v>3.484</v>
      </c>
      <c r="W77" s="925">
        <f>VLOOKUP($D$3&amp;"_"&amp;W$3,データシート2!$A:$SI,MATCH($R$2&amp;"_"&amp;$B77,データシート2!$A$1:$SI$1,0),0)</f>
        <v>3.4670000000000001</v>
      </c>
      <c r="X77" s="925">
        <f>VLOOKUP($D$3&amp;"_"&amp;X$3,データシート2!$A:$SI,MATCH($R$2&amp;"_"&amp;$B77,データシート2!$A$1:$SI$1,0),0)</f>
        <v>3.1779999999999999</v>
      </c>
      <c r="Y77" s="925">
        <f>VLOOKUP($D$3&amp;"_"&amp;Y$3,データシート2!$A:$SI,MATCH($R$2&amp;"_"&amp;$B77,データシート2!$A$1:$SI$1,0),0)</f>
        <v>2.9790000000000001</v>
      </c>
      <c r="Z77" s="925">
        <f>VLOOKUP($D$3&amp;"_"&amp;Z$3,データシート2!$A:$SI,MATCH($R$2&amp;"_"&amp;$B77,データシート2!$A$1:$SI$1,0),0)</f>
        <v>2.7440000000000002</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2.76</v>
      </c>
      <c r="S84" s="938">
        <f>VLOOKUP($D$3&amp;"_"&amp;S$3,データシート2!$A:$SI,MATCH($R$2&amp;"_"&amp;$C84,データシート2!$A$1:$SI$1,0),0)</f>
        <v>3.661</v>
      </c>
      <c r="T84" s="938">
        <f>VLOOKUP($D$3&amp;"_"&amp;T$3,データシート2!$A:$SI,MATCH($R$2&amp;"_"&amp;$C84,データシート2!$A$1:$SI$1,0),0)</f>
        <v>4.056</v>
      </c>
      <c r="U84" s="938">
        <f>VLOOKUP($D$3&amp;"_"&amp;U$3,データシート2!$A:$SI,MATCH($R$2&amp;"_"&amp;$C84,データシート2!$A$1:$SI$1,0),0)</f>
        <v>3.9870000000000001</v>
      </c>
      <c r="V84" s="938">
        <f>VLOOKUP($D$3&amp;"_"&amp;V$3,データシート2!$A:$SI,MATCH($R$2&amp;"_"&amp;$C84,データシート2!$A$1:$SI$1,0),0)</f>
        <v>3.484</v>
      </c>
      <c r="W84" s="938">
        <f>VLOOKUP($D$3&amp;"_"&amp;W$3,データシート2!$A:$SI,MATCH($R$2&amp;"_"&amp;$C84,データシート2!$A$1:$SI$1,0),0)</f>
        <v>3.4670000000000001</v>
      </c>
      <c r="X84" s="938">
        <f>VLOOKUP($D$3&amp;"_"&amp;X$3,データシート2!$A:$SI,MATCH($R$2&amp;"_"&amp;$C84,データシート2!$A$1:$SI$1,0),0)</f>
        <v>3.1779999999999999</v>
      </c>
      <c r="Y84" s="938">
        <f>VLOOKUP($D$3&amp;"_"&amp;Y$3,データシート2!$A:$SI,MATCH($R$2&amp;"_"&amp;$C84,データシート2!$A$1:$SI$1,0),0)</f>
        <v>2.9790000000000001</v>
      </c>
      <c r="Z84" s="938">
        <f>VLOOKUP($D$3&amp;"_"&amp;Z$3,データシート2!$A:$SI,MATCH($R$2&amp;"_"&amp;$C84,データシート2!$A$1:$SI$1,0),0)</f>
        <v>2.7440000000000002</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1</v>
      </c>
      <c r="R117" s="924">
        <f>VLOOKUP($D$3&amp;"_"&amp;R$3,データシート2!$A:$SI,MATCH($R$2&amp;"_"&amp;$B117,データシート2!$A$1:$SI$1,0),0)</f>
        <v>6.8579999999999997</v>
      </c>
      <c r="S117" s="925">
        <f>VLOOKUP($D$3&amp;"_"&amp;S$3,データシート2!$A:$SI,MATCH($R$2&amp;"_"&amp;$B117,データシート2!$A$1:$SI$1,0),0)</f>
        <v>7.9080000000000004</v>
      </c>
      <c r="T117" s="925">
        <f>VLOOKUP($D$3&amp;"_"&amp;T$3,データシート2!$A:$SI,MATCH($R$2&amp;"_"&amp;$B117,データシート2!$A$1:$SI$1,0),0)</f>
        <v>8.3539999999999992</v>
      </c>
      <c r="U117" s="925">
        <f>VLOOKUP($D$3&amp;"_"&amp;U$3,データシート2!$A:$SI,MATCH($R$2&amp;"_"&amp;$B117,データシート2!$A$1:$SI$1,0),0)</f>
        <v>4.3710000000000004</v>
      </c>
      <c r="V117" s="925">
        <f>VLOOKUP($D$3&amp;"_"&amp;V$3,データシート2!$A:$SI,MATCH($R$2&amp;"_"&amp;$B117,データシート2!$A$1:$SI$1,0),0)</f>
        <v>9.2520000000000007</v>
      </c>
      <c r="W117" s="925">
        <f>VLOOKUP($D$3&amp;"_"&amp;W$3,データシート2!$A:$SI,MATCH($R$2&amp;"_"&amp;$B117,データシート2!$A$1:$SI$1,0),0)</f>
        <v>8.1189999999999998</v>
      </c>
      <c r="X117" s="925">
        <f>VLOOKUP($D$3&amp;"_"&amp;X$3,データシート2!$A:$SI,MATCH($R$2&amp;"_"&amp;$B117,データシート2!$A$1:$SI$1,0),0)</f>
        <v>8.7929999999999993</v>
      </c>
      <c r="Y117" s="925">
        <f>VLOOKUP($D$3&amp;"_"&amp;Y$3,データシート2!$A:$SI,MATCH($R$2&amp;"_"&amp;$B117,データシート2!$A$1:$SI$1,0),0)</f>
        <v>8.1359999999999992</v>
      </c>
      <c r="Z117" s="925">
        <f>VLOOKUP($D$3&amp;"_"&amp;Z$3,データシート2!$A:$SI,MATCH($R$2&amp;"_"&amp;$B117,データシート2!$A$1:$SI$1,0),0)</f>
        <v>7.9889999999999999</v>
      </c>
      <c r="AA117" s="925">
        <f>VLOOKUP($D$3&amp;"_"&amp;AA$3,データシート2!$A:$SI,MATCH($R$2&amp;"_"&amp;$B117,データシート2!$A$1:$SI$1,0),0)</f>
        <v>8.0510000000000002</v>
      </c>
      <c r="AB117" s="926">
        <f>VLOOKUP($D$3&amp;"_"&amp;AB$3,データシート2!$A:$SI,MATCH($R$2&amp;"_"&amp;$B117,データシート2!$A$1:$SI$1,0),0)</f>
        <v>4.6120000000000001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1</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1</v>
      </c>
      <c r="R118" s="933">
        <f>VLOOKUP($D$3&amp;"_"&amp;R$3,データシート2!$A:$SI,MATCH($R$2&amp;"_"&amp;$C118,データシート2!$A$1:$SI$1,0),0)</f>
        <v>6.8579999999999997</v>
      </c>
      <c r="S118" s="928">
        <f>VLOOKUP($D$3&amp;"_"&amp;S$3,データシート2!$A:$SI,MATCH($R$2&amp;"_"&amp;$C118,データシート2!$A$1:$SI$1,0),0)</f>
        <v>7.9080000000000004</v>
      </c>
      <c r="T118" s="928">
        <f>VLOOKUP($D$3&amp;"_"&amp;T$3,データシート2!$A:$SI,MATCH($R$2&amp;"_"&amp;$C118,データシート2!$A$1:$SI$1,0),0)</f>
        <v>8.3539999999999992</v>
      </c>
      <c r="U118" s="928">
        <f>VLOOKUP($D$3&amp;"_"&amp;U$3,データシート2!$A:$SI,MATCH($R$2&amp;"_"&amp;$C118,データシート2!$A$1:$SI$1,0),0)</f>
        <v>4.3710000000000004</v>
      </c>
      <c r="V118" s="928">
        <f>VLOOKUP($D$3&amp;"_"&amp;V$3,データシート2!$A:$SI,MATCH($R$2&amp;"_"&amp;$C118,データシート2!$A$1:$SI$1,0),0)</f>
        <v>9.2520000000000007</v>
      </c>
      <c r="W118" s="928">
        <f>VLOOKUP($D$3&amp;"_"&amp;W$3,データシート2!$A:$SI,MATCH($R$2&amp;"_"&amp;$C118,データシート2!$A$1:$SI$1,0),0)</f>
        <v>8.1189999999999998</v>
      </c>
      <c r="X118" s="928">
        <f>VLOOKUP($D$3&amp;"_"&amp;X$3,データシート2!$A:$SI,MATCH($R$2&amp;"_"&amp;$C118,データシート2!$A$1:$SI$1,0),0)</f>
        <v>8.7929999999999993</v>
      </c>
      <c r="Y118" s="928">
        <f>VLOOKUP($D$3&amp;"_"&amp;Y$3,データシート2!$A:$SI,MATCH($R$2&amp;"_"&amp;$C118,データシート2!$A$1:$SI$1,0),0)</f>
        <v>8.1359999999999992</v>
      </c>
      <c r="Z118" s="928">
        <f>VLOOKUP($D$3&amp;"_"&amp;Z$3,データシート2!$A:$SI,MATCH($R$2&amp;"_"&amp;$C118,データシート2!$A$1:$SI$1,0),0)</f>
        <v>7.9889999999999999</v>
      </c>
      <c r="AA118" s="928">
        <f>VLOOKUP($D$3&amp;"_"&amp;AA$3,データシート2!$A:$SI,MATCH($R$2&amp;"_"&amp;$C118,データシート2!$A$1:$SI$1,0),0)</f>
        <v>8.0510000000000002</v>
      </c>
      <c r="AB118" s="929">
        <f>VLOOKUP($D$3&amp;"_"&amp;AB$3,データシート2!$A:$SI,MATCH($R$2&amp;"_"&amp;$C118,データシート2!$A$1:$SI$1,0),0)</f>
        <v>4.6120000000000001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43.414000000000001</v>
      </c>
      <c r="S124" s="925">
        <f>VLOOKUP($D$3&amp;"_"&amp;S$3,データシート2!$A:$SI,MATCH($R$2&amp;"_"&amp;$B124,データシート2!$A$1:$SI$1,0),0)</f>
        <v>47.066000000000003</v>
      </c>
      <c r="T124" s="925">
        <f>VLOOKUP($D$3&amp;"_"&amp;T$3,データシート2!$A:$SI,MATCH($R$2&amp;"_"&amp;$B124,データシート2!$A$1:$SI$1,0),0)</f>
        <v>61.243000000000002</v>
      </c>
      <c r="U124" s="925">
        <f>VLOOKUP($D$3&amp;"_"&amp;U$3,データシート2!$A:$SI,MATCH($R$2&amp;"_"&amp;$B124,データシート2!$A$1:$SI$1,0),0)</f>
        <v>57.743000000000002</v>
      </c>
      <c r="V124" s="925">
        <f>VLOOKUP($D$3&amp;"_"&amp;V$3,データシート2!$A:$SI,MATCH($R$2&amp;"_"&amp;$B124,データシート2!$A$1:$SI$1,0),0)</f>
        <v>58.8</v>
      </c>
      <c r="W124" s="925">
        <f>VLOOKUP($D$3&amp;"_"&amp;W$3,データシート2!$A:$SI,MATCH($R$2&amp;"_"&amp;$B124,データシート2!$A$1:$SI$1,0),0)</f>
        <v>41.213999999999999</v>
      </c>
      <c r="X124" s="925">
        <f>VLOOKUP($D$3&amp;"_"&amp;X$3,データシート2!$A:$SI,MATCH($R$2&amp;"_"&amp;$B124,データシート2!$A$1:$SI$1,0),0)</f>
        <v>43.220999999999997</v>
      </c>
      <c r="Y124" s="925">
        <f>VLOOKUP($D$3&amp;"_"&amp;Y$3,データシート2!$A:$SI,MATCH($R$2&amp;"_"&amp;$B124,データシート2!$A$1:$SI$1,0),0)</f>
        <v>34.984999999999999</v>
      </c>
      <c r="Z124" s="925">
        <f>VLOOKUP($D$3&amp;"_"&amp;Z$3,データシート2!$A:$SI,MATCH($R$2&amp;"_"&amp;$B124,データシート2!$A$1:$SI$1,0),0)</f>
        <v>24.832000000000001</v>
      </c>
      <c r="AA124" s="925">
        <f>VLOOKUP($D$3&amp;"_"&amp;AA$3,データシート2!$A:$SI,MATCH($R$2&amp;"_"&amp;$B124,データシート2!$A$1:$SI$1,0),0)</f>
        <v>41.933</v>
      </c>
      <c r="AB124" s="926">
        <f>VLOOKUP($D$3&amp;"_"&amp;AB$3,データシート2!$A:$SI,MATCH($R$2&amp;"_"&amp;$B124,データシート2!$A$1:$SI$1,0),0)</f>
        <v>38.847000000000001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43.414000000000001</v>
      </c>
      <c r="S125" s="941">
        <f>VLOOKUP($D$3&amp;"_"&amp;S$3,データシート2!$A:$SI,MATCH($R$2&amp;"_"&amp;$C125,データシート2!$A$1:$SI$1,0),0)</f>
        <v>47.066000000000003</v>
      </c>
      <c r="T125" s="941">
        <f>VLOOKUP($D$3&amp;"_"&amp;T$3,データシート2!$A:$SI,MATCH($R$2&amp;"_"&amp;$C125,データシート2!$A$1:$SI$1,0),0)</f>
        <v>61.243000000000002</v>
      </c>
      <c r="U125" s="941">
        <f>VLOOKUP($D$3&amp;"_"&amp;U$3,データシート2!$A:$SI,MATCH($R$2&amp;"_"&amp;$C125,データシート2!$A$1:$SI$1,0),0)</f>
        <v>57.743000000000002</v>
      </c>
      <c r="V125" s="941">
        <f>VLOOKUP($D$3&amp;"_"&amp;V$3,データシート2!$A:$SI,MATCH($R$2&amp;"_"&amp;$C125,データシート2!$A$1:$SI$1,0),0)</f>
        <v>58.8</v>
      </c>
      <c r="W125" s="941">
        <f>VLOOKUP($D$3&amp;"_"&amp;W$3,データシート2!$A:$SI,MATCH($R$2&amp;"_"&amp;$C125,データシート2!$A$1:$SI$1,0),0)</f>
        <v>41.213999999999999</v>
      </c>
      <c r="X125" s="941">
        <f>VLOOKUP($D$3&amp;"_"&amp;X$3,データシート2!$A:$SI,MATCH($R$2&amp;"_"&amp;$C125,データシート2!$A$1:$SI$1,0),0)</f>
        <v>43.220999999999997</v>
      </c>
      <c r="Y125" s="941">
        <f>VLOOKUP($D$3&amp;"_"&amp;Y$3,データシート2!$A:$SI,MATCH($R$2&amp;"_"&amp;$C125,データシート2!$A$1:$SI$1,0),0)</f>
        <v>34.984999999999999</v>
      </c>
      <c r="Z125" s="941">
        <f>VLOOKUP($D$3&amp;"_"&amp;Z$3,データシート2!$A:$SI,MATCH($R$2&amp;"_"&amp;$C125,データシート2!$A$1:$SI$1,0),0)</f>
        <v>24.832000000000001</v>
      </c>
      <c r="AA125" s="941">
        <f>VLOOKUP($D$3&amp;"_"&amp;AA$3,データシート2!$A:$SI,MATCH($R$2&amp;"_"&amp;$C125,データシート2!$A$1:$SI$1,0),0)</f>
        <v>41.933</v>
      </c>
      <c r="AB125" s="942">
        <f>VLOOKUP($D$3&amp;"_"&amp;AB$3,データシート2!$A:$SI,MATCH($R$2&amp;"_"&amp;$C125,データシート2!$A$1:$SI$1,0),0)</f>
        <v>38.847000000000001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14.802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14.802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2025-03-04T09:15:04Z</dcterms:created>
  <dcterms:modified xsi:type="dcterms:W3CDTF">2025-03-04T09:15:04Z</dcterms:modified>
  <cp:category/>
  <cp:contentStatus/>
</cp:coreProperties>
</file>