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9636A8-6972-4826-8455-5166BEA5AF4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I201"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<sst xmlns="http://schemas.openxmlformats.org/spreadsheetml/2006/main" count="20125" uniqueCount="2810">
  <si>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</si>
  <si>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</si>
  <si>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</si>
  <si>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</si>
  <si>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</si>
  <si>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</si>
  <si>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</si>
  <si>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</si>
  <si>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</si>
  <si>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</si>
  <si>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</si>
  <si>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</si>
  <si>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</si>
  <si>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</si>
  <si>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</si>
  <si>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</si>
  <si>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</si>
  <si>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</si>
  <si>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</si>
  <si>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</si>
  <si>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</si>
  <si>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</si>
  <si>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</si>
  <si>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</si>
  <si>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</si>
  <si>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</si>
  <si>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</si>
  <si>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</si>
  <si>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</si>
  <si>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</si>
  <si>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</si>
  <si>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</si>
  <si>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</si>
  <si>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</si>
  <si>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</si>
  <si>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</si>
  <si>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</si>
  <si>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</si>
  <si>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</si>
  <si>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</si>
  <si>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</si>
  <si>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</si>
  <si>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</si>
  <si>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</si>
  <si>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</si>
  <si>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</si>
  <si>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</si>
  <si>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</si>
  <si>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</si>
  <si>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</si>
  <si>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</si>
  <si>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</si>
  <si>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</si>
  <si>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</si>
  <si>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</si>
  <si>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</si>
  <si>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</si>
  <si>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</si>
  <si>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</si>
  <si>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</si>
  <si>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</si>
  <si>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</si>
  <si>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</si>
  <si>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</si>
  <si>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</si>
  <si>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</si>
  <si>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</si>
  <si>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</si>
  <si>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</si>
  <si>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</si>
  <si>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</si>
  <si>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</si>
  <si>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</si>
  <si>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</si>
  <si>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</si>
  <si>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</si>
  <si>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</si>
  <si>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</si>
  <si>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</si>
  <si>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</si>
  <si>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</si>
  <si>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</si>
  <si>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</si>
  <si>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</si>
  <si>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</si>
  <si>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</si>
  <si>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</si>
  <si>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</si>
  <si>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</si>
  <si>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</si>
  <si>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</si>
  <si>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</si>
  <si>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</si>
  <si>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</si>
  <si>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</si>
  <si>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</si>
  <si>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</si>
  <si>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</si>
  <si>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</si>
  <si>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</si>
  <si>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</si>
  <si>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</si>
  <si>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</si>
  <si>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</si>
  <si>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</si>
  <si>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</si>
  <si>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</si>
  <si>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</si>
  <si>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</si>
  <si>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</si>
  <si>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</si>
  <si>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</si>
  <si>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</si>
  <si>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</si>
  <si>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</si>
  <si>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</si>
  <si>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</si>
  <si>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</si>
  <si>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</si>
  <si>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</si>
  <si>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</si>
  <si>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</si>
  <si>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</si>
  <si>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</si>
  <si>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</si>
  <si>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</si>
  <si>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</si>
  <si>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</si>
  <si>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</si>
  <si>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</si>
  <si>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</si>
  <si>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</si>
  <si>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</si>
  <si>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</si>
  <si>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</si>
  <si>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</si>
  <si>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</si>
  <si>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</si>
  <si>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</si>
  <si>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</si>
  <si>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</si>
  <si>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</si>
  <si>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</si>
  <si>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</si>
  <si>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</si>
  <si>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</si>
  <si>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</si>
  <si>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</si>
  <si>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</si>
  <si>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</si>
  <si>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</si>
  <si>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</si>
  <si>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</si>
  <si>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</si>
  <si>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</si>
  <si>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</si>
  <si>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</si>
  <si>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</si>
  <si>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</si>
  <si>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</si>
  <si>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</si>
  <si>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</si>
  <si>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</si>
  <si>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</si>
  <si>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</si>
  <si>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</si>
  <si>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</si>
  <si>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</si>
  <si>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</si>
  <si>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</si>
  <si>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</si>
  <si>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</si>
  <si>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</si>
  <si>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</si>
  <si>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</si>
  <si>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</si>
  <si>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</si>
  <si>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</si>
  <si>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</si>
  <si>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</si>
  <si>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</si>
  <si>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</si>
  <si>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</si>
  <si>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</si>
  <si>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</si>
  <si>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</si>
  <si>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</si>
  <si>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</si>
  <si>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</si>
  <si>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</si>
  <si>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</si>
  <si>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</si>
  <si>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</si>
  <si>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</si>
  <si>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</si>
  <si>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</si>
  <si>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</si>
  <si>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</si>
  <si>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</si>
  <si>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</si>
  <si>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</si>
  <si>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</si>
  <si>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</si>
  <si>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</si>
  <si>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</si>
  <si>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</si>
  <si>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</si>
  <si>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</si>
  <si>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</si>
  <si>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</si>
  <si>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</si>
  <si>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</si>
  <si>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</si>
  <si>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</si>
  <si>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</si>
  <si>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</si>
  <si>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</si>
  <si>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</si>
  <si>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</si>
  <si>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</si>
  <si>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</si>
  <si>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</si>
  <si>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</si>
  <si>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</si>
  <si>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</si>
  <si>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</si>
  <si>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</si>
  <si>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</si>
  <si>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</si>
  <si>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</si>
  <si>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</si>
  <si>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</si>
  <si>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</si>
  <si>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</si>
  <si>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</si>
  <si>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</si>
  <si>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</si>
  <si>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</si>
  <si>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</si>
  <si>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</si>
  <si>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</si>
  <si>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</si>
  <si>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</si>
  <si>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</si>
  <si>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</si>
  <si>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</si>
  <si>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</si>
  <si>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</si>
  <si>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</si>
  <si>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</si>
  <si>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</si>
  <si>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</si>
  <si>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</si>
  <si>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</si>
  <si>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</si>
  <si>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</si>
  <si>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</si>
  <si>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</si>
  <si>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</si>
  <si>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</si>
  <si>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</si>
  <si>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</si>
  <si>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</si>
  <si>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</si>
  <si>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</si>
  <si>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</si>
  <si>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</si>
  <si>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</si>
  <si>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</si>
  <si>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</si>
  <si>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</si>
  <si>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</si>
  <si>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</si>
  <si>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</si>
  <si>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</si>
  <si>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</si>
  <si>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</si>
  <si>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</si>
  <si>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</si>
  <si>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</si>
  <si>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</si>
  <si>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</si>
  <si>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</si>
  <si>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</si>
  <si>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</si>
  <si>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</si>
  <si>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</si>
  <si>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</si>
  <si>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</si>
  <si>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</si>
  <si>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</si>
  <si>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</si>
  <si>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</si>
  <si>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</si>
  <si>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</si>
  <si>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</si>
  <si>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</si>
  <si>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</si>
  <si>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</si>
  <si>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</si>
  <si>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</si>
  <si>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</si>
  <si>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</si>
  <si>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</si>
  <si>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</si>
  <si>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</si>
  <si>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</si>
  <si>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</si>
  <si>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</si>
  <si>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</si>
  <si>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</si>
  <si>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</si>
  <si>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</si>
  <si>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</si>
  <si>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</si>
  <si>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</si>
  <si>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</si>
  <si>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</si>
  <si>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</si>
  <si>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</si>
  <si>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</si>
  <si>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</si>
  <si>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</si>
  <si>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</si>
  <si>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</si>
  <si>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</si>
  <si>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</si>
  <si>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</si>
  <si>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</si>
  <si>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</si>
  <si>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</si>
  <si>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</si>
  <si>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</si>
  <si>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</si>
  <si>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</si>
  <si>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</si>
  <si>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</si>
  <si>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</si>
  <si>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</si>
  <si>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</si>
  <si>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</si>
  <si>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</si>
  <si>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</si>
  <si>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</si>
  <si>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</si>
  <si>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</si>
  <si>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</si>
  <si>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</si>
  <si>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</si>
  <si>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</si>
  <si>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</si>
  <si>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</si>
  <si>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</si>
  <si>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</si>
  <si>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</si>
  <si>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</si>
  <si>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</si>
  <si>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</si>
  <si>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</si>
  <si>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</si>
  <si>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</si>
  <si>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</si>
  <si>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</si>
  <si>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</si>
  <si>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</si>
  <si>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</si>
  <si>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</si>
  <si>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</si>
  <si>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</si>
  <si>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</si>
  <si>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</si>
  <si>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</si>
  <si>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</si>
  <si>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</si>
  <si>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</si>
  <si>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</si>
  <si>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</si>
  <si>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</si>
  <si>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</si>
  <si>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</si>
  <si>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</si>
  <si>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</si>
  <si>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</si>
  <si>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</si>
  <si>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</si>
  <si>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</si>
  <si>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</si>
  <si>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</si>
  <si>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</si>
  <si>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</si>
  <si>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</si>
  <si>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</si>
  <si>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</si>
  <si>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</si>
  <si>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</si>
  <si>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</si>
  <si>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</si>
  <si>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</si>
  <si>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</si>
  <si>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</si>
  <si>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</si>
  <si>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</si>
  <si>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</si>
  <si>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</si>
  <si>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</si>
  <si>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</si>
  <si>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</si>
  <si>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</si>
  <si>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</si>
  <si>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</si>
  <si>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</si>
  <si>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</si>
  <si>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</si>
  <si>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</si>
  <si>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</si>
  <si>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</si>
  <si>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</si>
  <si>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</si>
  <si>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</si>
  <si>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</si>
  <si>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</si>
  <si>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</si>
  <si>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</si>
  <si>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</si>
  <si>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</si>
  <si>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</si>
  <si>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</si>
  <si>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</si>
  <si>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</si>
  <si>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</si>
  <si>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</si>
  <si>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</si>
  <si>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</si>
  <si>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</si>
  <si>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</si>
  <si>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</si>
  <si>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</si>
  <si>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</si>
  <si>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</si>
  <si>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</si>
  <si>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</si>
  <si>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</si>
  <si>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</si>
  <si>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</si>
  <si>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</si>
  <si>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</si>
  <si>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</si>
  <si>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</si>
  <si>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</si>
  <si>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</si>
  <si>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</si>
  <si>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</si>
  <si>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</si>
  <si>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</si>
  <si>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</si>
  <si>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</si>
  <si>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</si>
  <si>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</si>
  <si>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</si>
  <si>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</si>
  <si>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</si>
  <si>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</si>
  <si>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</si>
  <si>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</si>
  <si>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</si>
  <si>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</si>
  <si>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</si>
  <si>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</si>
  <si>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</si>
  <si>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</si>
  <si>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</si>
  <si>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</si>
  <si>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</si>
  <si>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</si>
  <si>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</si>
  <si>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</si>
  <si>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</si>
  <si>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</si>
  <si>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</si>
  <si>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</si>
  <si>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</si>
  <si>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</si>
  <si>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</si>
  <si>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</si>
  <si>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</si>
  <si>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</si>
  <si>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</si>
  <si>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</si>
  <si>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</si>
  <si>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</si>
  <si>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</si>
  <si>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</si>
  <si>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</si>
  <si>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</si>
  <si>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</si>
  <si>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</si>
  <si>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</si>
  <si>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</si>
  <si>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</si>
  <si>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</si>
  <si>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</si>
  <si>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</si>
  <si>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</si>
  <si>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</si>
  <si>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</si>
  <si>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</si>
  <si>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</si>
  <si>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</si>
  <si>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</si>
  <si>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</si>
  <si>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</si>
  <si>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</si>
  <si>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</si>
  <si>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</si>
  <si>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</si>
  <si>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</si>
  <si>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</si>
  <si>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</si>
  <si>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</si>
  <si>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</si>
  <si>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</si>
  <si>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</si>
  <si>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</si>
  <si>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</si>
  <si>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</si>
  <si>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</si>
  <si>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</si>
  <si>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</si>
  <si>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</si>
  <si>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</si>
  <si>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</si>
  <si>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</si>
  <si>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</si>
  <si>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</si>
  <si>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</si>
  <si>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</si>
  <si>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</si>
  <si>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</si>
  <si>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</si>
  <si>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</si>
  <si>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</si>
  <si>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</si>
  <si>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</si>
  <si>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</si>
  <si>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</si>
  <si>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</si>
  <si>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</si>
  <si>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</si>
  <si>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</si>
  <si>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</si>
  <si>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</si>
  <si>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</si>
  <si>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</si>
  <si>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</si>
  <si>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</si>
  <si>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</si>
  <si>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</si>
  <si>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</si>
  <si>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</si>
  <si>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</si>
  <si>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</si>
  <si>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</si>
  <si>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</si>
  <si>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</si>
  <si>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</si>
  <si>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</si>
  <si>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</si>
  <si>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</si>
  <si>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</si>
  <si>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</si>
  <si>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</si>
  <si>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</si>
  <si>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</si>
  <si>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</si>
  <si>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</si>
  <si>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</si>
  <si>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</si>
  <si>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</si>
  <si>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</si>
  <si>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</si>
  <si>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</si>
  <si>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</si>
  <si>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</si>
  <si>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</si>
  <si>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</si>
  <si>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</si>
  <si>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</si>
  <si>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</si>
  <si>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</si>
  <si>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</si>
  <si>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</si>
  <si>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</si>
  <si>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</si>
  <si>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</si>
  <si>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</si>
  <si>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</si>
  <si>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</si>
  <si>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</si>
  <si>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</si>
  <si>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</si>
  <si>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</si>
  <si>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</si>
  <si>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</si>
  <si>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</si>
  <si>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</si>
  <si>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</si>
  <si>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</si>
  <si>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</si>
  <si>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</si>
  <si>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</si>
  <si>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</si>
  <si>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</si>
  <si>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</si>
  <si>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</si>
  <si>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</si>
  <si>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</si>
  <si>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</si>
  <si>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</si>
  <si>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</si>
  <si>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</si>
  <si>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</si>
  <si>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</si>
  <si>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</si>
  <si>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</si>
  <si>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</si>
  <si>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</si>
  <si>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</si>
  <si>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</si>
  <si>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</si>
  <si>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</si>
  <si>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</si>
  <si>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</si>
  <si>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</si>
  <si>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</si>
  <si>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</si>
  <si>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</si>
  <si>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</si>
  <si>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</si>
  <si>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</si>
  <si>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</si>
  <si>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</si>
  <si>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</si>
  <si>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</si>
  <si>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</si>
  <si>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</si>
  <si>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</si>
  <si>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</si>
  <si>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</si>
  <si>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</si>
  <si>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</si>
  <si>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</si>
  <si>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</si>
  <si>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</si>
  <si>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</si>
  <si>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</si>
  <si>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</si>
  <si>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</si>
  <si>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</si>
  <si>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</si>
  <si>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</si>
  <si>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</si>
  <si>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</si>
  <si>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</si>
  <si>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</si>
  <si>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</si>
  <si>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</si>
  <si>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</si>
  <si>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</si>
  <si>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</si>
  <si>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</si>
  <si>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</si>
  <si>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</si>
  <si>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</si>
  <si>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</si>
  <si>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</si>
  <si>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</si>
  <si>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</si>
  <si>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</si>
  <si>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</si>
  <si>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</si>
  <si>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</si>
  <si>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</si>
  <si>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</si>
  <si>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</si>
  <si>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</si>
  <si>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</si>
  <si>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</si>
  <si>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</si>
  <si>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</si>
  <si>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</si>
  <si>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</si>
  <si>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</si>
  <si>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</si>
  <si>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</si>
  <si>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</si>
  <si>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</si>
  <si>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</si>
  <si>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</si>
  <si>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</si>
  <si>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</si>
  <si>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</si>
  <si>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</si>
  <si>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</si>
  <si>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</si>
  <si>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</si>
  <si>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</si>
  <si>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</si>
  <si>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</si>
  <si>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</si>
  <si>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</si>
  <si>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</si>
  <si>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</si>
  <si>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</si>
  <si>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</si>
  <si>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</si>
  <si>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</si>
  <si>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</si>
  <si>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</si>
  <si>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</si>
  <si>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</si>
  <si>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</si>
  <si>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</si>
  <si>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</si>
  <si>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</si>
  <si>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</si>
  <si>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</si>
  <si>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</si>
  <si>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</si>
  <si>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</si>
  <si>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</si>
  <si>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</si>
  <si>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</si>
  <si>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</si>
  <si>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</si>
  <si>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</si>
  <si>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</si>
  <si>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</si>
  <si>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</si>
  <si>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</si>
  <si>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</si>
  <si>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</si>
  <si>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</si>
  <si>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</si>
  <si>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</si>
  <si>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</si>
  <si>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</si>
  <si>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</si>
  <si>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</si>
  <si>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</si>
  <si>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</si>
  <si>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</si>
  <si>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</si>
  <si>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</si>
  <si>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</si>
  <si>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</si>
  <si>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</si>
  <si>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</si>
  <si>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</si>
  <si>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</si>
  <si>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</si>
  <si>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</si>
  <si>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</si>
  <si>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</si>
  <si>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</si>
  <si>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</si>
  <si>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</si>
  <si>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</si>
  <si>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</si>
  <si>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</si>
  <si>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</si>
  <si>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</si>
  <si>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</si>
  <si>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</si>
  <si>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</si>
  <si>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</si>
  <si>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</si>
  <si>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</si>
  <si>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</si>
  <si>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</si>
  <si>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</si>
  <si>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</si>
  <si>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</si>
  <si>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</si>
  <si>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</si>
  <si>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</si>
  <si>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</si>
  <si>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</si>
  <si>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</si>
  <si>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</si>
  <si>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</si>
  <si>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</si>
  <si>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</si>
  <si>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</si>
  <si>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</si>
  <si>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</si>
  <si>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</si>
  <si>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</si>
  <si>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</si>
  <si>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</si>
  <si>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</si>
  <si>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</si>
  <si>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</si>
  <si>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</si>
  <si>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</si>
  <si>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</si>
  <si>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</si>
  <si>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</si>
  <si>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</si>
  <si>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</si>
  <si>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</si>
  <si>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</si>
  <si>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</si>
  <si>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</si>
  <si>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</si>
  <si>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</si>
  <si>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</si>
  <si>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</si>
  <si>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</si>
  <si>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</si>
  <si>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</si>
  <si>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</si>
  <si>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</si>
  <si>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</si>
  <si>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</si>
  <si>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</si>
  <si>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</si>
  <si>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</si>
  <si>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</si>
  <si>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</si>
  <si>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</si>
  <si>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</si>
  <si>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</si>
  <si>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</si>
  <si>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</si>
  <si>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</si>
  <si>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</si>
  <si>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</si>
  <si>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</si>
  <si>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</si>
  <si>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</si>
  <si>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</si>
  <si>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</si>
  <si>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</si>
  <si>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</si>
  <si>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</si>
  <si>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</si>
  <si>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</si>
  <si>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</si>
  <si>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</si>
  <si>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</si>
  <si>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</si>
  <si>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</si>
  <si>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</si>
  <si>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</si>
  <si>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</si>
  <si>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</si>
  <si>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</si>
  <si>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</si>
  <si>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</si>
  <si>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</si>
  <si>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</si>
  <si>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</si>
  <si>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</si>
  <si>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</si>
  <si>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</si>
  <si>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</si>
  <si>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</si>
  <si>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</si>
  <si>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</si>
  <si>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</si>
  <si>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</si>
  <si>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</si>
  <si>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</si>
  <si>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</si>
  <si>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</si>
  <si>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</si>
  <si>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</si>
  <si>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</si>
  <si>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</si>
  <si>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</si>
  <si>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</si>
  <si>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</si>
  <si>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</si>
  <si>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</si>
  <si>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</si>
  <si>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</si>
  <si>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</si>
  <si>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</si>
  <si>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</si>
  <si>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</si>
  <si>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</si>
  <si>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</si>
  <si>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</si>
  <si>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</si>
  <si>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</si>
  <si>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</si>
  <si>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</si>
  <si>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</si>
  <si>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</si>
  <si>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</si>
  <si>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</si>
  <si>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</si>
  <si>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</si>
  <si>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</si>
  <si>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</si>
  <si>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</si>
  <si>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</si>
  <si>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</si>
  <si>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</si>
  <si>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</si>
  <si>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</si>
  <si>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</si>
  <si>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</si>
  <si>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</si>
  <si>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</si>
  <si>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</si>
  <si>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</si>
  <si>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</si>
  <si>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</si>
  <si>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</si>
  <si>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</si>
  <si>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</si>
  <si>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</si>
  <si>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</si>
  <si>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</si>
  <si>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</si>
  <si>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</si>
  <si>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</si>
  <si>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</si>
  <si>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</si>
  <si>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</si>
  <si>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</si>
  <si>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</si>
  <si>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</si>
  <si>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</si>
  <si>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</si>
  <si>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</si>
  <si>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</si>
  <si>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</si>
  <si>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</si>
  <si>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</si>
  <si>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</si>
  <si>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</si>
  <si>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</si>
  <si>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</si>
  <si>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</si>
  <si>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</si>
  <si>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</si>
  <si>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</si>
  <si>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</si>
  <si>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</si>
  <si>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</si>
  <si>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</si>
  <si>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</si>
  <si>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</si>
  <si>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</si>
  <si>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</si>
  <si>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</si>
  <si>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</si>
  <si>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</si>
  <si>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</si>
  <si>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</si>
  <si>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</si>
  <si>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</si>
  <si>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</si>
  <si>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</si>
  <si>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</si>
  <si>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</si>
  <si>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</si>
  <si>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</si>
  <si>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</si>
  <si>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</si>
  <si>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</si>
  <si>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</si>
  <si>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</si>
  <si>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</si>
  <si>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</si>
  <si>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</si>
  <si>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</si>
  <si>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</si>
  <si>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</si>
  <si>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</si>
  <si>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</si>
  <si>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</si>
  <si>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</si>
  <si>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</si>
  <si>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</si>
  <si>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</si>
  <si>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</si>
  <si>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</si>
  <si>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</si>
  <si>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</si>
  <si>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</si>
  <si>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</si>
  <si>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</si>
  <si>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</si>
  <si>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</si>
  <si>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</si>
  <si>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</si>
  <si>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</si>
  <si>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</si>
  <si>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</si>
  <si>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</si>
  <si>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</si>
  <si>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</si>
  <si>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</si>
  <si>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</si>
  <si>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</si>
  <si>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</si>
  <si>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</si>
  <si>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</si>
  <si>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</si>
  <si>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</si>
  <si>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</si>
  <si>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</si>
  <si>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</si>
  <si>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</si>
  <si>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</si>
  <si>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</si>
  <si>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</si>
  <si>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</si>
  <si>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</si>
  <si>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</si>
  <si>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</si>
  <si>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</si>
  <si>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</si>
  <si>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</si>
  <si>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</si>
  <si>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</si>
  <si>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</si>
  <si>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</si>
  <si>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</si>
  <si>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</si>
  <si>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</si>
  <si>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</si>
  <si>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</si>
  <si>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</si>
  <si>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</si>
  <si>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</si>
  <si>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</si>
  <si>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</si>
  <si>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</si>
  <si>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</si>
  <si>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</si>
  <si>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</si>
  <si>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</si>
  <si>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</si>
  <si>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</si>
  <si>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</si>
  <si>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</si>
  <si>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</si>
  <si>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</si>
  <si>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</si>
  <si>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</si>
  <si>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</si>
  <si>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</si>
  <si>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</si>
  <si>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</si>
  <si>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</si>
  <si>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</si>
  <si>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</si>
  <si>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</si>
  <si>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</si>
  <si>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</si>
  <si>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</si>
  <si>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</si>
  <si>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</si>
  <si>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</si>
  <si>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</si>
  <si>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</si>
  <si>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</si>
  <si>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</si>
  <si>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</si>
  <si>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</si>
  <si>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</si>
  <si>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</si>
  <si>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</si>
  <si>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</si>
  <si>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</si>
  <si>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</si>
  <si>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</si>
  <si>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</si>
  <si>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</si>
  <si>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</si>
  <si>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</si>
  <si>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</si>
  <si>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</si>
  <si>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</si>
  <si>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</si>
  <si>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</si>
  <si>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</si>
  <si>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</si>
  <si>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</si>
  <si>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</si>
  <si>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</si>
  <si>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</si>
  <si>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</si>
  <si>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</si>
  <si>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</si>
  <si>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</si>
  <si>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</si>
  <si>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</si>
  <si>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</si>
  <si>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</si>
  <si>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</si>
  <si>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</si>
  <si>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</si>
  <si>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</si>
  <si>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</si>
  <si>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</si>
  <si>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</si>
  <si>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</si>
  <si>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</si>
  <si>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</si>
  <si>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</si>
  <si>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</si>
  <si>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</si>
  <si>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</si>
  <si>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</si>
  <si>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</si>
  <si>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</si>
  <si>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</si>
  <si>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</si>
  <si>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</si>
  <si>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</si>
  <si>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</si>
  <si>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</si>
  <si>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</si>
  <si>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</si>
  <si>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</si>
  <si>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</si>
  <si>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</si>
  <si>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</si>
  <si>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</si>
  <si>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</si>
  <si>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</si>
  <si>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</si>
  <si>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</si>
  <si>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</si>
  <si>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</si>
  <si>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</si>
  <si>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</si>
  <si>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</si>
  <si>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</si>
  <si>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</si>
  <si>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</si>
  <si>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</si>
  <si>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</si>
  <si>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</si>
  <si>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</si>
  <si>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</si>
  <si>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</si>
  <si>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</si>
  <si>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</si>
  <si>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</si>
  <si>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</si>
  <si>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</si>
  <si>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</si>
  <si>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</si>
  <si>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</si>
  <si>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</si>
  <si>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</si>
  <si>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</si>
  <si>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</si>
  <si>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</si>
  <si>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</si>
  <si>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</si>
  <si>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</si>
  <si>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</si>
  <si>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</si>
  <si>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</si>
  <si>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</si>
  <si>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</si>
  <si>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</si>
  <si>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</si>
  <si>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</si>
  <si>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</si>
  <si>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</si>
  <si>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</si>
  <si>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</si>
  <si>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</si>
  <si>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</si>
  <si>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</si>
  <si>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</si>
  <si>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</si>
  <si>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</si>
  <si>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</si>
  <si>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</si>
  <si>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</si>
  <si>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</si>
  <si>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</si>
  <si>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</si>
  <si>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</si>
  <si>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</si>
  <si>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</si>
  <si>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</si>
  <si>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</si>
  <si>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</si>
  <si>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</si>
  <si>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</si>
  <si>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</si>
  <si>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</si>
  <si>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</si>
  <si>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</si>
  <si>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</si>
  <si>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</si>
  <si>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</si>
  <si>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</si>
  <si>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</si>
  <si>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</si>
  <si>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</si>
  <si>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</si>
  <si>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</si>
  <si>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</si>
  <si>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</si>
  <si>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</si>
  <si>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</si>
  <si>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</si>
  <si>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</si>
  <si>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</si>
  <si>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</si>
  <si>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</si>
  <si>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</si>
  <si>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</si>
  <si>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</si>
  <si>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</si>
  <si>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</si>
  <si>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</si>
  <si>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</si>
  <si>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</si>
  <si>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</si>
  <si>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</si>
  <si>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</si>
  <si>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</si>
  <si>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</si>
  <si>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</si>
  <si>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</si>
  <si>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</si>
  <si>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</si>
  <si>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</si>
  <si>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</si>
  <si>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</si>
  <si>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</si>
  <si>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</si>
  <si>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</si>
  <si>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</si>
  <si>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</si>
  <si>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</si>
  <si>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</si>
  <si>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</si>
  <si>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</si>
  <si>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</si>
  <si>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</si>
  <si>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</si>
  <si>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</si>
  <si>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</si>
  <si>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</si>
  <si>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</si>
  <si>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</si>
  <si>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</si>
  <si>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</si>
  <si>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</si>
  <si>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</si>
  <si>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</si>
  <si>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</si>
  <si>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</si>
  <si>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</si>
  <si>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</si>
  <si>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</si>
  <si>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</si>
  <si>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</si>
  <si>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</si>
  <si>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</si>
  <si>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</si>
  <si>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</si>
  <si>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</si>
  <si>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</si>
  <si>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</si>
  <si>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</si>
  <si>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</si>
  <si>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</si>
  <si>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</si>
  <si>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</si>
  <si>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</si>
  <si>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</si>
  <si>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</si>
  <si>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</si>
  <si>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</si>
  <si>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</si>
  <si>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</si>
  <si>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</si>
  <si>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</si>
  <si>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</si>
  <si>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</si>
  <si>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</si>
  <si>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</si>
  <si>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</si>
  <si>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</si>
  <si>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</si>
  <si>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</si>
  <si>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</si>
  <si>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</si>
  <si>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</si>
  <si>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</si>
  <si>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</si>
  <si>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</si>
  <si>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</si>
  <si>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</si>
  <si>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</si>
  <si>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</si>
  <si>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</si>
  <si>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</si>
  <si>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</si>
  <si>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</si>
  <si>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</si>
  <si>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</si>
  <si>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</si>
  <si>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</si>
  <si>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</si>
  <si>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</si>
  <si>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</si>
  <si>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</si>
  <si>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</si>
  <si>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</si>
  <si>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</si>
  <si>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</si>
  <si>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</si>
  <si>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</si>
  <si>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</si>
  <si>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</si>
  <si>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</si>
  <si>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</si>
  <si>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</si>
  <si>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</si>
  <si>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</si>
  <si>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</si>
  <si>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</si>
  <si>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</si>
  <si>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</si>
  <si>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</si>
  <si>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</si>
  <si>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</si>
  <si>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</si>
  <si>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</si>
  <si>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</si>
  <si>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</si>
  <si>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</si>
  <si>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</si>
  <si>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</si>
  <si>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</si>
  <si>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</si>
  <si>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</si>
  <si>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</si>
  <si>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</si>
  <si>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</si>
  <si>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</si>
  <si>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</si>
  <si>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</si>
  <si>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</si>
  <si>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</si>
  <si>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</si>
  <si>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</si>
  <si>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</si>
  <si>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</si>
  <si>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</si>
  <si>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</si>
  <si>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</si>
  <si>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</si>
  <si>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</si>
  <si>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</si>
  <si>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</si>
  <si>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</si>
  <si>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</si>
  <si>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</si>
  <si>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</si>
  <si>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</si>
  <si>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</si>
  <si>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</si>
  <si>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</si>
  <si>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</si>
  <si>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</si>
  <si>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</si>
  <si>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</si>
  <si>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</si>
  <si>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</si>
  <si>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</si>
  <si>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</si>
  <si>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</si>
  <si>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</si>
  <si>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</si>
  <si>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</si>
  <si>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</si>
  <si>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</si>
  <si>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</si>
  <si>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</si>
  <si>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</si>
  <si>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</si>
  <si>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</si>
  <si>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</si>
  <si>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</si>
  <si>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</si>
  <si>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</si>
  <si>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</si>
  <si>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</si>
  <si>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</si>
  <si>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</si>
  <si>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</si>
  <si>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</si>
  <si>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</si>
  <si>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</si>
  <si>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</si>
  <si>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</si>
  <si>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</si>
  <si>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</si>
  <si>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</si>
  <si>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</si>
  <si>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</si>
  <si>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</si>
  <si>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</si>
  <si>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</si>
  <si>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</si>
  <si>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</si>
  <si>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</si>
  <si>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</si>
  <si>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</si>
  <si>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</si>
  <si>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</si>
  <si>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</si>
  <si>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</si>
  <si>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</si>
  <si>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</si>
  <si>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</si>
  <si>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</si>
  <si>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</si>
  <si>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</si>
  <si>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</si>
  <si>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</si>
  <si>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</si>
  <si>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</si>
  <si>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</si>
  <si>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</si>
  <si>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</si>
  <si>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</si>
  <si>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</si>
  <si>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</si>
  <si>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</si>
  <si>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</si>
  <si>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</si>
  <si>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</si>
  <si>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</si>
  <si>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</si>
  <si>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</si>
  <si>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</si>
  <si>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</si>
  <si>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</si>
  <si>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</si>
  <si>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</si>
  <si>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</si>
  <si>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</si>
  <si>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</si>
  <si>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</si>
  <si>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</si>
  <si>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</si>
  <si>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</si>
  <si>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</si>
  <si>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</si>
  <si>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</si>
  <si>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</si>
  <si>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</si>
  <si>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</si>
  <si>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</si>
  <si>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</si>
  <si>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</si>
  <si>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</si>
  <si>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</si>
  <si>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</si>
  <si>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</si>
  <si>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</si>
  <si>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</si>
  <si>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</si>
  <si>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</si>
  <si>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</si>
  <si>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</si>
  <si>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</si>
  <si>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</si>
  <si>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</si>
  <si>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</si>
  <si>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</si>
  <si>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</si>
  <si>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</si>
  <si>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</si>
  <si>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</si>
  <si>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</si>
  <si>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</si>
  <si>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</si>
  <si>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</si>
  <si>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</si>
  <si>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</si>
  <si>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</si>
  <si>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</si>
  <si>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</si>
  <si>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</si>
  <si>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</si>
  <si>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</si>
  <si>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</si>
  <si>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</si>
  <si>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</si>
  <si>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</si>
  <si>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</si>
  <si>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</si>
  <si>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</si>
  <si>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</si>
  <si>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</si>
  <si>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</si>
  <si>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</si>
  <si>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</si>
  <si>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</si>
  <si>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</si>
  <si>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</si>
  <si>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</si>
  <si>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</si>
  <si>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</si>
  <si>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</si>
  <si>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</si>
  <si>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</si>
  <si>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</si>
  <si>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</si>
  <si>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</si>
  <si>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</si>
  <si>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</si>
  <si>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</si>
  <si>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</si>
  <si>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</si>
  <si>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</si>
  <si>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</si>
  <si>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</si>
  <si>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</si>
  <si>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</si>
  <si>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</si>
  <si>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</si>
  <si>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</si>
  <si>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</si>
  <si>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</si>
  <si>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</si>
  <si>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</si>
  <si>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</si>
  <si>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</si>
  <si>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</si>
  <si>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</si>
  <si>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</si>
  <si>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</si>
  <si>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</si>
  <si>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</si>
  <si>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</si>
  <si>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</si>
  <si>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</si>
  <si>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</si>
  <si>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</si>
  <si>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</si>
  <si>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</si>
  <si>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</si>
  <si>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</si>
  <si>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</si>
  <si>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</si>
  <si>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</si>
  <si>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</si>
  <si>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</si>
  <si>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</si>
  <si>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</si>
  <si>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</si>
  <si>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</si>
  <si>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</si>
  <si>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</si>
  <si>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</si>
  <si>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</si>
  <si>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</si>
  <si>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</si>
  <si>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</si>
  <si>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</si>
  <si>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</si>
  <si>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</si>
  <si>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</si>
  <si>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</si>
  <si>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</si>
  <si>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</si>
  <si>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</si>
  <si>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</si>
  <si>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</si>
  <si>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</si>
  <si>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</si>
  <si>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</si>
  <si>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</si>
  <si>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</si>
  <si>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</si>
  <si>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</si>
  <si>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</si>
  <si>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</si>
  <si>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</si>
  <si>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</si>
  <si>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</si>
  <si>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</si>
  <si>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</si>
  <si>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</si>
  <si>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</si>
  <si>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</si>
  <si>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</si>
  <si>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</si>
  <si>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</si>
  <si>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</si>
  <si>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</si>
  <si>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</si>
  <si>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</si>
  <si>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</si>
  <si>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</si>
  <si>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</si>
  <si>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</si>
  <si>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</si>
  <si>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</si>
  <si>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</si>
  <si>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</si>
  <si>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</si>
  <si>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</si>
  <si>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</si>
  <si>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</si>
  <si>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</si>
  <si>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</si>
  <si>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</si>
  <si>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</si>
  <si>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</si>
  <si>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</si>
  <si>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</si>
  <si>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</si>
  <si>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</si>
  <si>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</si>
  <si>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</si>
  <si>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</si>
  <si>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</si>
  <si>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</si>
  <si>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</si>
  <si>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</si>
  <si>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</si>
  <si>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</si>
  <si>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</si>
  <si>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</si>
  <si>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</si>
  <si>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</si>
  <si>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</si>
  <si>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</si>
  <si>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</si>
  <si>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</si>
  <si>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</si>
  <si>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</si>
  <si>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</si>
  <si>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</si>
  <si>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</si>
  <si>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</si>
  <si>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</si>
  <si>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</si>
  <si>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</si>
  <si>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</si>
  <si>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</si>
  <si>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</si>
  <si>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</si>
  <si>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</si>
  <si>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</si>
  <si>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</si>
  <si>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</si>
  <si>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</si>
  <si>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</si>
  <si>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</si>
  <si>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</si>
  <si>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</si>
  <si>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</si>
  <si>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</si>
  <si>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</si>
  <si>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</si>
  <si>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</si>
  <si>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</si>
  <si>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</si>
  <si>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</si>
  <si>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</si>
  <si>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</si>
  <si>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</si>
  <si>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</si>
  <si>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</si>
  <si>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</si>
  <si>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</si>
  <si>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</si>
  <si>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</si>
  <si>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</si>
  <si>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</si>
  <si>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</si>
  <si>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</si>
  <si>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</si>
  <si>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</si>
  <si>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</si>
  <si>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</si>
  <si>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</si>
  <si>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</si>
  <si>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</si>
  <si>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</si>
  <si>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</si>
  <si>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</si>
  <si>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</si>
  <si>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</si>
  <si>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</si>
  <si>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</si>
  <si>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</si>
  <si>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</si>
  <si>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</si>
  <si>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</si>
  <si>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</si>
  <si>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</si>
  <si>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</si>
  <si>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</si>
  <si>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</si>
  <si>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</si>
  <si>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</si>
  <si>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</si>
  <si>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</si>
  <si>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</si>
  <si>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</si>
  <si>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</si>
  <si>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</si>
  <si>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</si>
  <si>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</si>
  <si>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</si>
  <si>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</si>
  <si>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</si>
  <si>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</si>
  <si>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</si>
  <si>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</si>
  <si>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</si>
  <si>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</si>
  <si>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</si>
  <si>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</si>
  <si>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</si>
  <si>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</si>
  <si>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</si>
  <si>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</si>
  <si>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</si>
  <si>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</si>
  <si>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</si>
  <si>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</si>
  <si>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</si>
  <si>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</si>
  <si>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</si>
  <si>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</si>
  <si>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</si>
  <si>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</si>
  <si>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</si>
  <si>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</si>
  <si>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</si>
  <si>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</si>
  <si>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</si>
  <si>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</si>
  <si>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</si>
  <si>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</si>
  <si>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</si>
  <si>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</si>
  <si>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</si>
  <si>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</si>
  <si>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</si>
  <si>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</si>
  <si>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</si>
  <si>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</si>
  <si>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</si>
  <si>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</si>
  <si>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</si>
  <si>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</si>
  <si>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</si>
  <si>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</si>
  <si>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</si>
  <si>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</si>
  <si>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</si>
  <si>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</si>
  <si>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</si>
  <si>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</si>
  <si>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</si>
  <si>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</si>
  <si>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</si>
  <si>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</si>
  <si>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</si>
  <si>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</si>
  <si>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</si>
  <si>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</si>
  <si>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</si>
  <si>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</si>
  <si>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</si>
  <si>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</si>
  <si>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</si>
  <si>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</si>
  <si>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</si>
  <si>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</si>
  <si>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</si>
  <si>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</si>
  <si>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</si>
  <si>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</si>
  <si>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</si>
  <si>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</si>
  <si>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</si>
  <si>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</si>
  <si>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</si>
  <si>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</si>
  <si>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</si>
  <si>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</si>
  <si>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</si>
  <si>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</si>
  <si>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</si>
  <si>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</si>
  <si>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</si>
  <si>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</si>
  <si>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</si>
  <si>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</si>
  <si>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</si>
  <si>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</si>
  <si>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</si>
  <si>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</si>
  <si>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</si>
  <si>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</si>
  <si>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</si>
  <si>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</si>
  <si>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</si>
  <si>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</si>
  <si>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</si>
  <si>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</si>
  <si>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</si>
  <si>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</si>
  <si>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</si>
  <si>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</si>
  <si>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</si>
  <si>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</si>
  <si>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</si>
  <si>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</si>
  <si>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</si>
  <si>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</si>
  <si>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</si>
  <si>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</si>
  <si>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</si>
  <si>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</si>
  <si>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</si>
  <si>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</si>
  <si>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</si>
  <si>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</si>
  <si>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</si>
  <si>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</si>
  <si>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</si>
  <si>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</si>
  <si>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</si>
  <si>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</si>
  <si>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</si>
  <si>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</si>
  <si>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</si>
  <si>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</si>
  <si>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</si>
  <si>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</si>
  <si>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</si>
  <si>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</si>
  <si>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</si>
  <si>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</si>
  <si>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</si>
  <si>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</si>
  <si>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</si>
  <si>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</si>
  <si>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</si>
  <si>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</si>
  <si>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</si>
  <si>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</si>
  <si>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</si>
  <si>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</si>
  <si>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</si>
  <si>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</si>
  <si>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</si>
  <si>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</si>
  <si>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</si>
  <si>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</si>
  <si>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</si>
  <si>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</si>
  <si>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</si>
  <si>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</si>
  <si>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</si>
  <si>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</si>
  <si>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</si>
  <si>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</si>
  <si>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</si>
  <si>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</si>
  <si>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</si>
  <si>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</si>
  <si>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</si>
  <si>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</si>
  <si>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</si>
  <si>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</si>
  <si>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</si>
  <si>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</si>
  <si>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</si>
  <si>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</si>
  <si>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</si>
  <si>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</si>
  <si>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</si>
  <si>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</si>
  <si>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</si>
  <si>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</si>
  <si>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</si>
  <si>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</si>
  <si>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</si>
  <si>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</si>
  <si>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</si>
  <si>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</si>
  <si>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</si>
  <si>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</si>
  <si>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</si>
  <si>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</si>
  <si>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</si>
  <si>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</si>
  <si>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</si>
  <si>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</si>
  <si>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</si>
  <si>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</si>
  <si>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</si>
  <si>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</si>
  <si>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</si>
  <si>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</si>
  <si>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</si>
  <si>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</si>
  <si>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</si>
  <si>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</si>
  <si>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</si>
  <si>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</si>
  <si>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</si>
  <si>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</si>
  <si>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</si>
  <si>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</si>
  <si>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</si>
  <si>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</si>
  <si>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</si>
  <si>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</si>
  <si>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</si>
  <si>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</si>
  <si>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</si>
  <si>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</si>
  <si>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</si>
  <si>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</si>
  <si>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</si>
  <si>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</si>
  <si>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</si>
  <si>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</si>
  <si>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</si>
  <si>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</si>
  <si>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</si>
  <si>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</si>
  <si>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</si>
  <si>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</si>
  <si>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</si>
  <si>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</si>
  <si>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</si>
  <si>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</si>
  <si>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</si>
  <si>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</si>
  <si>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</si>
  <si>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</si>
  <si>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</si>
  <si>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</si>
  <si>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</si>
  <si>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</si>
  <si>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</si>
  <si>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</si>
  <si>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</si>
  <si>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</si>
  <si>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</si>
  <si>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</si>
  <si>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</si>
  <si>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</si>
  <si>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</si>
  <si>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</si>
  <si>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</si>
  <si>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</si>
  <si>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</si>
  <si>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</si>
  <si>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</si>
  <si>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</si>
  <si>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</si>
  <si>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</si>
  <si>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</si>
  <si>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</si>
  <si>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</si>
  <si>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</si>
  <si>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</si>
  <si>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</si>
  <si>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</si>
  <si>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</si>
  <si>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</si>
  <si>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</si>
  <si>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</si>
  <si>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</si>
  <si>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</si>
  <si>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</si>
  <si>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</si>
  <si>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</si>
  <si>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</si>
  <si>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</si>
  <si>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</si>
  <si>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</si>
  <si>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</si>
  <si>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</si>
  <si>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</si>
  <si>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</si>
  <si>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</si>
  <si>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</si>
  <si>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</si>
  <si>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</si>
  <si>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</si>
  <si>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</si>
  <si>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</si>
  <si>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</si>
  <si>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</si>
  <si>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</si>
  <si>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</si>
  <si>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</si>
  <si>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</si>
  <si>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</si>
  <si>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</si>
  <si>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</si>
  <si>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</si>
  <si>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</si>
  <si>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</si>
  <si>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</si>
  <si>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</si>
  <si>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</si>
  <si>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</si>
  <si>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</si>
  <si>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</si>
  <si>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</si>
  <si>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</si>
  <si>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</si>
  <si>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</si>
  <si>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</si>
  <si>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</si>
  <si>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</si>
  <si>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</si>
  <si>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</si>
  <si>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</si>
  <si>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</si>
  <si>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</si>
  <si>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</si>
  <si>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</si>
  <si>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</si>
  <si>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</si>
  <si>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</si>
  <si>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</si>
  <si>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</si>
  <si>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</si>
  <si>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</si>
  <si>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</si>
  <si>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</si>
  <si>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</si>
  <si>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</si>
  <si>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</si>
  <si>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</si>
  <si>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</si>
  <si>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</si>
  <si>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</si>
  <si>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</si>
  <si>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</si>
  <si>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</si>
  <si>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</si>
  <si>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</si>
  <si>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</si>
  <si>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</si>
  <si>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</si>
  <si>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</si>
  <si>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</si>
  <si>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</si>
  <si>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</si>
  <si>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</si>
  <si>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</si>
  <si>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</si>
  <si>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</si>
  <si>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</si>
  <si>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</si>
  <si>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</si>
  <si>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</si>
  <si>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</si>
  <si>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</si>
  <si>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</si>
  <si>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</si>
  <si>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</si>
  <si>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</si>
  <si>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</si>
  <si>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</si>
  <si>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</si>
  <si>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</si>
  <si>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</si>
  <si>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</si>
  <si>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</si>
  <si>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</si>
  <si>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</si>
  <si>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</si>
  <si>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</si>
  <si>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</si>
  <si>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</si>
  <si>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</si>
  <si>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</si>
  <si>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</si>
  <si>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</si>
  <si>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</si>
  <si>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</si>
  <si>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</si>
  <si>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</si>
  <si>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</si>
  <si>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</si>
  <si>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</si>
  <si>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</si>
  <si>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</si>
  <si>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</si>
  <si>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</si>
  <si>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</si>
  <si>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</si>
  <si>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</si>
  <si>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</si>
  <si>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</si>
  <si>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</si>
  <si>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</si>
  <si>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</si>
  <si>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</si>
  <si>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</si>
  <si>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</si>
  <si>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</si>
  <si>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</si>
  <si>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</si>
  <si>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</si>
  <si>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</si>
  <si>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</si>
  <si>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</si>
  <si>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</si>
  <si>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</si>
  <si>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</si>
  <si>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</si>
  <si>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</si>
  <si>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</si>
  <si>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</si>
  <si>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</si>
  <si>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</si>
  <si>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</si>
  <si>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</si>
  <si>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</si>
  <si>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</si>
  <si>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</si>
  <si>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</si>
  <si>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</si>
  <si>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</si>
  <si>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</si>
  <si>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</si>
  <si>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</si>
  <si>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</si>
  <si>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</si>
  <si>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</si>
  <si>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</si>
  <si>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</si>
  <si>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</si>
  <si>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</si>
  <si>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</si>
  <si>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</si>
  <si>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</si>
  <si>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</si>
  <si>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</si>
  <si>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</si>
  <si>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</si>
  <si>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</si>
  <si>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</si>
  <si>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</si>
  <si>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</si>
  <si>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</si>
  <si>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</si>
  <si>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</si>
  <si>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</si>
  <si>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</si>
  <si>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</si>
  <si>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</si>
  <si>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</si>
  <si>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</si>
  <si>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</si>
  <si>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</si>
  <si>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</si>
  <si>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</si>
  <si>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</si>
  <si>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</si>
  <si>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</si>
  <si>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</si>
  <si>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</si>
  <si>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</si>
  <si>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</si>
  <si>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</si>
  <si>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</si>
  <si>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</si>
  <si>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</si>
  <si>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</si>
  <si>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</si>
  <si>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</si>
  <si>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</si>
  <si>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</si>
  <si>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</si>
  <si>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</si>
  <si>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</si>
  <si>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</si>
  <si>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</si>
  <si>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</si>
  <si>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</si>
  <si>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</si>
  <si>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</si>
  <si>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</si>
  <si>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</si>
  <si>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</si>
  <si>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</si>
  <si>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</si>
  <si>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</si>
  <si>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</si>
  <si>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</si>
  <si>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</si>
  <si>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</si>
  <si>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</si>
  <si>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</si>
  <si>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</si>
  <si>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</si>
  <si>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</si>
  <si>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</si>
  <si>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</si>
  <si>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</si>
  <si>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</si>
  <si>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</si>
  <si>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</si>
  <si>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</si>
  <si>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</si>
  <si>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</si>
  <si>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</si>
  <si>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</si>
  <si>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</si>
  <si>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</si>
  <si>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</si>
  <si>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</si>
  <si>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</si>
  <si>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</si>
  <si>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</si>
  <si>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</si>
  <si>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</si>
  <si>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</si>
  <si>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</si>
  <si>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</si>
  <si>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</si>
  <si>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</si>
  <si>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</si>
  <si>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</si>
  <si>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</si>
  <si>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</si>
  <si>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</si>
  <si>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</si>
  <si>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</si>
  <si>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</si>
  <si>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</si>
  <si>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</si>
  <si>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</si>
  <si>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</si>
  <si>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</si>
  <si>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</si>
  <si>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</si>
  <si>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</si>
  <si>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</si>
  <si>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</si>
  <si>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</si>
  <si>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</si>
  <si>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</si>
  <si>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</si>
  <si>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</si>
  <si>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</si>
  <si>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</si>
  <si>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</si>
  <si>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</si>
  <si>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</si>
  <si>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</si>
  <si>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</si>
  <si>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</si>
  <si>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</si>
  <si>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</si>
  <si>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</si>
  <si>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</si>
  <si>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</si>
  <si>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</si>
  <si>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</si>
  <si>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</si>
  <si>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</si>
  <si>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</si>
  <si>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</si>
  <si>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</si>
  <si>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</si>
  <si>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</si>
  <si>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</si>
  <si>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</si>
  <si>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</si>
  <si>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</si>
  <si>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</si>
  <si>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</si>
  <si>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</si>
  <si>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</si>
  <si>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</si>
  <si>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</si>
  <si>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</si>
  <si>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</si>
  <si>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</si>
  <si>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</si>
  <si>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</si>
  <si>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</si>
  <si>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</si>
  <si>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</si>
  <si>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</si>
  <si>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</si>
  <si>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</si>
  <si>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</si>
  <si>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</si>
  <si>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</si>
  <si>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</si>
  <si>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</si>
  <si>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</si>
  <si>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</si>
  <si>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</si>
  <si>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</si>
  <si>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</si>
  <si>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</si>
  <si>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</si>
  <si>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</si>
  <si>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</si>
  <si>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</si>
  <si>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</si>
  <si>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</si>
  <si>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</si>
  <si>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</si>
  <si>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</si>
  <si>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</si>
  <si>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</si>
  <si>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</si>
  <si>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</si>
  <si>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</si>
  <si>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</si>
  <si>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</si>
  <si>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</si>
  <si>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</si>
  <si>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</si>
  <si>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</si>
  <si>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</si>
  <si>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</si>
  <si>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</si>
  <si>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</si>
  <si>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</si>
  <si>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</si>
  <si>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</si>
  <si>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</si>
  <si>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</si>
  <si>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</si>
  <si>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</si>
  <si>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</si>
  <si>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</si>
  <si>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</si>
  <si>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</si>
  <si>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</si>
  <si>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</si>
  <si>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</si>
  <si>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</si>
  <si>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</si>
  <si>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</si>
  <si>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</si>
  <si>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</si>
  <si>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</si>
  <si>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</si>
  <si>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</si>
  <si>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</si>
  <si>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</si>
  <si>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</si>
  <si>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</si>
  <si>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</si>
  <si>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</si>
  <si>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</si>
  <si>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</si>
  <si>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</si>
  <si>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</si>
  <si>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</si>
  <si>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</si>
  <si>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</si>
  <si>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</si>
  <si>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</si>
  <si>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</si>
  <si>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</si>
  <si>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</si>
  <si>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</si>
  <si>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</si>
  <si>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</si>
  <si>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</si>
  <si>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</si>
  <si>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</si>
  <si>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</si>
  <si>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</si>
  <si>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</si>
  <si>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</si>
  <si>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</si>
  <si>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</si>
  <si>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</si>
  <si>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</si>
  <si>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</si>
  <si>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</si>
  <si>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</si>
  <si>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</si>
  <si>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</si>
  <si>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</si>
  <si>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</si>
  <si>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</si>
  <si>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</si>
  <si>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</si>
  <si>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</si>
  <si>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</si>
  <si>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</si>
  <si>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</si>
  <si>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</si>
  <si>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</si>
  <si>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</si>
  <si>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</si>
  <si>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</si>
  <si>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</si>
  <si>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</si>
  <si>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</si>
  <si>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</si>
  <si>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</si>
  <si>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</si>
  <si>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</si>
  <si>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</si>
  <si>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</si>
  <si>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</si>
  <si>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</si>
  <si>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</si>
  <si>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</si>
  <si>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</si>
  <si>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</si>
  <si>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</si>
  <si>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</si>
  <si>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</si>
  <si>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</si>
  <si>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</si>
  <si>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</si>
  <si>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</si>
  <si>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</si>
  <si>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</si>
  <si>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</si>
  <si>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</si>
  <si>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</si>
  <si>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</si>
  <si>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</si>
  <si>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</si>
  <si>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</si>
  <si>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</si>
  <si>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</si>
  <si>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</si>
  <si>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</si>
  <si>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</si>
  <si>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</si>
  <si>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</si>
  <si>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</si>
  <si>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</si>
  <si>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</si>
  <si>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</si>
  <si>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</si>
  <si>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</si>
  <si>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</si>
  <si>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</si>
  <si>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</si>
  <si>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</si>
  <si>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</si>
  <si>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</si>
  <si>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</si>
  <si>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</si>
  <si>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</si>
  <si>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</si>
  <si>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</si>
  <si>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</si>
  <si>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</si>
  <si>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</si>
  <si>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</si>
  <si>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</si>
  <si>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</si>
  <si>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</si>
  <si>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</si>
  <si>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</si>
  <si>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</si>
  <si>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</si>
  <si>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</si>
  <si>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</si>
  <si>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</si>
  <si>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</si>
  <si>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</si>
  <si>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</si>
  <si>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</si>
  <si>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</si>
  <si>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</si>
  <si>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</si>
  <si>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</si>
  <si>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</si>
  <si>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</si>
  <si>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</si>
  <si>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</si>
  <si>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</si>
  <si>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</si>
  <si>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</si>
  <si>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</si>
  <si>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</si>
  <si>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</si>
  <si>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</si>
  <si>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</si>
  <si>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</si>
  <si>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</si>
  <si>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</si>
  <si>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</si>
  <si>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</si>
  <si>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</si>
  <si>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</si>
  <si>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</si>
  <si>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</si>
  <si>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</si>
  <si>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</si>
  <si>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</si>
  <si>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</si>
  <si>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</si>
  <si>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</si>
  <si>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</si>
  <si>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</si>
  <si>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</si>
  <si>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</si>
  <si>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</si>
  <si>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</si>
  <si>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</si>
  <si>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</si>
  <si>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</si>
  <si>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</si>
  <si>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</si>
  <si>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</si>
  <si>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</si>
  <si>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</si>
  <si>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</si>
  <si>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</si>
  <si>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</si>
  <si>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</si>
  <si>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</si>
  <si>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</si>
  <si>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</si>
  <si>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</si>
  <si>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</si>
  <si>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</si>
  <si>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</si>
  <si>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</si>
  <si>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</si>
  <si>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</si>
  <si>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</si>
  <si>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</si>
  <si>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</si>
  <si>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</si>
  <si>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</si>
  <si>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</si>
  <si>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</si>
  <si>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</si>
  <si>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</si>
  <si>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</si>
  <si>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</si>
  <si>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</si>
  <si>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</si>
  <si>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</si>
  <si>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</si>
  <si>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</si>
  <si>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</si>
  <si>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</si>
  <si>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</si>
  <si>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</si>
  <si>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</si>
  <si>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</si>
  <si>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</si>
  <si>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</si>
  <si>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</si>
  <si>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</si>
  <si>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</si>
  <si>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</si>
  <si>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</si>
  <si>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</si>
  <si>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</si>
  <si>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</si>
  <si>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</si>
  <si>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</si>
  <si>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</si>
  <si>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</si>
  <si>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</si>
  <si>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</si>
  <si>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</si>
  <si>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</si>
  <si>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</si>
  <si>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</si>
  <si>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</si>
  <si>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</si>
  <si>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</si>
  <si>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</si>
  <si>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</si>
  <si>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</si>
  <si>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</si>
  <si>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</si>
  <si>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</si>
  <si>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</si>
  <si>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</si>
  <si>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</si>
  <si>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</si>
  <si>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</si>
  <si>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</si>
  <si>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</si>
  <si>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</si>
  <si>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</si>
  <si>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</si>
  <si>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</si>
  <si>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</si>
  <si>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</si>
  <si>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</si>
  <si>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</si>
  <si>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</si>
  <si>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</si>
  <si>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</si>
  <si>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</si>
  <si>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</si>
  <si>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</si>
  <si>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</si>
  <si>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</si>
  <si>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</si>
  <si>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</si>
  <si>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</si>
  <si>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</si>
  <si>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</si>
  <si>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</si>
  <si>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</si>
  <si>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</si>
  <si>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</si>
  <si>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</si>
  <si>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</si>
  <si>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</si>
  <si>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</si>
  <si>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</si>
  <si>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</si>
  <si>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</si>
  <si>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</si>
  <si>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</si>
  <si>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</si>
  <si>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</si>
  <si>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</si>
  <si>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</si>
  <si>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</si>
  <si>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</si>
  <si>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</si>
  <si>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</si>
  <si>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</si>
  <si>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</si>
  <si>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</si>
  <si>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</si>
  <si>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</si>
  <si>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</si>
  <si>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</si>
  <si>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</si>
  <si>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</si>
  <si>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</si>
  <si>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</si>
  <si>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</si>
  <si>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</si>
  <si>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</si>
  <si>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</si>
  <si>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</si>
  <si>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</si>
  <si>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</si>
  <si>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</si>
  <si>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</si>
  <si>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</si>
  <si>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</si>
  <si>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</si>
  <si>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</si>
  <si>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</si>
  <si>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</si>
  <si>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</si>
  <si>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</si>
  <si>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</si>
  <si>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</si>
  <si>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</si>
  <si>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</si>
  <si>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</si>
  <si>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</si>
  <si>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</si>
  <si>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</si>
  <si>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</si>
  <si>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</si>
  <si>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</si>
  <si>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</si>
  <si>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</si>
  <si>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</si>
  <si>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</si>
  <si>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</si>
  <si>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</si>
  <si>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</si>
  <si>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</si>
  <si>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</si>
  <si>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</si>
  <si>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05_令和7年度</t>
  </si>
  <si>
    <t>05_令和8年度</t>
  </si>
  <si>
    <t>05_令和9年度</t>
  </si>
  <si>
    <t>05_令和10年度</t>
  </si>
  <si>
    <t>05_令和11年度</t>
  </si>
  <si>
    <t>05_令和12年度</t>
  </si>
  <si>
    <t>05201_令和6年度</t>
  </si>
  <si>
    <t>05201</t>
  </si>
  <si>
    <t>秋田市</t>
  </si>
  <si>
    <t>05366_令和6年度</t>
  </si>
  <si>
    <t>05366</t>
  </si>
  <si>
    <t>井川町</t>
  </si>
  <si>
    <t>05463_令和6年度</t>
  </si>
  <si>
    <t>05463</t>
  </si>
  <si>
    <t>羽後町</t>
  </si>
  <si>
    <t>05368_令和6年度</t>
  </si>
  <si>
    <t>05368</t>
  </si>
  <si>
    <t>大潟村</t>
  </si>
  <si>
    <t>05204_令和6年度</t>
  </si>
  <si>
    <t>05204</t>
  </si>
  <si>
    <t>大館市</t>
  </si>
  <si>
    <t>05206_令和6年度</t>
  </si>
  <si>
    <t>05206</t>
  </si>
  <si>
    <t>男鹿市</t>
  </si>
  <si>
    <t>05211_令和6年度</t>
  </si>
  <si>
    <t>05211</t>
  </si>
  <si>
    <t>潟上市</t>
  </si>
  <si>
    <t>05209_令和6年度</t>
  </si>
  <si>
    <t>05209</t>
  </si>
  <si>
    <t>鹿角市</t>
  </si>
  <si>
    <t>05327_令和6年度</t>
  </si>
  <si>
    <t>05327</t>
  </si>
  <si>
    <t>上小阿仁村</t>
  </si>
  <si>
    <t>05213_令和6年度</t>
  </si>
  <si>
    <t>05213</t>
  </si>
  <si>
    <t>北秋田市</t>
  </si>
  <si>
    <t>05303_令和6年度</t>
  </si>
  <si>
    <t>05303</t>
  </si>
  <si>
    <t>小坂町</t>
  </si>
  <si>
    <t>05361_令和6年度</t>
  </si>
  <si>
    <t>05361</t>
  </si>
  <si>
    <t>五城目町</t>
  </si>
  <si>
    <t>05215_令和6年度</t>
  </si>
  <si>
    <t>05215</t>
  </si>
  <si>
    <t>仙北市</t>
  </si>
  <si>
    <t>05212_令和6年度</t>
  </si>
  <si>
    <t>05212</t>
  </si>
  <si>
    <t>大仙市</t>
  </si>
  <si>
    <t>05214_令和6年度</t>
  </si>
  <si>
    <t>05214</t>
  </si>
  <si>
    <t>にかほ市</t>
  </si>
  <si>
    <t>05202_令和6年度</t>
  </si>
  <si>
    <t>05202</t>
  </si>
  <si>
    <t>能代市</t>
  </si>
  <si>
    <t>05363_令和6年度</t>
  </si>
  <si>
    <t>05363</t>
  </si>
  <si>
    <t>八郎潟町</t>
  </si>
  <si>
    <t>05349_令和6年度</t>
  </si>
  <si>
    <t>05349</t>
  </si>
  <si>
    <t>八峰町</t>
  </si>
  <si>
    <t>05464_令和6年度</t>
  </si>
  <si>
    <t>05464</t>
  </si>
  <si>
    <t>東成瀬村</t>
  </si>
  <si>
    <t>05346_令和6年度</t>
  </si>
  <si>
    <t>05346</t>
  </si>
  <si>
    <t>藤里町</t>
  </si>
  <si>
    <t>05434_令和6年度</t>
  </si>
  <si>
    <t>05434</t>
  </si>
  <si>
    <t>美郷町</t>
  </si>
  <si>
    <t>05348_令和6年度</t>
  </si>
  <si>
    <t>05348</t>
  </si>
  <si>
    <t>三種町</t>
  </si>
  <si>
    <t>05207_令和6年度</t>
  </si>
  <si>
    <t>05207</t>
  </si>
  <si>
    <t>湯沢市</t>
  </si>
  <si>
    <t>05210_令和6年度</t>
  </si>
  <si>
    <t>05210</t>
  </si>
  <si>
    <t>由利本荘市</t>
  </si>
  <si>
    <t>05203_令和6年度</t>
  </si>
  <si>
    <t>05203</t>
  </si>
  <si>
    <t>横手市</t>
  </si>
  <si>
    <t>05201_令和4年度</t>
  </si>
  <si>
    <t>05366_令和4年度</t>
  </si>
  <si>
    <t>05463_令和4年度</t>
  </si>
  <si>
    <t>05368_令和4年度</t>
  </si>
  <si>
    <t>05204_令和4年度</t>
  </si>
  <si>
    <t>05206_令和4年度</t>
  </si>
  <si>
    <t>05211_令和4年度</t>
  </si>
  <si>
    <t>05209_令和4年度</t>
  </si>
  <si>
    <t>05327_令和4年度</t>
  </si>
  <si>
    <t>05213_令和4年度</t>
  </si>
  <si>
    <t>05303_令和4年度</t>
  </si>
  <si>
    <t>05361_令和4年度</t>
  </si>
  <si>
    <t>05215_令和4年度</t>
  </si>
  <si>
    <t>05212_令和4年度</t>
  </si>
  <si>
    <t>05214_令和4年度</t>
  </si>
  <si>
    <t>05202_令和4年度</t>
  </si>
  <si>
    <t>05363_令和4年度</t>
  </si>
  <si>
    <t>05349_令和4年度</t>
  </si>
  <si>
    <t>05464_令和4年度</t>
  </si>
  <si>
    <t>05346_令和4年度</t>
  </si>
  <si>
    <t>05434_令和4年度</t>
  </si>
  <si>
    <t>05348_令和4年度</t>
  </si>
  <si>
    <t>05207_令和4年度</t>
  </si>
  <si>
    <t>05210_令和4年度</t>
  </si>
  <si>
    <t>05203_令和4年度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</si>
</sst>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131.19592768391399</c:v>
                </c:pt>
                <c:pt idx="1">
                  <c:v>152.93695112217</c:v>
                </c:pt>
                <c:pt idx="2">
                  <c:v>150.53389430756701</c:v>
                </c:pt>
                <c:pt idx="3">
                  <c:v>128.79265284371991</c:v>
                </c:pt>
                <c:pt idx="4">
                  <c:v>148.85951371246361</c:v>
                </c:pt>
                <c:pt idx="5">
                  <c:v>114.23296387062</c:v>
                </c:pt>
                <c:pt idx="6">
                  <c:v>148.83315123529721</c:v>
                </c:pt>
                <c:pt idx="7">
                  <c:v>154.55757798959999</c:v>
                </c:pt>
                <c:pt idx="8">
                  <c:v>138.75805347896289</c:v>
                </c:pt>
                <c:pt idx="9">
                  <c:v>137.71369942328198</c:v>
                </c:pt>
                <c:pt idx="10">
                  <c:v>121.87055831456094</c:v>
                </c:pt>
                <c:pt idx="11">
                  <c:v>119.93619902851299</c:v>
                </c:pt>
                <c:pt idx="12">
                  <c:v>113.29079561066568</c:v>
                </c:pt>
                <c:pt idx="13">
                  <c:v>116.23368614617468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2331.5351741520685</c:v>
                </c:pt>
                <c:pt idx="1">
                  <c:v>2341.0401439362872</c:v>
                </c:pt>
                <c:pt idx="2">
                  <c:v>2307.7291889924177</c:v>
                </c:pt>
                <c:pt idx="3">
                  <c:v>2309.9064587489902</c:v>
                </c:pt>
                <c:pt idx="4">
                  <c:v>2273.1359776614677</c:v>
                </c:pt>
                <c:pt idx="5">
                  <c:v>2207.6958533142215</c:v>
                </c:pt>
                <c:pt idx="6">
                  <c:v>2177.7953189896452</c:v>
                </c:pt>
                <c:pt idx="7">
                  <c:v>2165.3099425264054</c:v>
                </c:pt>
                <c:pt idx="8">
                  <c:v>2123.1484625262187</c:v>
                </c:pt>
                <c:pt idx="9">
                  <c:v>2072.8318591279863</c:v>
                </c:pt>
                <c:pt idx="10">
                  <c:v>1986.302495609179</c:v>
                </c:pt>
                <c:pt idx="11">
                  <c:v>1801.3968189097236</c:v>
                </c:pt>
                <c:pt idx="12">
                  <c:v>1790.2515901958727</c:v>
                </c:pt>
                <c:pt idx="13">
                  <c:v>1817.8770472278738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1984.0847448365939</c:v>
                </c:pt>
                <c:pt idx="1">
                  <c:v>2327.1117419178681</c:v>
                </c:pt>
                <c:pt idx="2">
                  <c:v>2175.2840363969258</c:v>
                </c:pt>
                <c:pt idx="3">
                  <c:v>2337.5700296655482</c:v>
                </c:pt>
                <c:pt idx="4">
                  <c:v>2674.4634716254109</c:v>
                </c:pt>
                <c:pt idx="5">
                  <c:v>2169.9270878138468</c:v>
                </c:pt>
                <c:pt idx="6">
                  <c:v>2101.5935221014911</c:v>
                </c:pt>
                <c:pt idx="7">
                  <c:v>2138.3674863987771</c:v>
                </c:pt>
                <c:pt idx="8">
                  <c:v>2298.5527303245431</c:v>
                </c:pt>
                <c:pt idx="9">
                  <c:v>1957.954412299413</c:v>
                </c:pt>
                <c:pt idx="10">
                  <c:v>1841.9480555832788</c:v>
                </c:pt>
                <c:pt idx="11">
                  <c:v>1733.3863041816883</c:v>
                </c:pt>
                <c:pt idx="12">
                  <c:v>1876.1030683922233</c:v>
                </c:pt>
                <c:pt idx="13">
                  <c:v>1782.5363328043986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1895.1965474161971</c:v>
                </c:pt>
                <c:pt idx="1">
                  <c:v>1780.0210799685269</c:v>
                </c:pt>
                <c:pt idx="2">
                  <c:v>2055.5528851723179</c:v>
                </c:pt>
                <c:pt idx="3">
                  <c:v>2045.194406983316</c:v>
                </c:pt>
                <c:pt idx="4">
                  <c:v>2018.0232865214391</c:v>
                </c:pt>
                <c:pt idx="5">
                  <c:v>1896.0160456624481</c:v>
                </c:pt>
                <c:pt idx="6">
                  <c:v>1800.6382873214709</c:v>
                </c:pt>
                <c:pt idx="7">
                  <c:v>1565.1537164984863</c:v>
                </c:pt>
                <c:pt idx="8">
                  <c:v>1407.91119523164</c:v>
                </c:pt>
                <c:pt idx="9">
                  <c:v>1475.1860332225608</c:v>
                </c:pt>
                <c:pt idx="10">
                  <c:v>1394.134323469272</c:v>
                </c:pt>
                <c:pt idx="11">
                  <c:v>1228.1749747132446</c:v>
                </c:pt>
                <c:pt idx="12">
                  <c:v>1427.1929223370053</c:v>
                </c:pt>
                <c:pt idx="13">
                  <c:v>1397.5270401127809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2548.6909569207128</c:v>
                </c:pt>
                <c:pt idx="1">
                  <c:v>2433.7408366405411</c:v>
                </c:pt>
                <c:pt idx="2">
                  <c:v>2770.6394931286582</c:v>
                </c:pt>
                <c:pt idx="3">
                  <c:v>2305.1955895519814</c:v>
                </c:pt>
                <c:pt idx="4">
                  <c:v>2276.544946156514</c:v>
                </c:pt>
                <c:pt idx="5">
                  <c:v>2061.2898533269708</c:v>
                </c:pt>
                <c:pt idx="6">
                  <c:v>2117.7101260325394</c:v>
                </c:pt>
                <c:pt idx="7">
                  <c:v>2544.3885483262311</c:v>
                </c:pt>
                <c:pt idx="8">
                  <c:v>2322.8421006136896</c:v>
                </c:pt>
                <c:pt idx="9">
                  <c:v>2424.9155883896638</c:v>
                </c:pt>
                <c:pt idx="10">
                  <c:v>2250.2950059291229</c:v>
                </c:pt>
                <c:pt idx="11">
                  <c:v>2219.3880193915011</c:v>
                </c:pt>
                <c:pt idx="12">
                  <c:v>2295.0425229622442</c:v>
                </c:pt>
                <c:pt idx="13">
                  <c:v>1940.1020926896263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587581</c:v>
                </c:pt>
                <c:pt idx="1">
                  <c:v>588360</c:v>
                </c:pt>
                <c:pt idx="2">
                  <c:v>592324</c:v>
                </c:pt>
                <c:pt idx="3">
                  <c:v>597072</c:v>
                </c:pt>
                <c:pt idx="4">
                  <c:v>602776</c:v>
                </c:pt>
                <c:pt idx="5">
                  <c:v>604499</c:v>
                </c:pt>
                <c:pt idx="6">
                  <c:v>604885</c:v>
                </c:pt>
                <c:pt idx="7">
                  <c:v>605727</c:v>
                </c:pt>
                <c:pt idx="8">
                  <c:v>606600</c:v>
                </c:pt>
                <c:pt idx="9">
                  <c:v>604852</c:v>
                </c:pt>
                <c:pt idx="10">
                  <c:v>602388</c:v>
                </c:pt>
                <c:pt idx="11">
                  <c:v>601735</c:v>
                </c:pt>
                <c:pt idx="12">
                  <c:v>598589</c:v>
                </c:pt>
                <c:pt idx="13">
                  <c:v>596356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207739</c:v>
                </c:pt>
                <c:pt idx="1">
                  <c:v>203900</c:v>
                </c:pt>
                <c:pt idx="2">
                  <c:v>201232</c:v>
                </c:pt>
                <c:pt idx="3">
                  <c:v>199516</c:v>
                </c:pt>
                <c:pt idx="4">
                  <c:v>198675</c:v>
                </c:pt>
                <c:pt idx="5">
                  <c:v>195727</c:v>
                </c:pt>
                <c:pt idx="6">
                  <c:v>193158</c:v>
                </c:pt>
                <c:pt idx="7">
                  <c:v>199211</c:v>
                </c:pt>
                <c:pt idx="8">
                  <c:v>197343</c:v>
                </c:pt>
                <c:pt idx="9">
                  <c:v>196133</c:v>
                </c:pt>
                <c:pt idx="10">
                  <c:v>185078</c:v>
                </c:pt>
                <c:pt idx="11">
                  <c:v>183957</c:v>
                </c:pt>
                <c:pt idx="12">
                  <c:v>183307</c:v>
                </c:pt>
                <c:pt idx="13">
                  <c:v>183360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419270</c:v>
                </c:pt>
                <c:pt idx="1">
                  <c:v>420351</c:v>
                </c:pt>
                <c:pt idx="2">
                  <c:v>421338</c:v>
                </c:pt>
                <c:pt idx="3">
                  <c:v>423751</c:v>
                </c:pt>
                <c:pt idx="4">
                  <c:v>425062</c:v>
                </c:pt>
                <c:pt idx="5">
                  <c:v>425771</c:v>
                </c:pt>
                <c:pt idx="6">
                  <c:v>426035</c:v>
                </c:pt>
                <c:pt idx="7">
                  <c:v>426020</c:v>
                </c:pt>
                <c:pt idx="8">
                  <c:v>425933</c:v>
                </c:pt>
                <c:pt idx="9">
                  <c:v>425775</c:v>
                </c:pt>
                <c:pt idx="10">
                  <c:v>425547</c:v>
                </c:pt>
                <c:pt idx="11">
                  <c:v>425698</c:v>
                </c:pt>
                <c:pt idx="12">
                  <c:v>425716</c:v>
                </c:pt>
                <c:pt idx="13">
                  <c:v>425607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9665</c:v>
                </c:pt>
                <c:pt idx="1">
                  <c:v>9665</c:v>
                </c:pt>
                <c:pt idx="2">
                  <c:v>9665</c:v>
                </c:pt>
                <c:pt idx="3">
                  <c:v>9665</c:v>
                </c:pt>
                <c:pt idx="4">
                  <c:v>9665</c:v>
                </c:pt>
                <c:pt idx="5">
                  <c:v>7946</c:v>
                </c:pt>
                <c:pt idx="6">
                  <c:v>7946</c:v>
                </c:pt>
                <c:pt idx="7">
                  <c:v>7946</c:v>
                </c:pt>
                <c:pt idx="8">
                  <c:v>7946</c:v>
                </c:pt>
                <c:pt idx="9">
                  <c:v>7946</c:v>
                </c:pt>
                <c:pt idx="10">
                  <c:v>7946</c:v>
                </c:pt>
                <c:pt idx="11">
                  <c:v>10139</c:v>
                </c:pt>
                <c:pt idx="12">
                  <c:v>10139</c:v>
                </c:pt>
                <c:pt idx="13">
                  <c:v>10139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46549</c:v>
                </c:pt>
                <c:pt idx="1">
                  <c:v>46549</c:v>
                </c:pt>
                <c:pt idx="2">
                  <c:v>46549</c:v>
                </c:pt>
                <c:pt idx="3">
                  <c:v>46549</c:v>
                </c:pt>
                <c:pt idx="4">
                  <c:v>46549</c:v>
                </c:pt>
                <c:pt idx="5">
                  <c:v>41990</c:v>
                </c:pt>
                <c:pt idx="6">
                  <c:v>41990</c:v>
                </c:pt>
                <c:pt idx="7">
                  <c:v>41990</c:v>
                </c:pt>
                <c:pt idx="8">
                  <c:v>41990</c:v>
                </c:pt>
                <c:pt idx="9">
                  <c:v>41990</c:v>
                </c:pt>
                <c:pt idx="10">
                  <c:v>41990</c:v>
                </c:pt>
                <c:pt idx="11">
                  <c:v>38495</c:v>
                </c:pt>
                <c:pt idx="12">
                  <c:v>38495</c:v>
                </c:pt>
                <c:pt idx="13">
                  <c:v>38495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11847.9931</c:v>
                </c:pt>
                <c:pt idx="1">
                  <c:v>13175.7929</c:v>
                </c:pt>
                <c:pt idx="2">
                  <c:v>12109.5434</c:v>
                </c:pt>
                <c:pt idx="3">
                  <c:v>11236.417600000001</c:v>
                </c:pt>
                <c:pt idx="4">
                  <c:v>11064.652899999999</c:v>
                </c:pt>
                <c:pt idx="5">
                  <c:v>12149.3567</c:v>
                </c:pt>
                <c:pt idx="6">
                  <c:v>12241.393099999999</c:v>
                </c:pt>
                <c:pt idx="7">
                  <c:v>12352.845300000001</c:v>
                </c:pt>
                <c:pt idx="8">
                  <c:v>13754.497799999999</c:v>
                </c:pt>
                <c:pt idx="9">
                  <c:v>13357.692499999999</c:v>
                </c:pt>
                <c:pt idx="10">
                  <c:v>12861.715399999999</c:v>
                </c:pt>
                <c:pt idx="11">
                  <c:v>13078.270500000001</c:v>
                </c:pt>
                <c:pt idx="12">
                  <c:v>14057.2345</c:v>
                </c:pt>
                <c:pt idx="13">
                  <c:v>15761.2243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3.137</c:v>
                </c:pt>
                <c:pt idx="5">
                  <c:v>0</c:v>
                </c:pt>
                <c:pt idx="6">
                  <c:v>3.1059999999999999</c:v>
                </c:pt>
                <c:pt idx="7">
                  <c:v>3.617</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33.084000000000003</c:v>
                </c:pt>
                <c:pt idx="1">
                  <c:v>33.564999999999998</c:v>
                </c:pt>
                <c:pt idx="2">
                  <c:v>6.5819999999999999</c:v>
                </c:pt>
                <c:pt idx="3">
                  <c:v>19.192</c:v>
                </c:pt>
                <c:pt idx="4">
                  <c:v>6.0049999999999999</c:v>
                </c:pt>
                <c:pt idx="5">
                  <c:v>5.4690000000000003</c:v>
                </c:pt>
                <c:pt idx="6">
                  <c:v>3.6560000000000001</c:v>
                </c:pt>
                <c:pt idx="7">
                  <c:v>5.343</c:v>
                </c:pt>
                <c:pt idx="8">
                  <c:v>0</c:v>
                </c:pt>
                <c:pt idx="9">
                  <c:v>0</c:v>
                </c:pt>
                <c:pt idx="10">
                  <c:v>3.0070000000000001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108.938</c:v>
                </c:pt>
                <c:pt idx="1">
                  <c:v>65.116</c:v>
                </c:pt>
                <c:pt idx="2">
                  <c:v>100.255</c:v>
                </c:pt>
                <c:pt idx="3">
                  <c:v>98.305999999999997</c:v>
                </c:pt>
                <c:pt idx="4">
                  <c:v>101.947</c:v>
                </c:pt>
                <c:pt idx="5">
                  <c:v>105.318</c:v>
                </c:pt>
                <c:pt idx="6">
                  <c:v>106.19199999999999</c:v>
                </c:pt>
                <c:pt idx="7">
                  <c:v>100.196</c:v>
                </c:pt>
                <c:pt idx="8">
                  <c:v>96.1</c:v>
                </c:pt>
                <c:pt idx="9">
                  <c:v>105.887</c:v>
                </c:pt>
                <c:pt idx="10">
                  <c:v>101.08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23.268999999999998</c:v>
                </c:pt>
                <c:pt idx="1">
                  <c:v>26.161000000000001</c:v>
                </c:pt>
                <c:pt idx="2">
                  <c:v>30.645</c:v>
                </c:pt>
                <c:pt idx="3">
                  <c:v>28.233000000000001</c:v>
                </c:pt>
                <c:pt idx="4">
                  <c:v>32.034999999999997</c:v>
                </c:pt>
                <c:pt idx="5">
                  <c:v>14.015000000000001</c:v>
                </c:pt>
                <c:pt idx="6">
                  <c:v>16.437000000000001</c:v>
                </c:pt>
                <c:pt idx="7">
                  <c:v>16.888999999999999</c:v>
                </c:pt>
                <c:pt idx="8">
                  <c:v>19.678000000000001</c:v>
                </c:pt>
                <c:pt idx="9">
                  <c:v>14.439</c:v>
                </c:pt>
                <c:pt idx="10">
                  <c:v>10.56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400.61500000000001</c:v>
                </c:pt>
                <c:pt idx="1">
                  <c:v>330.32799999999997</c:v>
                </c:pt>
                <c:pt idx="2">
                  <c:v>426.57100000000003</c:v>
                </c:pt>
                <c:pt idx="3">
                  <c:v>335.77700000000004</c:v>
                </c:pt>
                <c:pt idx="4">
                  <c:v>422.53499999999997</c:v>
                </c:pt>
                <c:pt idx="5">
                  <c:v>435.46800000000002</c:v>
                </c:pt>
                <c:pt idx="6">
                  <c:v>435.654</c:v>
                </c:pt>
                <c:pt idx="7">
                  <c:v>407.83699999999999</c:v>
                </c:pt>
                <c:pt idx="8">
                  <c:v>419.23500000000001</c:v>
                </c:pt>
                <c:pt idx="9">
                  <c:v>416.93399999999997</c:v>
                </c:pt>
                <c:pt idx="10">
                  <c:v>405.00400000000002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2295.1379999999999</c:v>
                </c:pt>
                <c:pt idx="1">
                  <c:v>2160.0329999999999</c:v>
                </c:pt>
                <c:pt idx="2">
                  <c:v>2641.873</c:v>
                </c:pt>
                <c:pt idx="3">
                  <c:v>2482.3510000000001</c:v>
                </c:pt>
                <c:pt idx="4">
                  <c:v>2454.366</c:v>
                </c:pt>
                <c:pt idx="5">
                  <c:v>2409.0650000000001</c:v>
                </c:pt>
                <c:pt idx="6">
                  <c:v>2482.4180000000001</c:v>
                </c:pt>
                <c:pt idx="7">
                  <c:v>2429.0250000000001</c:v>
                </c:pt>
                <c:pt idx="8">
                  <c:v>2193.11</c:v>
                </c:pt>
                <c:pt idx="9">
                  <c:v>2304.6350000000002</c:v>
                </c:pt>
                <c:pt idx="10">
                  <c:v>2215.2399999999998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609.05499999999995</c:v>
                </c:pt>
                <c:pt idx="1">
                  <c:v>580.96699999999998</c:v>
                </c:pt>
                <c:pt idx="2">
                  <c:v>567.29499999999996</c:v>
                </c:pt>
                <c:pt idx="3">
                  <c:v>519.274</c:v>
                </c:pt>
                <c:pt idx="4">
                  <c:v>546.63499999999999</c:v>
                </c:pt>
                <c:pt idx="5">
                  <c:v>535.84400000000005</c:v>
                </c:pt>
                <c:pt idx="6">
                  <c:v>512.54100000000005</c:v>
                </c:pt>
                <c:pt idx="7">
                  <c:v>492.49</c:v>
                </c:pt>
                <c:pt idx="8">
                  <c:v>520.22799999999995</c:v>
                </c:pt>
                <c:pt idx="9">
                  <c:v>625.971</c:v>
                </c:pt>
                <c:pt idx="10">
                  <c:v>645.11500000000001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533.68999999999994</c:v>
                </c:pt>
                <c:pt idx="1">
                  <c:v>550.51699999999994</c:v>
                </c:pt>
                <c:pt idx="2">
                  <c:v>614.20999999999992</c:v>
                </c:pt>
                <c:pt idx="3">
                  <c:v>576.46699999999998</c:v>
                </c:pt>
                <c:pt idx="4">
                  <c:v>571.82599999999991</c:v>
                </c:pt>
                <c:pt idx="5">
                  <c:v>565.08799999999997</c:v>
                </c:pt>
                <c:pt idx="6">
                  <c:v>565.89700000000005</c:v>
                </c:pt>
                <c:pt idx="7">
                  <c:v>536.20500000000004</c:v>
                </c:pt>
                <c:pt idx="8">
                  <c:v>540.69900000000007</c:v>
                </c:pt>
                <c:pt idx="9">
                  <c:v>519.17300000000012</c:v>
                </c:pt>
                <c:pt idx="10">
                  <c:v>496.005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6.008</c:v>
                </c:pt>
                <c:pt idx="1">
                  <c:v>7.7350000000000003</c:v>
                </c:pt>
                <c:pt idx="2">
                  <c:v>8.9009999999999998</c:v>
                </c:pt>
                <c:pt idx="3">
                  <c:v>7.5469999999999997</c:v>
                </c:pt>
                <c:pt idx="4">
                  <c:v>6.7720000000000002</c:v>
                </c:pt>
                <c:pt idx="5">
                  <c:v>4.181</c:v>
                </c:pt>
                <c:pt idx="6">
                  <c:v>12.994999999999999</c:v>
                </c:pt>
                <c:pt idx="7">
                  <c:v>15.22</c:v>
                </c:pt>
                <c:pt idx="8">
                  <c:v>18.292999999999999</c:v>
                </c:pt>
                <c:pt idx="9">
                  <c:v>19.420000000000002</c:v>
                </c:pt>
                <c:pt idx="10">
                  <c:v>18.757999999999999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18.96</c:v>
                </c:pt>
                <c:pt idx="1">
                  <c:v>19.047999999999998</c:v>
                </c:pt>
                <c:pt idx="2">
                  <c:v>18.823</c:v>
                </c:pt>
                <c:pt idx="3">
                  <c:v>21.213999999999999</c:v>
                </c:pt>
                <c:pt idx="4">
                  <c:v>21.443999999999999</c:v>
                </c:pt>
                <c:pt idx="5">
                  <c:v>20.681000000000001</c:v>
                </c:pt>
                <c:pt idx="6">
                  <c:v>20.782</c:v>
                </c:pt>
                <c:pt idx="7">
                  <c:v>19.646000000000001</c:v>
                </c:pt>
                <c:pt idx="8">
                  <c:v>23.221</c:v>
                </c:pt>
                <c:pt idx="9">
                  <c:v>21.123000000000001</c:v>
                </c:pt>
                <c:pt idx="10">
                  <c:v>18.434999999999999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1693.3309999999999</c:v>
                </c:pt>
                <c:pt idx="1">
                  <c:v>1456.9359999999999</c:v>
                </c:pt>
                <c:pt idx="2">
                  <c:v>1996.6969999999999</c:v>
                </c:pt>
                <c:pt idx="3">
                  <c:v>1839.357</c:v>
                </c:pt>
                <c:pt idx="4">
                  <c:v>1873.348</c:v>
                </c:pt>
                <c:pt idx="5">
                  <c:v>1843.5409999999999</c:v>
                </c:pt>
                <c:pt idx="6">
                  <c:v>1935.248</c:v>
                </c:pt>
                <c:pt idx="7">
                  <c:v>1899.346</c:v>
                </c:pt>
                <c:pt idx="8">
                  <c:v>1625.682</c:v>
                </c:pt>
                <c:pt idx="9">
                  <c:v>1656.2080000000001</c:v>
                </c:pt>
                <c:pt idx="10">
                  <c:v>1556.578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2055.5528851723179</c:v>
                </c:pt>
                <c:pt idx="1">
                  <c:v>2045.194406983316</c:v>
                </c:pt>
                <c:pt idx="2">
                  <c:v>2018.0232865214391</c:v>
                </c:pt>
                <c:pt idx="3">
                  <c:v>1896.0160456624481</c:v>
                </c:pt>
                <c:pt idx="4">
                  <c:v>1800.6382873214709</c:v>
                </c:pt>
                <c:pt idx="5">
                  <c:v>1565.1537164984863</c:v>
                </c:pt>
                <c:pt idx="6">
                  <c:v>1407.91119523164</c:v>
                </c:pt>
                <c:pt idx="7">
                  <c:v>1475.1860332225608</c:v>
                </c:pt>
                <c:pt idx="8">
                  <c:v>1394.134323469272</c:v>
                </c:pt>
                <c:pt idx="9">
                  <c:v>1228.1749747132446</c:v>
                </c:pt>
                <c:pt idx="10">
                  <c:v>1427.1929223370053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2770.6394931286582</c:v>
                </c:pt>
                <c:pt idx="1">
                  <c:v>2305.1955895519814</c:v>
                </c:pt>
                <c:pt idx="2">
                  <c:v>2276.544946156514</c:v>
                </c:pt>
                <c:pt idx="3">
                  <c:v>2061.2898533269708</c:v>
                </c:pt>
                <c:pt idx="4">
                  <c:v>2117.7101260325394</c:v>
                </c:pt>
                <c:pt idx="5">
                  <c:v>2544.3885483262311</c:v>
                </c:pt>
                <c:pt idx="6">
                  <c:v>2322.8421006136896</c:v>
                </c:pt>
                <c:pt idx="7">
                  <c:v>2424.9155883896638</c:v>
                </c:pt>
                <c:pt idx="8">
                  <c:v>2250.2950059291229</c:v>
                </c:pt>
                <c:pt idx="9">
                  <c:v>2219.3880193915011</c:v>
                </c:pt>
                <c:pt idx="10">
                  <c:v>2295.0425229622442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0.62018137121826145</c:v>
                </c:pt>
                <c:pt idx="1">
                  <c:v>0.64364126268711241</c:v>
                </c:pt>
                <c:pt idx="2">
                  <c:v>0.88925149640371726</c:v>
                </c:pt>
                <c:pt idx="3">
                  <c:v>0.90628593401593327</c:v>
                </c:pt>
                <c:pt idx="4">
                  <c:v>0.89793403574195385</c:v>
                </c:pt>
                <c:pt idx="5">
                  <c:v>0.73432298743408786</c:v>
                </c:pt>
                <c:pt idx="6">
                  <c:v>0.84767922859663514</c:v>
                </c:pt>
                <c:pt idx="7">
                  <c:v>0.79764096088988823</c:v>
                </c:pt>
                <c:pt idx="8">
                  <c:v>0.74087886059704977</c:v>
                </c:pt>
                <c:pt idx="9">
                  <c:v>0.7645130032130234</c:v>
                </c:pt>
                <c:pt idx="10">
                  <c:v>0.6944407278096516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0.25963331026399766</c:v>
                </c:pt>
                <c:pt idx="1">
                  <c:v>0.26917587791178177</c:v>
                </c:pt>
                <c:pt idx="2">
                  <c:v>0.30436219646342255</c:v>
                </c:pt>
                <c:pt idx="3">
                  <c:v>0.30404120330035944</c:v>
                </c:pt>
                <c:pt idx="4">
                  <c:v>0.31756850002929593</c:v>
                </c:pt>
                <c:pt idx="5">
                  <c:v>0.36104313208558031</c:v>
                </c:pt>
                <c:pt idx="6">
                  <c:v>0.4019408339933645</c:v>
                </c:pt>
                <c:pt idx="7">
                  <c:v>0.36348296955378168</c:v>
                </c:pt>
                <c:pt idx="8">
                  <c:v>0.38783852523943513</c:v>
                </c:pt>
                <c:pt idx="9">
                  <c:v>0.42271908375369482</c:v>
                </c:pt>
                <c:pt idx="10">
                  <c:v>0.34753885913881905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1556.578</c:v>
                </c:pt>
                <c:pt idx="2">
                  <c:v>18.434999999999999</c:v>
                </c:pt>
                <c:pt idx="3">
                  <c:v>18.757999999999999</c:v>
                </c:pt>
                <c:pt idx="4">
                  <c:v>496.005</c:v>
                </c:pt>
                <c:pt idx="5">
                  <c:v>645.11500000000001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1593.771</c:v>
                </c:pt>
                <c:pt idx="4" formatCode="#,##0">
                  <c:v>496.005</c:v>
                </c:pt>
                <c:pt idx="5" formatCode="#,##0">
                  <c:v>645.11500000000001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16：化学工業(N=8)</c:v>
                </c:pt>
                <c:pt idx="2">
                  <c:v>17：石油製品・石炭製品製造業(N=0)</c:v>
                </c:pt>
                <c:pt idx="3">
                  <c:v>21：窯業・土石製品製造業(N=3)</c:v>
                </c:pt>
                <c:pt idx="4">
                  <c:v>22：鉄鋼業(N=5)</c:v>
                </c:pt>
                <c:pt idx="5">
                  <c:v>9：食料品製造業(N=5)</c:v>
                </c:pt>
                <c:pt idx="6">
                  <c:v>10：飲料・たばこ・飼料製造業(N=0)</c:v>
                </c:pt>
                <c:pt idx="7">
                  <c:v>11：繊維工業(N=0)</c:v>
                </c:pt>
                <c:pt idx="8">
                  <c:v>12：木材・木製品製造業(N=3)</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23：非鉄金属製造業(N=7)</c:v>
                </c:pt>
                <c:pt idx="15">
                  <c:v>24：金属製品製造業(N=0)</c:v>
                </c:pt>
                <c:pt idx="16">
                  <c:v>25：はん用機械器具製造業(N=0)</c:v>
                </c:pt>
                <c:pt idx="17">
                  <c:v>26：生産用機械器具製造業(N=0)</c:v>
                </c:pt>
                <c:pt idx="18">
                  <c:v>27：業務用機械器具製造業(N=3)</c:v>
                </c:pt>
                <c:pt idx="19">
                  <c:v>28：電子部品等製造業(N=11)</c:v>
                </c:pt>
                <c:pt idx="20">
                  <c:v>29：電気機械器具製造業(N=0)</c:v>
                </c:pt>
                <c:pt idx="21">
                  <c:v>30：情報通信機械器具製造業(N=1)</c:v>
                </c:pt>
                <c:pt idx="22">
                  <c:v>31：輸送用機械器具製造業(N=2)</c:v>
                </c:pt>
                <c:pt idx="23">
                  <c:v>32：その他の製造業(N=0)</c:v>
                </c:pt>
                <c:pt idx="24">
                  <c:v>F：電気・ガス・熱供給・水道業(N=3)</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O：教育，学習支援業(N=3)</c:v>
                </c:pt>
                <c:pt idx="34">
                  <c:v>P：医療，福祉(N=14)</c:v>
                </c:pt>
                <c:pt idx="35">
                  <c:v>Q：複合サービス事業(N=0)</c:v>
                </c:pt>
                <c:pt idx="36">
                  <c:v>R：ｻｰﾋﾞｽ業(他に分類されない)(N=10)</c:v>
                </c:pt>
                <c:pt idx="37">
                  <c:v>S：公務(N=1)</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474.99400000000003</c:v>
                </c:pt>
                <c:pt idx="1">
                  <c:v>109.97199999999999</c:v>
                </c:pt>
                <c:pt idx="2">
                  <c:v>0</c:v>
                </c:pt>
                <c:pt idx="3">
                  <c:v>53.646999999999998</c:v>
                </c:pt>
                <c:pt idx="4">
                  <c:v>29.556999999999999</c:v>
                </c:pt>
                <c:pt idx="5">
                  <c:v>19.009</c:v>
                </c:pt>
                <c:pt idx="6">
                  <c:v>0</c:v>
                </c:pt>
                <c:pt idx="7">
                  <c:v>0</c:v>
                </c:pt>
                <c:pt idx="8">
                  <c:v>21.093</c:v>
                </c:pt>
                <c:pt idx="9">
                  <c:v>0</c:v>
                </c:pt>
                <c:pt idx="10">
                  <c:v>0</c:v>
                </c:pt>
                <c:pt idx="11">
                  <c:v>7.0209999999999999</c:v>
                </c:pt>
                <c:pt idx="12">
                  <c:v>0</c:v>
                </c:pt>
                <c:pt idx="13">
                  <c:v>0</c:v>
                </c:pt>
                <c:pt idx="14">
                  <c:v>556.06799999999998</c:v>
                </c:pt>
                <c:pt idx="15">
                  <c:v>0</c:v>
                </c:pt>
                <c:pt idx="16">
                  <c:v>0</c:v>
                </c:pt>
                <c:pt idx="17">
                  <c:v>0</c:v>
                </c:pt>
                <c:pt idx="18">
                  <c:v>115.408</c:v>
                </c:pt>
                <c:pt idx="19">
                  <c:v>135.36799999999999</c:v>
                </c:pt>
                <c:pt idx="20">
                  <c:v>0</c:v>
                </c:pt>
                <c:pt idx="21">
                  <c:v>6.4450000000000003</c:v>
                </c:pt>
                <c:pt idx="22">
                  <c:v>27.995999999999999</c:v>
                </c:pt>
                <c:pt idx="23">
                  <c:v>0</c:v>
                </c:pt>
                <c:pt idx="24">
                  <c:v>28.111000000000001</c:v>
                </c:pt>
                <c:pt idx="25">
                  <c:v>0</c:v>
                </c:pt>
                <c:pt idx="26">
                  <c:v>0</c:v>
                </c:pt>
                <c:pt idx="27">
                  <c:v>2.3090000000000002</c:v>
                </c:pt>
                <c:pt idx="28">
                  <c:v>0</c:v>
                </c:pt>
                <c:pt idx="29">
                  <c:v>3.0390000000000001</c:v>
                </c:pt>
                <c:pt idx="30">
                  <c:v>0</c:v>
                </c:pt>
                <c:pt idx="31">
                  <c:v>2.4359999999999999</c:v>
                </c:pt>
                <c:pt idx="32">
                  <c:v>0</c:v>
                </c:pt>
                <c:pt idx="33">
                  <c:v>24.992000000000001</c:v>
                </c:pt>
                <c:pt idx="34">
                  <c:v>69.619</c:v>
                </c:pt>
                <c:pt idx="35">
                  <c:v>0</c:v>
                </c:pt>
                <c:pt idx="36">
                  <c:v>364.54199999999997</c:v>
                </c:pt>
                <c:pt idx="37">
                  <c:v>0.95699999999999996</c:v>
                </c:pt>
                <c:pt idx="38">
                  <c:v>0</c:v>
                </c:pt>
                <c:pt idx="39">
                  <c:v>645.11500000000001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2460.4912280130939</c:v>
                </c:pt>
                <c:pt idx="2">
                  <c:v>224.77994112066159</c:v>
                </c:pt>
                <c:pt idx="3">
                  <c:v>351.45044627178549</c:v>
                </c:pt>
                <c:pt idx="4">
                  <c:v>1760.9382773798541</c:v>
                </c:pt>
                <c:pt idx="5">
                  <c:v>2400.027177390994</c:v>
                </c:pt>
                <c:pt idx="7">
                  <c:v>2368.4284229571467</c:v>
                </c:pt>
                <c:pt idx="8">
                  <c:v>68.1259238800221</c:v>
                </c:pt>
                <c:pt idx="9">
                  <c:v>79.156567751362516</c:v>
                </c:pt>
                <c:pt idx="10">
                  <c:v>138.828194153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3036.7216154055409</c:v>
                </c:pt>
                <c:pt idx="4" formatCode="#,##0">
                  <c:v>1760.9382773798541</c:v>
                </c:pt>
                <c:pt idx="5" formatCode="#,##0">
                  <c:v>2400.027177390994</c:v>
                </c:pt>
                <c:pt idx="6" formatCode="#,##0">
                  <c:v>2515.7109145885315</c:v>
                </c:pt>
                <c:pt idx="10" formatCode="#,##0">
                  <c:v>138.828194153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2215.2399999999998</c:v>
                </c:pt>
                <c:pt idx="2" formatCode="#,##0_);[Red]\(#,##0\)">
                  <c:v>167.38300000000001</c:v>
                </c:pt>
                <c:pt idx="3" formatCode="#,##0_);[Red]\(#,##0\)">
                  <c:v>237.62100000000001</c:v>
                </c:pt>
                <c:pt idx="4" formatCode="#,##0_);[Red]\(#,##0\)">
                  <c:v>10.56</c:v>
                </c:pt>
                <c:pt idx="5" formatCode="#,##0_);[Red]\(#,##0\)">
                  <c:v>101.08</c:v>
                </c:pt>
                <c:pt idx="6" formatCode="#,##0_);[Red]\(#,##0\)">
                  <c:v>0</c:v>
                </c:pt>
                <c:pt idx="7" formatCode="#,##0_);[Red]\(#,##0\)">
                  <c:v>0</c:v>
                </c:pt>
                <c:pt idx="8" formatCode="#,##0_);[Red]\(#,##0\)">
                  <c:v>3.0070000000000001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2215.2399999999998</c:v>
                </c:pt>
                <c:pt idx="1">
                  <c:v>405.00400000000002</c:v>
                </c:pt>
                <c:pt idx="4" formatCode="#,##0_);[Red]\(#,##0\)">
                  <c:v>10.56</c:v>
                </c:pt>
                <c:pt idx="5" formatCode="#,##0_);[Red]\(#,##0\)">
                  <c:v>101.08</c:v>
                </c:pt>
                <c:pt idx="6" formatCode="#,##0_);[Red]\(#,##0\)">
                  <c:v>0</c:v>
                </c:pt>
                <c:pt idx="7" formatCode="#,##0_);[Red]\(#,##0\)">
                  <c:v>0</c:v>
                </c:pt>
                <c:pt idx="8" formatCode="#,##0_);[Red]\(#,##0\)">
                  <c:v>3.0070000000000001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秋田県</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12：木材・木製品製造業(N=3)</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23：非鉄金属製造業(N=7)</c:v>
                </c:pt>
                <c:pt idx="10">
                  <c:v>24：金属製品製造業(N=0)</c:v>
                </c:pt>
                <c:pt idx="11">
                  <c:v>25：はん用機械器具製造業(N=0)</c:v>
                </c:pt>
                <c:pt idx="12">
                  <c:v>26：生産用機械器具製造業(N=0)</c:v>
                </c:pt>
                <c:pt idx="13">
                  <c:v>27：業務用機械器具製造業(N=3)</c:v>
                </c:pt>
                <c:pt idx="14">
                  <c:v>28：電子部品等製造業(N=11)</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③特定事業所の現状把握!$BG$21:$BG$39</c:f>
              <c:numCache>
                <c:formatCode>[=0]#,##0;[&lt;1]0.00;#,##0</c:formatCode>
                <c:ptCount val="19"/>
                <c:pt idx="0">
                  <c:v>3.8018000000000001</c:v>
                </c:pt>
                <c:pt idx="1">
                  <c:v>0</c:v>
                </c:pt>
                <c:pt idx="2">
                  <c:v>0</c:v>
                </c:pt>
                <c:pt idx="3">
                  <c:v>7.0309999999999997</c:v>
                </c:pt>
                <c:pt idx="4">
                  <c:v>0</c:v>
                </c:pt>
                <c:pt idx="5">
                  <c:v>0</c:v>
                </c:pt>
                <c:pt idx="6">
                  <c:v>3.5105</c:v>
                </c:pt>
                <c:pt idx="7">
                  <c:v>0</c:v>
                </c:pt>
                <c:pt idx="8">
                  <c:v>0</c:v>
                </c:pt>
                <c:pt idx="9">
                  <c:v>79.438285714285712</c:v>
                </c:pt>
                <c:pt idx="10">
                  <c:v>0</c:v>
                </c:pt>
                <c:pt idx="11">
                  <c:v>0</c:v>
                </c:pt>
                <c:pt idx="12">
                  <c:v>0</c:v>
                </c:pt>
                <c:pt idx="13">
                  <c:v>38.469333333333331</c:v>
                </c:pt>
                <c:pt idx="14">
                  <c:v>12.306181818181818</c:v>
                </c:pt>
                <c:pt idx="15">
                  <c:v>0</c:v>
                </c:pt>
                <c:pt idx="16">
                  <c:v>6.4450000000000003</c:v>
                </c:pt>
                <c:pt idx="17">
                  <c:v>13.997999999999999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12：木材・木製品製造業(N=3)</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23：非鉄金属製造業(N=7)</c:v>
                </c:pt>
                <c:pt idx="10">
                  <c:v>24：金属製品製造業(N=0)</c:v>
                </c:pt>
                <c:pt idx="11">
                  <c:v>25：はん用機械器具製造業(N=0)</c:v>
                </c:pt>
                <c:pt idx="12">
                  <c:v>26：生産用機械器具製造業(N=0)</c:v>
                </c:pt>
                <c:pt idx="13">
                  <c:v>27：業務用機械器具製造業(N=3)</c:v>
                </c:pt>
                <c:pt idx="14">
                  <c:v>28：電子部品等製造業(N=11)</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秋田県</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O：教育，学習支援業(N=3)</c:v>
                </c:pt>
                <c:pt idx="10">
                  <c:v>P：医療，福祉(N=14)</c:v>
                </c:pt>
                <c:pt idx="11">
                  <c:v>Q：複合サービス事業(N=0)</c:v>
                </c:pt>
                <c:pt idx="12">
                  <c:v>R：ｻｰﾋﾞｽ業(他に分類されない)(N=10)</c:v>
                </c:pt>
                <c:pt idx="13">
                  <c:v>S：公務(N=1)</c:v>
                </c:pt>
              </c:strCache>
            </c:strRef>
          </c:cat>
          <c:val>
            <c:numRef>
              <c:f>③特定事業所の現状把握!$BG$40:$BG$53</c:f>
              <c:numCache>
                <c:formatCode>[=0]#,##0;[&lt;1]0.00;#,##0</c:formatCode>
                <c:ptCount val="14"/>
                <c:pt idx="0">
                  <c:v>9.370333333333333</c:v>
                </c:pt>
                <c:pt idx="1">
                  <c:v>0</c:v>
                </c:pt>
                <c:pt idx="2">
                  <c:v>0</c:v>
                </c:pt>
                <c:pt idx="3">
                  <c:v>2.3090000000000002</c:v>
                </c:pt>
                <c:pt idx="4">
                  <c:v>0</c:v>
                </c:pt>
                <c:pt idx="5">
                  <c:v>3.0390000000000001</c:v>
                </c:pt>
                <c:pt idx="6">
                  <c:v>0</c:v>
                </c:pt>
                <c:pt idx="7">
                  <c:v>2.4359999999999999</c:v>
                </c:pt>
                <c:pt idx="8">
                  <c:v>0</c:v>
                </c:pt>
                <c:pt idx="9">
                  <c:v>8.3306666666666676</c:v>
                </c:pt>
                <c:pt idx="10">
                  <c:v>4.9727857142857141</c:v>
                </c:pt>
                <c:pt idx="11">
                  <c:v>0</c:v>
                </c:pt>
                <c:pt idx="12">
                  <c:v>36.4542</c:v>
                </c:pt>
                <c:pt idx="13">
                  <c:v>0.95699999999999996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O：教育，学習支援業(N=3)</c:v>
                </c:pt>
                <c:pt idx="10">
                  <c:v>P：医療，福祉(N=14)</c:v>
                </c:pt>
                <c:pt idx="11">
                  <c:v>Q：複合サービス事業(N=0)</c:v>
                </c:pt>
                <c:pt idx="12">
                  <c:v>R：ｻｰﾋﾞｽ業(他に分類されない)(N=10)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秋田県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322.5575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秋田県</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16：化学工業(N=8)</c:v>
                </c:pt>
                <c:pt idx="2">
                  <c:v>17：石油製品・石炭製品製造業(N=0)</c:v>
                </c:pt>
                <c:pt idx="3">
                  <c:v>21：窯業・土石製品製造業(N=3)</c:v>
                </c:pt>
                <c:pt idx="4">
                  <c:v>22：鉄鋼業(N=5)</c:v>
                </c:pt>
              </c:strCache>
            </c:strRef>
          </c:cat>
          <c:val>
            <c:numRef>
              <c:f>③特定事業所の現状把握!$BG$16:$BG$20</c:f>
              <c:numCache>
                <c:formatCode>[=0]#,##0;[&lt;1]0.00;#,##0</c:formatCode>
                <c:ptCount val="5"/>
                <c:pt idx="0">
                  <c:v>474.99400000000003</c:v>
                </c:pt>
                <c:pt idx="1">
                  <c:v>13.746499999999999</c:v>
                </c:pt>
                <c:pt idx="2">
                  <c:v>0</c:v>
                </c:pt>
                <c:pt idx="3">
                  <c:v>17.882333333333332</c:v>
                </c:pt>
                <c:pt idx="4">
                  <c:v>5.9113999999999995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16：化学工業(N=8)</c:v>
                </c:pt>
                <c:pt idx="2">
                  <c:v>17：石油製品・石炭製品製造業(N=0)</c:v>
                </c:pt>
                <c:pt idx="3">
                  <c:v>21：窯業・土石製品製造業(N=3)</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1,160,505</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49730.900000000984</c:v>
                </c:pt>
                <c:pt idx="1">
                  <c:v>277486.69999999995</c:v>
                </c:pt>
                <c:pt idx="2">
                  <c:v>703665.6</c:v>
                </c:pt>
                <c:pt idx="3">
                  <c:v>42606.6</c:v>
                </c:pt>
                <c:pt idx="4">
                  <c:v>46449</c:v>
                </c:pt>
                <c:pt idx="5">
                  <c:v>40565.815999999999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2,789,171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59683.047708001184</c:v>
                </c:pt>
                <c:pt idx="1">
                  <c:v>367048.30729199992</c:v>
                </c:pt>
                <c:pt idx="2">
                  <c:v>1528699.4426879997</c:v>
                </c:pt>
                <c:pt idx="3">
                  <c:v>223940.28959999999</c:v>
                </c:pt>
                <c:pt idx="4">
                  <c:v>325514.592</c:v>
                </c:pt>
                <c:pt idx="5">
                  <c:v>284285.23852799996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4,184</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秋田県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1428.2737835400001</c:v>
                </c:pt>
                <c:pt idx="1">
                  <c:v>1547.2657645919992</c:v>
                </c:pt>
                <c:pt idx="2">
                  <c:v>70.230969324</c:v>
                </c:pt>
                <c:pt idx="3">
                  <c:v>403.12708657200005</c:v>
                </c:pt>
                <c:pt idx="4">
                  <c:v>130.74682945999999</c:v>
                </c:pt>
                <c:pt idx="5">
                  <c:v>604.08848500000011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54,884,520</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秋田県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35411533.000000007</c:v>
                </c:pt>
                <c:pt idx="1">
                  <c:v>17549000</c:v>
                </c:pt>
                <c:pt idx="2">
                  <c:v>316260</c:v>
                </c:pt>
                <c:pt idx="3">
                  <c:v>1607726.9999999998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8565</c:v>
                </c:pt>
                <c:pt idx="1">
                  <c:v>30000.400000000001</c:v>
                </c:pt>
                <c:pt idx="2">
                  <c:v>30810.400000000001</c:v>
                </c:pt>
                <c:pt idx="3">
                  <c:v>37865</c:v>
                </c:pt>
                <c:pt idx="4">
                  <c:v>37865.275999999998</c:v>
                </c:pt>
                <c:pt idx="5">
                  <c:v>38215.816000000013</c:v>
                </c:pt>
                <c:pt idx="6">
                  <c:v>38535.816000000013</c:v>
                </c:pt>
                <c:pt idx="7">
                  <c:v>38575.815999999999</c:v>
                </c:pt>
                <c:pt idx="8">
                  <c:v>40565.815999999999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46199</c:v>
                </c:pt>
                <c:pt idx="5">
                  <c:v>46449</c:v>
                </c:pt>
                <c:pt idx="6">
                  <c:v>46449</c:v>
                </c:pt>
                <c:pt idx="7">
                  <c:v>46449</c:v>
                </c:pt>
                <c:pt idx="8">
                  <c:v>46449</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12549</c:v>
                </c:pt>
                <c:pt idx="1">
                  <c:v>17685.7</c:v>
                </c:pt>
                <c:pt idx="2">
                  <c:v>26471.7</c:v>
                </c:pt>
                <c:pt idx="3">
                  <c:v>26442</c:v>
                </c:pt>
                <c:pt idx="4">
                  <c:v>28809.599999999999</c:v>
                </c:pt>
                <c:pt idx="5">
                  <c:v>30817.1</c:v>
                </c:pt>
                <c:pt idx="6">
                  <c:v>32180.799999999999</c:v>
                </c:pt>
                <c:pt idx="7">
                  <c:v>42506.8</c:v>
                </c:pt>
                <c:pt idx="8">
                  <c:v>42606.6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277843</c:v>
                </c:pt>
                <c:pt idx="1">
                  <c:v>352627</c:v>
                </c:pt>
                <c:pt idx="2">
                  <c:v>367493.8</c:v>
                </c:pt>
                <c:pt idx="3">
                  <c:v>440324</c:v>
                </c:pt>
                <c:pt idx="4">
                  <c:v>581722.19999999995</c:v>
                </c:pt>
                <c:pt idx="5">
                  <c:v>658694.89999999991</c:v>
                </c:pt>
                <c:pt idx="6">
                  <c:v>673577.9</c:v>
                </c:pt>
                <c:pt idx="7">
                  <c:v>674221.7</c:v>
                </c:pt>
                <c:pt idx="8">
                  <c:v>703665.6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88785.4</c:v>
                </c:pt>
                <c:pt idx="1">
                  <c:v>141375.9</c:v>
                </c:pt>
                <c:pt idx="2">
                  <c:v>181320.8</c:v>
                </c:pt>
                <c:pt idx="3">
                  <c:v>233084.79999999999</c:v>
                </c:pt>
                <c:pt idx="4">
                  <c:v>242462.6</c:v>
                </c:pt>
                <c:pt idx="5">
                  <c:v>261794.2</c:v>
                </c:pt>
                <c:pt idx="6">
                  <c:v>271313.49999999988</c:v>
                </c:pt>
                <c:pt idx="7">
                  <c:v>276215.39999999997</c:v>
                </c:pt>
                <c:pt idx="8">
                  <c:v>277486.69999999995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24648.400000000001</c:v>
                </c:pt>
                <c:pt idx="1">
                  <c:v>27737.3</c:v>
                </c:pt>
                <c:pt idx="2">
                  <c:v>29825.899999999991</c:v>
                </c:pt>
                <c:pt idx="3">
                  <c:v>32590.6</c:v>
                </c:pt>
                <c:pt idx="4">
                  <c:v>34979.599999999991</c:v>
                </c:pt>
                <c:pt idx="5">
                  <c:v>37861.299999999981</c:v>
                </c:pt>
                <c:pt idx="6">
                  <c:v>41201.200000000237</c:v>
                </c:pt>
                <c:pt idx="7">
                  <c:v>45270.800000000527</c:v>
                </c:pt>
                <c:pt idx="8">
                  <c:v>49730.900000000984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0.13350757945184616</c:v>
                </c:pt>
                <c:pt idx="1">
                  <c:v>0.1761796490126431</c:v>
                </c:pt>
                <c:pt idx="2">
                  <c:v>0.2018447625092222</c:v>
                </c:pt>
                <c:pt idx="3">
                  <c:v>0.24438016470226631</c:v>
                </c:pt>
                <c:pt idx="4">
                  <c:v>0.35011263072338861</c:v>
                </c:pt>
                <c:pt idx="5">
                  <c:v>0.39345077588720323</c:v>
                </c:pt>
                <c:pt idx="6">
                  <c:v>0.37119778225102906</c:v>
                </c:pt>
                <c:pt idx="7">
                  <c:v>0.39907509343279374</c:v>
                </c:pt>
                <c:pt idx="8">
                  <c:v>0.41169090206480813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1847.121523452146</c:v>
                </c:pt>
                <c:pt idx="2">
                  <c:v>137.82666187173601</c:v>
                </c:pt>
                <c:pt idx="3">
                  <c:v>291.59676083263219</c:v>
                </c:pt>
                <c:pt idx="4">
                  <c:v>2018.0232865214391</c:v>
                </c:pt>
                <c:pt idx="5">
                  <c:v>2674.4634716254109</c:v>
                </c:pt>
                <c:pt idx="7">
                  <c:v>2095.6819757236071</c:v>
                </c:pt>
                <c:pt idx="8">
                  <c:v>82.787218569859903</c:v>
                </c:pt>
                <c:pt idx="9">
                  <c:v>94.666783368000978</c:v>
                </c:pt>
                <c:pt idx="10">
                  <c:v>148.85951371246361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2276.544946156514</c:v>
                </c:pt>
                <c:pt idx="4" formatCode="#,##0">
                  <c:v>2018.0232865214391</c:v>
                </c:pt>
                <c:pt idx="5" formatCode="#,##0">
                  <c:v>2674.4634716254109</c:v>
                </c:pt>
                <c:pt idx="6" formatCode="#,##0">
                  <c:v>2273.1359776614677</c:v>
                </c:pt>
                <c:pt idx="10" formatCode="#,##0">
                  <c:v>148.85951371246361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5802</c:v>
                </c:pt>
                <c:pt idx="1">
                  <c:v>6345</c:v>
                </c:pt>
                <c:pt idx="2">
                  <c:v>6706</c:v>
                </c:pt>
                <c:pt idx="3">
                  <c:v>7203</c:v>
                </c:pt>
                <c:pt idx="4">
                  <c:v>7610</c:v>
                </c:pt>
                <c:pt idx="5">
                  <c:v>8113</c:v>
                </c:pt>
                <c:pt idx="6">
                  <c:v>8655</c:v>
                </c:pt>
                <c:pt idx="7">
                  <c:v>9288</c:v>
                </c:pt>
                <c:pt idx="8">
                  <c:v>10001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6774915.1215805383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2789170.917816001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95802711.22299999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39674271.765000001</c:v>
                </c:pt>
                <c:pt idx="1">
                  <c:v>42979604.571999982</c:v>
                </c:pt>
                <c:pt idx="2">
                  <c:v>1950860.2589999998</c:v>
                </c:pt>
                <c:pt idx="3">
                  <c:v>11197974.627000002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426731.35500000109</c:v>
                </c:pt>
                <c:pt idx="1">
                  <c:v>1528699.4426879997</c:v>
                </c:pt>
                <c:pt idx="2">
                  <c:v>223940.28959999999</c:v>
                </c:pt>
                <c:pt idx="3">
                  <c:v>325514.592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1514.0693240558901</c:v>
                </c:pt>
                <c:pt idx="2">
                  <c:v>109.28918226033063</c:v>
                </c:pt>
                <c:pt idx="3">
                  <c:v>316.74358637340549</c:v>
                </c:pt>
                <c:pt idx="4">
                  <c:v>1397.5270401127809</c:v>
                </c:pt>
                <c:pt idx="5">
                  <c:v>1782.5363328043986</c:v>
                </c:pt>
                <c:pt idx="7">
                  <c:v>1692.3003910228053</c:v>
                </c:pt>
                <c:pt idx="8">
                  <c:v>55.397758065858937</c:v>
                </c:pt>
                <c:pt idx="9">
                  <c:v>70.178898139209736</c:v>
                </c:pt>
                <c:pt idx="10">
                  <c:v>116.23368614617468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1940.1020926896263</c:v>
                </c:pt>
                <c:pt idx="4">
                  <c:v>1397.5270401127809</c:v>
                </c:pt>
                <c:pt idx="5">
                  <c:v>1782.5363328043986</c:v>
                </c:pt>
                <c:pt idx="6">
                  <c:v>1817.8770472278738</c:v>
                </c:pt>
                <c:pt idx="10">
                  <c:v>116.23368614617468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秋田県</c:v>
                </c:pt>
              </c:strCache>
            </c:strRef>
          </c:cat>
          <c:val>
            <c:numRef>
              <c:f>①CO2排出量の現状把握!$AX$43:$AX$45</c:f>
              <c:numCache>
                <c:formatCode>0%</c:formatCode>
                <c:ptCount val="3"/>
                <c:pt idx="0">
                  <c:v>0.42072759503743129</c:v>
                </c:pt>
                <c:pt idx="1">
                  <c:v>0.27502496896420314</c:v>
                </c:pt>
                <c:pt idx="2">
                  <c:v>0.27502496896420314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秋田県</c:v>
                </c:pt>
              </c:strCache>
            </c:strRef>
          </c:cat>
          <c:val>
            <c:numRef>
              <c:f>①CO2排出量の現状把握!$AY$43:$AY$45</c:f>
              <c:numCache>
                <c:formatCode>0%</c:formatCode>
                <c:ptCount val="3"/>
                <c:pt idx="0">
                  <c:v>0.19118662390594171</c:v>
                </c:pt>
                <c:pt idx="1">
                  <c:v>0.19811062123066353</c:v>
                </c:pt>
                <c:pt idx="2">
                  <c:v>0.19811062123066353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秋田県</c:v>
                </c:pt>
              </c:strCache>
            </c:strRef>
          </c:cat>
          <c:val>
            <c:numRef>
              <c:f>①CO2排出量の現状把握!$AZ$43:$AZ$45</c:f>
              <c:numCache>
                <c:formatCode>0%</c:formatCode>
                <c:ptCount val="3"/>
                <c:pt idx="0">
                  <c:v>0.18034974026133399</c:v>
                </c:pt>
                <c:pt idx="1">
                  <c:v>0.25268876388224287</c:v>
                </c:pt>
                <c:pt idx="2">
                  <c:v>0.25268876388224287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秋田県</c:v>
                </c:pt>
              </c:strCache>
            </c:strRef>
          </c:cat>
          <c:val>
            <c:numRef>
              <c:f>①CO2排出量の現状把握!$BA$43:$BA$45</c:f>
              <c:numCache>
                <c:formatCode>0%</c:formatCode>
                <c:ptCount val="3"/>
                <c:pt idx="0">
                  <c:v>0.19226168778726088</c:v>
                </c:pt>
                <c:pt idx="1">
                  <c:v>0.25769859244957072</c:v>
                </c:pt>
                <c:pt idx="2">
                  <c:v>0.25769859244957072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秋田県</c:v>
                </c:pt>
              </c:strCache>
            </c:strRef>
          </c:cat>
          <c:val>
            <c:numRef>
              <c:f>①CO2排出量の現状把握!$BB$43:$BB$45</c:f>
              <c:numCache>
                <c:formatCode>0%</c:formatCode>
                <c:ptCount val="3"/>
                <c:pt idx="0">
                  <c:v>1.5474353008032191E-2</c:v>
                </c:pt>
                <c:pt idx="1">
                  <c:v>1.6477053473319798E-2</c:v>
                </c:pt>
                <c:pt idx="2">
                  <c:v>1.6477053473319798E-2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363505</c:v>
                </c:pt>
                <c:pt idx="1">
                  <c:v>363505</c:v>
                </c:pt>
                <c:pt idx="2">
                  <c:v>363505</c:v>
                </c:pt>
                <c:pt idx="3">
                  <c:v>363505</c:v>
                </c:pt>
                <c:pt idx="4">
                  <c:v>363505</c:v>
                </c:pt>
                <c:pt idx="5">
                  <c:v>349691</c:v>
                </c:pt>
                <c:pt idx="6">
                  <c:v>349691</c:v>
                </c:pt>
                <c:pt idx="7">
                  <c:v>349691</c:v>
                </c:pt>
                <c:pt idx="8">
                  <c:v>349691</c:v>
                </c:pt>
                <c:pt idx="9">
                  <c:v>349691</c:v>
                </c:pt>
                <c:pt idx="10">
                  <c:v>349691</c:v>
                </c:pt>
                <c:pt idx="11">
                  <c:v>328494</c:v>
                </c:pt>
                <c:pt idx="12">
                  <c:v>328494</c:v>
                </c:pt>
                <c:pt idx="13">
                  <c:v>328494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131.19592768391399</c:v>
                </c:pt>
                <c:pt idx="1">
                  <c:v>152.93695112217</c:v>
                </c:pt>
                <c:pt idx="2">
                  <c:v>150.53389430756701</c:v>
                </c:pt>
                <c:pt idx="3">
                  <c:v>128.79265284371999</c:v>
                </c:pt>
                <c:pt idx="4">
                  <c:v>148.85951371246361</c:v>
                </c:pt>
                <c:pt idx="5">
                  <c:v>114.23296387062</c:v>
                </c:pt>
                <c:pt idx="6">
                  <c:v>148.83315123529721</c:v>
                </c:pt>
                <c:pt idx="7">
                  <c:v>154.55757798959999</c:v>
                </c:pt>
                <c:pt idx="8">
                  <c:v>138.75805347896289</c:v>
                </c:pt>
                <c:pt idx="9">
                  <c:v>137.71369942328201</c:v>
                </c:pt>
                <c:pt idx="10">
                  <c:v>121.87055831456099</c:v>
                </c:pt>
                <c:pt idx="11">
                  <c:v>119.93619902851299</c:v>
                </c:pt>
                <c:pt idx="12">
                  <c:v>113.29079561066568</c:v>
                </c:pt>
                <c:pt idx="13">
                  <c:v>116.23368614617468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13353560</c:v>
                </c:pt>
                <c:pt idx="1">
                  <c:v>13406257</c:v>
                </c:pt>
                <c:pt idx="2">
                  <c:v>16430438</c:v>
                </c:pt>
                <c:pt idx="3">
                  <c:v>15854306</c:v>
                </c:pt>
                <c:pt idx="4">
                  <c:v>15693084</c:v>
                </c:pt>
                <c:pt idx="5">
                  <c:v>15963617</c:v>
                </c:pt>
                <c:pt idx="6">
                  <c:v>15420964</c:v>
                </c:pt>
                <c:pt idx="7">
                  <c:v>16189590.992269389</c:v>
                </c:pt>
                <c:pt idx="8">
                  <c:v>15064635</c:v>
                </c:pt>
                <c:pt idx="9">
                  <c:v>13759450</c:v>
                </c:pt>
                <c:pt idx="10">
                  <c:v>12694734</c:v>
                </c:pt>
                <c:pt idx="11">
                  <c:v>12146232.999999998</c:v>
                </c:pt>
                <c:pt idx="12">
                  <c:v>11877264.999999998</c:v>
                </c:pt>
                <c:pt idx="13">
                  <c:v>12220415.999999998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1108237</c:v>
                </c:pt>
                <c:pt idx="1">
                  <c:v>1097588</c:v>
                </c:pt>
                <c:pt idx="2">
                  <c:v>1086018</c:v>
                </c:pt>
                <c:pt idx="3">
                  <c:v>1076205</c:v>
                </c:pt>
                <c:pt idx="4">
                  <c:v>1070226</c:v>
                </c:pt>
                <c:pt idx="5">
                  <c:v>1056579</c:v>
                </c:pt>
                <c:pt idx="6">
                  <c:v>1043015</c:v>
                </c:pt>
                <c:pt idx="7">
                  <c:v>1029196</c:v>
                </c:pt>
                <c:pt idx="8">
                  <c:v>1015057</c:v>
                </c:pt>
                <c:pt idx="9">
                  <c:v>1000223</c:v>
                </c:pt>
                <c:pt idx="10">
                  <c:v>985416</c:v>
                </c:pt>
                <c:pt idx="11">
                  <c:v>971604</c:v>
                </c:pt>
                <c:pt idx="12">
                  <c:v>956836</c:v>
                </c:pt>
                <c:pt idx="13">
                  <c:v>941021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秋田県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1708</v>
      </c>
      <c r="B9" s="77">
        <v>1</v>
      </c>
      <c r="C9" s="77">
        <v>1</v>
      </c>
      <c r="D9" s="77">
        <v>1</v>
      </c>
      <c r="E9" s="77">
        <v>1990</v>
      </c>
      <c r="F9" s="77" t="s">
        <v>788</v>
      </c>
      <c r="G9" s="1017" t="s">
        <v>1565</v>
      </c>
      <c r="H9" s="77" t="s">
        <v>1566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1709</v>
      </c>
      <c r="B10" s="77">
        <v>2</v>
      </c>
      <c r="C10" s="77">
        <v>2</v>
      </c>
      <c r="D10" s="77">
        <v>1</v>
      </c>
      <c r="E10" s="77">
        <v>2005</v>
      </c>
      <c r="F10" s="77" t="s">
        <v>790</v>
      </c>
      <c r="G10" s="1017" t="s">
        <v>1565</v>
      </c>
      <c r="H10" s="77" t="s">
        <v>1566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1710</v>
      </c>
      <c r="B11" s="77">
        <v>3</v>
      </c>
      <c r="C11" s="77">
        <v>3</v>
      </c>
      <c r="D11" s="77">
        <v>1</v>
      </c>
      <c r="E11" s="77">
        <v>2006</v>
      </c>
      <c r="F11" s="77" t="s">
        <v>791</v>
      </c>
      <c r="G11" s="1017" t="s">
        <v>1565</v>
      </c>
      <c r="H11" s="77" t="s">
        <v>1566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1711</v>
      </c>
      <c r="B12" s="77">
        <v>4</v>
      </c>
      <c r="C12" s="77">
        <v>4</v>
      </c>
      <c r="D12" s="77">
        <v>1</v>
      </c>
      <c r="E12" s="77">
        <v>2007</v>
      </c>
      <c r="F12" s="77" t="s">
        <v>792</v>
      </c>
      <c r="G12" s="1017" t="s">
        <v>1565</v>
      </c>
      <c r="H12" s="77" t="s">
        <v>1566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1712</v>
      </c>
      <c r="B13" s="77">
        <v>5</v>
      </c>
      <c r="C13" s="77">
        <v>5</v>
      </c>
      <c r="D13" s="77">
        <v>1</v>
      </c>
      <c r="E13" s="77">
        <v>2008</v>
      </c>
      <c r="F13" s="77" t="s">
        <v>793</v>
      </c>
      <c r="G13" s="1017" t="s">
        <v>1565</v>
      </c>
      <c r="H13" s="77" t="s">
        <v>1566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1713</v>
      </c>
      <c r="B14" s="77">
        <v>6</v>
      </c>
      <c r="C14" s="77">
        <v>6</v>
      </c>
      <c r="D14" s="77">
        <v>1</v>
      </c>
      <c r="E14" s="77">
        <v>2009</v>
      </c>
      <c r="F14" s="77" t="s">
        <v>177</v>
      </c>
      <c r="G14" s="1017" t="s">
        <v>1565</v>
      </c>
      <c r="H14" s="77" t="s">
        <v>1566</v>
      </c>
      <c r="I14" s="1018"/>
      <c r="J14" s="80">
        <v>5.9749999999999996</v>
      </c>
      <c r="K14" s="80">
        <v>0</v>
      </c>
      <c r="L14" s="80">
        <v>0</v>
      </c>
      <c r="M14" s="80">
        <v>0</v>
      </c>
      <c r="N14" s="80">
        <v>18.949000000000002</v>
      </c>
      <c r="O14" s="80">
        <v>0</v>
      </c>
      <c r="P14" s="80">
        <v>0</v>
      </c>
      <c r="Q14" s="80">
        <v>0</v>
      </c>
      <c r="R14" s="80">
        <v>25.693999999999999</v>
      </c>
      <c r="S14" s="80">
        <v>4.3099999999999996</v>
      </c>
      <c r="T14" s="80">
        <v>4.0549999999999997</v>
      </c>
      <c r="U14" s="80">
        <v>18.227</v>
      </c>
      <c r="V14" s="80">
        <v>0</v>
      </c>
      <c r="W14" s="80">
        <v>448.59899999999999</v>
      </c>
      <c r="X14" s="80">
        <v>0</v>
      </c>
      <c r="Y14" s="80">
        <v>98.997</v>
      </c>
      <c r="Z14" s="80">
        <v>0</v>
      </c>
      <c r="AA14" s="80">
        <v>4.3849999999999998</v>
      </c>
      <c r="AB14" s="80">
        <v>0</v>
      </c>
      <c r="AC14" s="80">
        <v>0</v>
      </c>
      <c r="AD14" s="80">
        <v>62.77</v>
      </c>
      <c r="AE14" s="80">
        <v>25.542999999999999</v>
      </c>
      <c r="AF14" s="80">
        <v>489.81700000000001</v>
      </c>
      <c r="AG14" s="80">
        <v>3.548</v>
      </c>
      <c r="AH14" s="80">
        <v>5.37</v>
      </c>
      <c r="AI14" s="80">
        <v>0</v>
      </c>
      <c r="AJ14" s="80">
        <v>90.647999999999996</v>
      </c>
      <c r="AK14" s="80">
        <v>284.43900000000002</v>
      </c>
      <c r="AL14" s="80">
        <v>0</v>
      </c>
      <c r="AM14" s="80">
        <v>12.407</v>
      </c>
      <c r="AN14" s="80">
        <v>36.195</v>
      </c>
      <c r="AO14" s="80">
        <v>0</v>
      </c>
      <c r="AP14" s="80">
        <v>502.9</v>
      </c>
      <c r="AQ14" s="80">
        <v>3.1139999999999999</v>
      </c>
      <c r="AR14" s="80">
        <v>0</v>
      </c>
      <c r="AS14" s="80">
        <v>23.204999999999998</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20.93</v>
      </c>
      <c r="BN14" s="80">
        <v>0</v>
      </c>
      <c r="BO14" s="80">
        <v>0</v>
      </c>
      <c r="BP14" s="80">
        <v>0</v>
      </c>
      <c r="BQ14" s="80">
        <v>0</v>
      </c>
      <c r="BR14" s="80">
        <v>0</v>
      </c>
      <c r="BS14" s="80">
        <v>0</v>
      </c>
      <c r="BT14" s="80">
        <v>0</v>
      </c>
      <c r="BU14" s="80">
        <v>0</v>
      </c>
      <c r="BV14" s="80">
        <v>0</v>
      </c>
      <c r="BW14" s="80">
        <v>0</v>
      </c>
      <c r="BX14" s="80">
        <v>0</v>
      </c>
      <c r="BY14" s="80">
        <v>0</v>
      </c>
      <c r="BZ14" s="80">
        <v>3.93</v>
      </c>
      <c r="CA14" s="80">
        <v>0</v>
      </c>
      <c r="CB14" s="80">
        <v>0</v>
      </c>
      <c r="CC14" s="80">
        <v>0</v>
      </c>
      <c r="CD14" s="80">
        <v>0</v>
      </c>
      <c r="CE14" s="80">
        <v>0</v>
      </c>
      <c r="CF14" s="80">
        <v>10.74</v>
      </c>
      <c r="CG14" s="80">
        <v>0</v>
      </c>
      <c r="CH14" s="80">
        <v>0</v>
      </c>
      <c r="CI14" s="80">
        <v>0</v>
      </c>
      <c r="CJ14" s="80">
        <v>0</v>
      </c>
      <c r="CK14" s="80">
        <v>0</v>
      </c>
      <c r="CL14" s="80">
        <v>29.1</v>
      </c>
      <c r="CM14" s="80">
        <v>0</v>
      </c>
      <c r="CN14" s="80">
        <v>58.695999999999998</v>
      </c>
      <c r="CO14" s="80">
        <v>0</v>
      </c>
      <c r="CP14" s="80">
        <v>0</v>
      </c>
      <c r="CQ14" s="80">
        <v>0</v>
      </c>
      <c r="CR14" s="80">
        <v>0</v>
      </c>
      <c r="CS14" s="80">
        <v>359.11799999999999</v>
      </c>
      <c r="CT14" s="80">
        <v>0</v>
      </c>
      <c r="CU14" s="80">
        <v>0</v>
      </c>
      <c r="CV14" s="80">
        <v>0</v>
      </c>
      <c r="CW14" s="80">
        <v>0</v>
      </c>
      <c r="CX14" s="80">
        <v>0</v>
      </c>
      <c r="CY14" s="80">
        <v>0</v>
      </c>
      <c r="CZ14" s="80">
        <v>0</v>
      </c>
      <c r="DA14" s="80">
        <v>0</v>
      </c>
      <c r="DB14" s="80">
        <v>3.22</v>
      </c>
      <c r="DC14" s="80">
        <v>3.4289999999999998</v>
      </c>
      <c r="DD14" s="80">
        <v>0</v>
      </c>
      <c r="DE14" s="80">
        <v>0</v>
      </c>
      <c r="DF14" s="80">
        <v>0</v>
      </c>
      <c r="DG14" s="80">
        <v>502.9</v>
      </c>
      <c r="DH14" s="80">
        <v>0</v>
      </c>
      <c r="DI14" s="80">
        <v>3.1139999999999999</v>
      </c>
      <c r="DJ14" s="80">
        <v>0</v>
      </c>
      <c r="DK14" s="80">
        <v>5.9749999999999996</v>
      </c>
      <c r="DL14" s="80">
        <v>0</v>
      </c>
      <c r="DM14" s="80">
        <v>0</v>
      </c>
      <c r="DN14" s="80">
        <v>0</v>
      </c>
      <c r="DO14" s="80">
        <v>18.949000000000002</v>
      </c>
      <c r="DP14" s="80">
        <v>0</v>
      </c>
      <c r="DQ14" s="80">
        <v>0</v>
      </c>
      <c r="DR14" s="80">
        <v>0</v>
      </c>
      <c r="DS14" s="80">
        <v>25.693999999999999</v>
      </c>
      <c r="DT14" s="80">
        <v>4.3099999999999996</v>
      </c>
      <c r="DU14" s="80">
        <v>4.0549999999999997</v>
      </c>
      <c r="DV14" s="80">
        <v>18.227</v>
      </c>
      <c r="DW14" s="80">
        <v>0</v>
      </c>
      <c r="DX14" s="80">
        <v>448.59899999999999</v>
      </c>
      <c r="DY14" s="80">
        <v>0</v>
      </c>
      <c r="DZ14" s="80">
        <v>98.997</v>
      </c>
      <c r="EA14" s="80">
        <v>0</v>
      </c>
      <c r="EB14" s="80">
        <v>4.3849999999999998</v>
      </c>
      <c r="EC14" s="80">
        <v>0</v>
      </c>
      <c r="ED14" s="80">
        <v>0</v>
      </c>
      <c r="EE14" s="80">
        <v>62.77</v>
      </c>
      <c r="EF14" s="80">
        <v>25.542999999999999</v>
      </c>
      <c r="EG14" s="80">
        <v>489.81700000000001</v>
      </c>
      <c r="EH14" s="80">
        <v>3.548</v>
      </c>
      <c r="EI14" s="80">
        <v>5.37</v>
      </c>
      <c r="EJ14" s="80">
        <v>0</v>
      </c>
      <c r="EK14" s="80">
        <v>90.647999999999996</v>
      </c>
      <c r="EL14" s="80">
        <v>284.43900000000002</v>
      </c>
      <c r="EM14" s="80">
        <v>0</v>
      </c>
      <c r="EN14" s="80">
        <v>12.407</v>
      </c>
      <c r="EO14" s="80">
        <v>36.195</v>
      </c>
      <c r="EP14" s="80">
        <v>0</v>
      </c>
      <c r="EQ14" s="80">
        <v>0</v>
      </c>
      <c r="ER14" s="80">
        <v>0</v>
      </c>
      <c r="ES14" s="80">
        <v>0</v>
      </c>
      <c r="ET14" s="80">
        <v>23.204999999999998</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20.93</v>
      </c>
      <c r="FO14" s="80">
        <v>0</v>
      </c>
      <c r="FP14" s="80">
        <v>0</v>
      </c>
      <c r="FQ14" s="80">
        <v>0</v>
      </c>
      <c r="FR14" s="80">
        <v>0</v>
      </c>
      <c r="FS14" s="80">
        <v>0</v>
      </c>
      <c r="FT14" s="80">
        <v>0</v>
      </c>
      <c r="FU14" s="80">
        <v>0</v>
      </c>
      <c r="FV14" s="80">
        <v>0</v>
      </c>
      <c r="FW14" s="80">
        <v>0</v>
      </c>
      <c r="FX14" s="80">
        <v>0</v>
      </c>
      <c r="FY14" s="80">
        <v>0</v>
      </c>
      <c r="FZ14" s="80">
        <v>0</v>
      </c>
      <c r="GA14" s="80">
        <v>3.93</v>
      </c>
      <c r="GB14" s="80">
        <v>0</v>
      </c>
      <c r="GC14" s="80">
        <v>0</v>
      </c>
      <c r="GD14" s="80">
        <v>0</v>
      </c>
      <c r="GE14" s="80">
        <v>0</v>
      </c>
      <c r="GF14" s="80">
        <v>0</v>
      </c>
      <c r="GG14" s="80">
        <v>10.74</v>
      </c>
      <c r="GH14" s="80">
        <v>0</v>
      </c>
      <c r="GI14" s="80">
        <v>0</v>
      </c>
      <c r="GJ14" s="80">
        <v>0</v>
      </c>
      <c r="GK14" s="80">
        <v>0</v>
      </c>
      <c r="GL14" s="80">
        <v>0</v>
      </c>
      <c r="GM14" s="80">
        <v>29.1</v>
      </c>
      <c r="GN14" s="80">
        <v>0</v>
      </c>
      <c r="GO14" s="80">
        <v>58.695999999999998</v>
      </c>
      <c r="GP14" s="80">
        <v>0</v>
      </c>
      <c r="GQ14" s="80">
        <v>0</v>
      </c>
      <c r="GR14" s="80">
        <v>0</v>
      </c>
      <c r="GS14" s="80">
        <v>0</v>
      </c>
      <c r="GT14" s="80">
        <v>359.11799999999999</v>
      </c>
      <c r="GU14" s="80">
        <v>0</v>
      </c>
      <c r="GV14" s="80">
        <v>0</v>
      </c>
      <c r="GW14" s="80">
        <v>0</v>
      </c>
      <c r="GX14" s="80">
        <v>0</v>
      </c>
      <c r="GY14" s="80">
        <v>0</v>
      </c>
      <c r="GZ14" s="80">
        <v>0</v>
      </c>
      <c r="HA14" s="80">
        <v>0</v>
      </c>
      <c r="HB14" s="80">
        <v>0</v>
      </c>
      <c r="HC14" s="80">
        <v>3.22</v>
      </c>
      <c r="HD14" s="80">
        <v>3.4289999999999998</v>
      </c>
      <c r="HE14" s="80">
        <v>0</v>
      </c>
      <c r="HF14" s="80">
        <v>506.01400000000001</v>
      </c>
      <c r="HG14" s="80">
        <v>5.9749999999999996</v>
      </c>
      <c r="HH14" s="80">
        <v>0</v>
      </c>
      <c r="HI14" s="80">
        <v>18.949000000000002</v>
      </c>
      <c r="HJ14" s="80">
        <v>0</v>
      </c>
      <c r="HK14" s="80">
        <v>1615.0039999999999</v>
      </c>
      <c r="HL14" s="80">
        <v>23.204999999999998</v>
      </c>
      <c r="HM14" s="80">
        <v>0</v>
      </c>
      <c r="HN14" s="80">
        <v>0</v>
      </c>
      <c r="HO14" s="80">
        <v>20.93</v>
      </c>
      <c r="HP14" s="80">
        <v>0</v>
      </c>
      <c r="HQ14" s="80">
        <v>3.93</v>
      </c>
      <c r="HR14" s="80">
        <v>0</v>
      </c>
      <c r="HS14" s="80">
        <v>10.74</v>
      </c>
      <c r="HT14" s="80">
        <v>0</v>
      </c>
      <c r="HU14" s="80">
        <v>29.1</v>
      </c>
      <c r="HV14" s="80">
        <v>58.695999999999998</v>
      </c>
      <c r="HW14" s="80">
        <v>0</v>
      </c>
      <c r="HX14" s="80">
        <v>359.11799999999999</v>
      </c>
      <c r="HY14" s="80">
        <v>6.649</v>
      </c>
      <c r="HZ14" s="80">
        <v>0</v>
      </c>
      <c r="IA14" s="80">
        <v>506.01400000000001</v>
      </c>
      <c r="IB14" s="80">
        <v>5.9749999999999996</v>
      </c>
      <c r="IC14" s="80">
        <v>0</v>
      </c>
      <c r="ID14" s="80">
        <v>18.949000000000002</v>
      </c>
      <c r="IE14" s="80">
        <v>0</v>
      </c>
      <c r="IF14" s="80">
        <v>1615.0039999999999</v>
      </c>
      <c r="IG14" s="80">
        <v>529.21900000000005</v>
      </c>
      <c r="IH14" s="80">
        <v>0</v>
      </c>
      <c r="II14" s="80">
        <v>0</v>
      </c>
      <c r="IJ14" s="80">
        <v>20.93</v>
      </c>
      <c r="IK14" s="80">
        <v>0</v>
      </c>
      <c r="IL14" s="80">
        <v>3.93</v>
      </c>
      <c r="IM14" s="80">
        <v>0</v>
      </c>
      <c r="IN14" s="80">
        <v>10.74</v>
      </c>
      <c r="IO14" s="80">
        <v>0</v>
      </c>
      <c r="IP14" s="80">
        <v>29.1</v>
      </c>
      <c r="IQ14" s="80">
        <v>58.695999999999998</v>
      </c>
      <c r="IR14" s="80">
        <v>0</v>
      </c>
      <c r="IS14" s="80">
        <v>359.11799999999999</v>
      </c>
      <c r="IT14" s="80">
        <v>6.649</v>
      </c>
      <c r="IU14" s="80">
        <v>0</v>
      </c>
      <c r="IV14" s="81">
        <v>0</v>
      </c>
      <c r="IW14" s="78">
        <v>2</v>
      </c>
      <c r="IX14" s="78">
        <v>0</v>
      </c>
      <c r="IY14" s="78">
        <v>0</v>
      </c>
      <c r="IZ14" s="78">
        <v>0</v>
      </c>
      <c r="JA14" s="78">
        <v>3</v>
      </c>
      <c r="JB14" s="78">
        <v>0</v>
      </c>
      <c r="JC14" s="78">
        <v>0</v>
      </c>
      <c r="JD14" s="78">
        <v>0</v>
      </c>
      <c r="JE14" s="78">
        <v>6</v>
      </c>
      <c r="JF14" s="78">
        <v>1</v>
      </c>
      <c r="JG14" s="78">
        <v>1</v>
      </c>
      <c r="JH14" s="78">
        <v>2</v>
      </c>
      <c r="JI14" s="78">
        <v>0</v>
      </c>
      <c r="JJ14" s="78">
        <v>1</v>
      </c>
      <c r="JK14" s="78">
        <v>0</v>
      </c>
      <c r="JL14" s="78">
        <v>7</v>
      </c>
      <c r="JM14" s="78">
        <v>0</v>
      </c>
      <c r="JN14" s="78">
        <v>1</v>
      </c>
      <c r="JO14" s="78">
        <v>0</v>
      </c>
      <c r="JP14" s="78">
        <v>0</v>
      </c>
      <c r="JQ14" s="78">
        <v>4</v>
      </c>
      <c r="JR14" s="78">
        <v>4</v>
      </c>
      <c r="JS14" s="78">
        <v>6</v>
      </c>
      <c r="JT14" s="78">
        <v>1</v>
      </c>
      <c r="JU14" s="78">
        <v>1</v>
      </c>
      <c r="JV14" s="78">
        <v>0</v>
      </c>
      <c r="JW14" s="78">
        <v>3</v>
      </c>
      <c r="JX14" s="78">
        <v>23</v>
      </c>
      <c r="JY14" s="78">
        <v>0</v>
      </c>
      <c r="JZ14" s="78">
        <v>1</v>
      </c>
      <c r="KA14" s="78">
        <v>3</v>
      </c>
      <c r="KB14" s="78">
        <v>0</v>
      </c>
      <c r="KC14" s="78">
        <v>2</v>
      </c>
      <c r="KD14" s="78">
        <v>1</v>
      </c>
      <c r="KE14" s="78">
        <v>0</v>
      </c>
      <c r="KF14" s="78">
        <v>4</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6</v>
      </c>
      <c r="LA14" s="78">
        <v>0</v>
      </c>
      <c r="LB14" s="78">
        <v>0</v>
      </c>
      <c r="LC14" s="78">
        <v>0</v>
      </c>
      <c r="LD14" s="78">
        <v>0</v>
      </c>
      <c r="LE14" s="78">
        <v>0</v>
      </c>
      <c r="LF14" s="78">
        <v>0</v>
      </c>
      <c r="LG14" s="78">
        <v>0</v>
      </c>
      <c r="LH14" s="78">
        <v>0</v>
      </c>
      <c r="LI14" s="78">
        <v>0</v>
      </c>
      <c r="LJ14" s="78">
        <v>0</v>
      </c>
      <c r="LK14" s="78">
        <v>0</v>
      </c>
      <c r="LL14" s="78">
        <v>0</v>
      </c>
      <c r="LM14" s="78">
        <v>1</v>
      </c>
      <c r="LN14" s="78">
        <v>0</v>
      </c>
      <c r="LO14" s="78">
        <v>0</v>
      </c>
      <c r="LP14" s="78">
        <v>0</v>
      </c>
      <c r="LQ14" s="78">
        <v>0</v>
      </c>
      <c r="LR14" s="78">
        <v>0</v>
      </c>
      <c r="LS14" s="78">
        <v>3</v>
      </c>
      <c r="LT14" s="78">
        <v>0</v>
      </c>
      <c r="LU14" s="78">
        <v>0</v>
      </c>
      <c r="LV14" s="78">
        <v>0</v>
      </c>
      <c r="LW14" s="78">
        <v>0</v>
      </c>
      <c r="LX14" s="78">
        <v>0</v>
      </c>
      <c r="LY14" s="78">
        <v>4</v>
      </c>
      <c r="LZ14" s="78">
        <v>0</v>
      </c>
      <c r="MA14" s="78">
        <v>11</v>
      </c>
      <c r="MB14" s="78">
        <v>0</v>
      </c>
      <c r="MC14" s="78">
        <v>0</v>
      </c>
      <c r="MD14" s="78">
        <v>0</v>
      </c>
      <c r="ME14" s="78">
        <v>0</v>
      </c>
      <c r="MF14" s="78">
        <v>11</v>
      </c>
      <c r="MG14" s="78">
        <v>0</v>
      </c>
      <c r="MH14" s="78">
        <v>0</v>
      </c>
      <c r="MI14" s="78">
        <v>0</v>
      </c>
      <c r="MJ14" s="78">
        <v>0</v>
      </c>
      <c r="MK14" s="78">
        <v>0</v>
      </c>
      <c r="ML14" s="78">
        <v>0</v>
      </c>
      <c r="MM14" s="78">
        <v>0</v>
      </c>
      <c r="MN14" s="78">
        <v>0</v>
      </c>
      <c r="MO14" s="78">
        <v>1</v>
      </c>
      <c r="MP14" s="78">
        <v>1</v>
      </c>
      <c r="MQ14" s="78">
        <v>0</v>
      </c>
      <c r="MR14" s="78">
        <v>0</v>
      </c>
      <c r="MS14" s="78">
        <v>0</v>
      </c>
      <c r="MT14" s="78">
        <v>2</v>
      </c>
      <c r="MU14" s="78">
        <v>0</v>
      </c>
      <c r="MV14" s="78">
        <v>1</v>
      </c>
      <c r="MW14" s="78">
        <v>0</v>
      </c>
      <c r="MX14" s="78">
        <v>2</v>
      </c>
      <c r="MY14" s="78">
        <v>0</v>
      </c>
      <c r="MZ14" s="78">
        <v>0</v>
      </c>
      <c r="NA14" s="78">
        <v>0</v>
      </c>
      <c r="NB14" s="78">
        <v>3</v>
      </c>
      <c r="NC14" s="78">
        <v>0</v>
      </c>
      <c r="ND14" s="78">
        <v>0</v>
      </c>
      <c r="NE14" s="78">
        <v>0</v>
      </c>
      <c r="NF14" s="78">
        <v>6</v>
      </c>
      <c r="NG14" s="78">
        <v>1</v>
      </c>
      <c r="NH14" s="78">
        <v>1</v>
      </c>
      <c r="NI14" s="78">
        <v>2</v>
      </c>
      <c r="NJ14" s="78">
        <v>0</v>
      </c>
      <c r="NK14" s="78">
        <v>1</v>
      </c>
      <c r="NL14" s="78">
        <v>0</v>
      </c>
      <c r="NM14" s="78">
        <v>7</v>
      </c>
      <c r="NN14" s="78">
        <v>0</v>
      </c>
      <c r="NO14" s="78">
        <v>1</v>
      </c>
      <c r="NP14" s="78">
        <v>0</v>
      </c>
      <c r="NQ14" s="78">
        <v>0</v>
      </c>
      <c r="NR14" s="78">
        <v>4</v>
      </c>
      <c r="NS14" s="78">
        <v>4</v>
      </c>
      <c r="NT14" s="78">
        <v>6</v>
      </c>
      <c r="NU14" s="78">
        <v>1</v>
      </c>
      <c r="NV14" s="78">
        <v>1</v>
      </c>
      <c r="NW14" s="78">
        <v>0</v>
      </c>
      <c r="NX14" s="78">
        <v>3</v>
      </c>
      <c r="NY14" s="78">
        <v>23</v>
      </c>
      <c r="NZ14" s="78">
        <v>0</v>
      </c>
      <c r="OA14" s="78">
        <v>1</v>
      </c>
      <c r="OB14" s="78">
        <v>3</v>
      </c>
      <c r="OC14" s="78">
        <v>0</v>
      </c>
      <c r="OD14" s="78">
        <v>0</v>
      </c>
      <c r="OE14" s="78">
        <v>0</v>
      </c>
      <c r="OF14" s="78">
        <v>0</v>
      </c>
      <c r="OG14" s="78">
        <v>4</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6</v>
      </c>
      <c r="PB14" s="78">
        <v>0</v>
      </c>
      <c r="PC14" s="78">
        <v>0</v>
      </c>
      <c r="PD14" s="78">
        <v>0</v>
      </c>
      <c r="PE14" s="78">
        <v>0</v>
      </c>
      <c r="PF14" s="78">
        <v>0</v>
      </c>
      <c r="PG14" s="78">
        <v>0</v>
      </c>
      <c r="PH14" s="78">
        <v>0</v>
      </c>
      <c r="PI14" s="78">
        <v>0</v>
      </c>
      <c r="PJ14" s="78">
        <v>0</v>
      </c>
      <c r="PK14" s="78">
        <v>0</v>
      </c>
      <c r="PL14" s="78">
        <v>0</v>
      </c>
      <c r="PM14" s="78">
        <v>0</v>
      </c>
      <c r="PN14" s="78">
        <v>1</v>
      </c>
      <c r="PO14" s="78">
        <v>0</v>
      </c>
      <c r="PP14" s="78">
        <v>0</v>
      </c>
      <c r="PQ14" s="78">
        <v>0</v>
      </c>
      <c r="PR14" s="78">
        <v>0</v>
      </c>
      <c r="PS14" s="78">
        <v>0</v>
      </c>
      <c r="PT14" s="78">
        <v>3</v>
      </c>
      <c r="PU14" s="78">
        <v>0</v>
      </c>
      <c r="PV14" s="78">
        <v>0</v>
      </c>
      <c r="PW14" s="78">
        <v>0</v>
      </c>
      <c r="PX14" s="78">
        <v>0</v>
      </c>
      <c r="PY14" s="78">
        <v>0</v>
      </c>
      <c r="PZ14" s="78">
        <v>4</v>
      </c>
      <c r="QA14" s="78">
        <v>0</v>
      </c>
      <c r="QB14" s="78">
        <v>11</v>
      </c>
      <c r="QC14" s="78">
        <v>0</v>
      </c>
      <c r="QD14" s="78">
        <v>0</v>
      </c>
      <c r="QE14" s="78">
        <v>0</v>
      </c>
      <c r="QF14" s="78">
        <v>0</v>
      </c>
      <c r="QG14" s="78">
        <v>11</v>
      </c>
      <c r="QH14" s="78">
        <v>0</v>
      </c>
      <c r="QI14" s="78">
        <v>0</v>
      </c>
      <c r="QJ14" s="78">
        <v>0</v>
      </c>
      <c r="QK14" s="78">
        <v>0</v>
      </c>
      <c r="QL14" s="78">
        <v>0</v>
      </c>
      <c r="QM14" s="78">
        <v>0</v>
      </c>
      <c r="QN14" s="78">
        <v>0</v>
      </c>
      <c r="QO14" s="78">
        <v>0</v>
      </c>
      <c r="QP14" s="78">
        <v>1</v>
      </c>
      <c r="QQ14" s="78">
        <v>1</v>
      </c>
      <c r="QR14" s="78">
        <v>0</v>
      </c>
      <c r="QS14" s="78">
        <v>3</v>
      </c>
      <c r="QT14" s="78">
        <v>2</v>
      </c>
      <c r="QU14" s="78">
        <v>0</v>
      </c>
      <c r="QV14" s="78">
        <v>3</v>
      </c>
      <c r="QW14" s="78">
        <v>0</v>
      </c>
      <c r="QX14" s="78">
        <v>65</v>
      </c>
      <c r="QY14" s="78">
        <v>4</v>
      </c>
      <c r="QZ14" s="78">
        <v>0</v>
      </c>
      <c r="RA14" s="78">
        <v>0</v>
      </c>
      <c r="RB14" s="78">
        <v>6</v>
      </c>
      <c r="RC14" s="78">
        <v>0</v>
      </c>
      <c r="RD14" s="78">
        <v>1</v>
      </c>
      <c r="RE14" s="78">
        <v>0</v>
      </c>
      <c r="RF14" s="78">
        <v>3</v>
      </c>
      <c r="RG14" s="78">
        <v>0</v>
      </c>
      <c r="RH14" s="78">
        <v>4</v>
      </c>
      <c r="RI14" s="78">
        <v>11</v>
      </c>
      <c r="RJ14" s="78">
        <v>0</v>
      </c>
      <c r="RK14" s="78">
        <v>11</v>
      </c>
      <c r="RL14" s="78">
        <v>2</v>
      </c>
      <c r="RM14" s="78">
        <v>0</v>
      </c>
      <c r="RN14" s="78">
        <v>3</v>
      </c>
      <c r="RO14" s="78">
        <v>2</v>
      </c>
      <c r="RP14" s="78">
        <v>0</v>
      </c>
      <c r="RQ14" s="78">
        <v>3</v>
      </c>
      <c r="RR14" s="78">
        <v>0</v>
      </c>
      <c r="RS14" s="78">
        <v>65</v>
      </c>
      <c r="RT14" s="78">
        <v>7</v>
      </c>
      <c r="RU14" s="78">
        <v>0</v>
      </c>
      <c r="RV14" s="78">
        <v>0</v>
      </c>
      <c r="RW14" s="78">
        <v>6</v>
      </c>
      <c r="RX14" s="78">
        <v>0</v>
      </c>
      <c r="RY14" s="78">
        <v>1</v>
      </c>
      <c r="RZ14" s="78">
        <v>0</v>
      </c>
      <c r="SA14" s="78">
        <v>3</v>
      </c>
      <c r="SB14" s="78">
        <v>0</v>
      </c>
      <c r="SC14" s="78">
        <v>4</v>
      </c>
      <c r="SD14" s="78">
        <v>11</v>
      </c>
      <c r="SE14" s="78">
        <v>0</v>
      </c>
      <c r="SF14" s="78">
        <v>11</v>
      </c>
      <c r="SG14" s="78">
        <v>2</v>
      </c>
      <c r="SH14" s="78">
        <v>0</v>
      </c>
    </row>
    <row r="15" spans="1:503">
      <c r="A15" s="17" t="s">
        <v>1714</v>
      </c>
      <c r="B15" s="77">
        <v>7</v>
      </c>
      <c r="C15" s="77">
        <v>7</v>
      </c>
      <c r="D15" s="77">
        <v>1</v>
      </c>
      <c r="E15" s="77">
        <v>2010</v>
      </c>
      <c r="F15" s="77" t="s">
        <v>178</v>
      </c>
      <c r="G15" s="1017" t="s">
        <v>1565</v>
      </c>
      <c r="H15" s="77" t="s">
        <v>1566</v>
      </c>
      <c r="I15" s="1018"/>
      <c r="J15" s="80">
        <v>6.3719999999999999</v>
      </c>
      <c r="K15" s="80">
        <v>0</v>
      </c>
      <c r="L15" s="80">
        <v>0</v>
      </c>
      <c r="M15" s="80">
        <v>0</v>
      </c>
      <c r="N15" s="80">
        <v>18.995999999999999</v>
      </c>
      <c r="O15" s="80">
        <v>0</v>
      </c>
      <c r="P15" s="80">
        <v>0</v>
      </c>
      <c r="Q15" s="80">
        <v>0</v>
      </c>
      <c r="R15" s="80">
        <v>18.154</v>
      </c>
      <c r="S15" s="80">
        <v>4.6269999999999998</v>
      </c>
      <c r="T15" s="80">
        <v>3.524</v>
      </c>
      <c r="U15" s="80">
        <v>21.989000000000001</v>
      </c>
      <c r="V15" s="80">
        <v>0</v>
      </c>
      <c r="W15" s="80">
        <v>477.63799999999998</v>
      </c>
      <c r="X15" s="80">
        <v>0</v>
      </c>
      <c r="Y15" s="80">
        <v>91.43</v>
      </c>
      <c r="Z15" s="80">
        <v>0</v>
      </c>
      <c r="AA15" s="80">
        <v>4.93</v>
      </c>
      <c r="AB15" s="80">
        <v>0</v>
      </c>
      <c r="AC15" s="80">
        <v>0</v>
      </c>
      <c r="AD15" s="80">
        <v>75.334999999999994</v>
      </c>
      <c r="AE15" s="80">
        <v>32.369999999999997</v>
      </c>
      <c r="AF15" s="80">
        <v>526.327</v>
      </c>
      <c r="AG15" s="80">
        <v>3.3940000000000001</v>
      </c>
      <c r="AH15" s="80">
        <v>4.8899999999999997</v>
      </c>
      <c r="AI15" s="80">
        <v>0</v>
      </c>
      <c r="AJ15" s="80">
        <v>96.215999999999994</v>
      </c>
      <c r="AK15" s="80">
        <v>328.01799999999997</v>
      </c>
      <c r="AL15" s="80">
        <v>0</v>
      </c>
      <c r="AM15" s="80">
        <v>12.523</v>
      </c>
      <c r="AN15" s="80">
        <v>40.871000000000002</v>
      </c>
      <c r="AO15" s="80">
        <v>0</v>
      </c>
      <c r="AP15" s="80">
        <v>144.19999999999999</v>
      </c>
      <c r="AQ15" s="80">
        <v>2.9790000000000001</v>
      </c>
      <c r="AR15" s="80">
        <v>0</v>
      </c>
      <c r="AS15" s="80">
        <v>23.623000000000001</v>
      </c>
      <c r="AT15" s="80">
        <v>3.71</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16.05</v>
      </c>
      <c r="BN15" s="80">
        <v>0</v>
      </c>
      <c r="BO15" s="80">
        <v>0</v>
      </c>
      <c r="BP15" s="80">
        <v>0</v>
      </c>
      <c r="BQ15" s="80">
        <v>0</v>
      </c>
      <c r="BR15" s="80">
        <v>0</v>
      </c>
      <c r="BS15" s="80">
        <v>0</v>
      </c>
      <c r="BT15" s="80">
        <v>0</v>
      </c>
      <c r="BU15" s="80">
        <v>0</v>
      </c>
      <c r="BV15" s="80">
        <v>0</v>
      </c>
      <c r="BW15" s="80">
        <v>0</v>
      </c>
      <c r="BX15" s="80">
        <v>0</v>
      </c>
      <c r="BY15" s="80">
        <v>0</v>
      </c>
      <c r="BZ15" s="80">
        <v>3.7909999999999999</v>
      </c>
      <c r="CA15" s="80">
        <v>0</v>
      </c>
      <c r="CB15" s="80">
        <v>0</v>
      </c>
      <c r="CC15" s="80">
        <v>0</v>
      </c>
      <c r="CD15" s="80">
        <v>0</v>
      </c>
      <c r="CE15" s="80">
        <v>0</v>
      </c>
      <c r="CF15" s="80">
        <v>10.37</v>
      </c>
      <c r="CG15" s="80">
        <v>0</v>
      </c>
      <c r="CH15" s="80">
        <v>0</v>
      </c>
      <c r="CI15" s="80">
        <v>0</v>
      </c>
      <c r="CJ15" s="80">
        <v>0</v>
      </c>
      <c r="CK15" s="80">
        <v>0</v>
      </c>
      <c r="CL15" s="80">
        <v>31.672000000000001</v>
      </c>
      <c r="CM15" s="80">
        <v>0</v>
      </c>
      <c r="CN15" s="80">
        <v>61.085999999999999</v>
      </c>
      <c r="CO15" s="80">
        <v>0</v>
      </c>
      <c r="CP15" s="80">
        <v>0</v>
      </c>
      <c r="CQ15" s="80">
        <v>0</v>
      </c>
      <c r="CR15" s="80">
        <v>0</v>
      </c>
      <c r="CS15" s="80">
        <v>410.17099999999999</v>
      </c>
      <c r="CT15" s="80">
        <v>0</v>
      </c>
      <c r="CU15" s="80">
        <v>0</v>
      </c>
      <c r="CV15" s="80">
        <v>0</v>
      </c>
      <c r="CW15" s="80">
        <v>0</v>
      </c>
      <c r="CX15" s="80">
        <v>0</v>
      </c>
      <c r="CY15" s="80">
        <v>0</v>
      </c>
      <c r="CZ15" s="80">
        <v>0</v>
      </c>
      <c r="DA15" s="80">
        <v>0</v>
      </c>
      <c r="DB15" s="80">
        <v>3.173</v>
      </c>
      <c r="DC15" s="80">
        <v>3.2240000000000002</v>
      </c>
      <c r="DD15" s="80">
        <v>0</v>
      </c>
      <c r="DE15" s="80">
        <v>0</v>
      </c>
      <c r="DF15" s="80">
        <v>0</v>
      </c>
      <c r="DG15" s="80">
        <v>144.19999999999999</v>
      </c>
      <c r="DH15" s="80">
        <v>0</v>
      </c>
      <c r="DI15" s="80">
        <v>2.9790000000000001</v>
      </c>
      <c r="DJ15" s="80">
        <v>0</v>
      </c>
      <c r="DK15" s="80">
        <v>6.3719999999999999</v>
      </c>
      <c r="DL15" s="80">
        <v>0</v>
      </c>
      <c r="DM15" s="80">
        <v>0</v>
      </c>
      <c r="DN15" s="80">
        <v>0</v>
      </c>
      <c r="DO15" s="80">
        <v>18.995999999999999</v>
      </c>
      <c r="DP15" s="80">
        <v>0</v>
      </c>
      <c r="DQ15" s="80">
        <v>0</v>
      </c>
      <c r="DR15" s="80">
        <v>0</v>
      </c>
      <c r="DS15" s="80">
        <v>18.154</v>
      </c>
      <c r="DT15" s="80">
        <v>4.6269999999999998</v>
      </c>
      <c r="DU15" s="80">
        <v>3.524</v>
      </c>
      <c r="DV15" s="80">
        <v>21.989000000000001</v>
      </c>
      <c r="DW15" s="80">
        <v>0</v>
      </c>
      <c r="DX15" s="80">
        <v>477.63799999999998</v>
      </c>
      <c r="DY15" s="80">
        <v>0</v>
      </c>
      <c r="DZ15" s="80">
        <v>91.43</v>
      </c>
      <c r="EA15" s="80">
        <v>0</v>
      </c>
      <c r="EB15" s="80">
        <v>4.93</v>
      </c>
      <c r="EC15" s="80">
        <v>0</v>
      </c>
      <c r="ED15" s="80">
        <v>0</v>
      </c>
      <c r="EE15" s="80">
        <v>75.334999999999994</v>
      </c>
      <c r="EF15" s="80">
        <v>32.369999999999997</v>
      </c>
      <c r="EG15" s="80">
        <v>526.327</v>
      </c>
      <c r="EH15" s="80">
        <v>3.3940000000000001</v>
      </c>
      <c r="EI15" s="80">
        <v>4.8899999999999997</v>
      </c>
      <c r="EJ15" s="80">
        <v>0</v>
      </c>
      <c r="EK15" s="80">
        <v>96.215999999999994</v>
      </c>
      <c r="EL15" s="80">
        <v>328.01799999999997</v>
      </c>
      <c r="EM15" s="80">
        <v>0</v>
      </c>
      <c r="EN15" s="80">
        <v>12.523</v>
      </c>
      <c r="EO15" s="80">
        <v>40.871000000000002</v>
      </c>
      <c r="EP15" s="80">
        <v>0</v>
      </c>
      <c r="EQ15" s="80">
        <v>0</v>
      </c>
      <c r="ER15" s="80">
        <v>0</v>
      </c>
      <c r="ES15" s="80">
        <v>0</v>
      </c>
      <c r="ET15" s="80">
        <v>23.623000000000001</v>
      </c>
      <c r="EU15" s="80">
        <v>3.71</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16.05</v>
      </c>
      <c r="FO15" s="80">
        <v>0</v>
      </c>
      <c r="FP15" s="80">
        <v>0</v>
      </c>
      <c r="FQ15" s="80">
        <v>0</v>
      </c>
      <c r="FR15" s="80">
        <v>0</v>
      </c>
      <c r="FS15" s="80">
        <v>0</v>
      </c>
      <c r="FT15" s="80">
        <v>0</v>
      </c>
      <c r="FU15" s="80">
        <v>0</v>
      </c>
      <c r="FV15" s="80">
        <v>0</v>
      </c>
      <c r="FW15" s="80">
        <v>0</v>
      </c>
      <c r="FX15" s="80">
        <v>0</v>
      </c>
      <c r="FY15" s="80">
        <v>0</v>
      </c>
      <c r="FZ15" s="80">
        <v>0</v>
      </c>
      <c r="GA15" s="80">
        <v>3.7909999999999999</v>
      </c>
      <c r="GB15" s="80">
        <v>0</v>
      </c>
      <c r="GC15" s="80">
        <v>0</v>
      </c>
      <c r="GD15" s="80">
        <v>0</v>
      </c>
      <c r="GE15" s="80">
        <v>0</v>
      </c>
      <c r="GF15" s="80">
        <v>0</v>
      </c>
      <c r="GG15" s="80">
        <v>10.37</v>
      </c>
      <c r="GH15" s="80">
        <v>0</v>
      </c>
      <c r="GI15" s="80">
        <v>0</v>
      </c>
      <c r="GJ15" s="80">
        <v>0</v>
      </c>
      <c r="GK15" s="80">
        <v>0</v>
      </c>
      <c r="GL15" s="80">
        <v>0</v>
      </c>
      <c r="GM15" s="80">
        <v>31.672000000000001</v>
      </c>
      <c r="GN15" s="80">
        <v>0</v>
      </c>
      <c r="GO15" s="80">
        <v>61.085999999999999</v>
      </c>
      <c r="GP15" s="80">
        <v>0</v>
      </c>
      <c r="GQ15" s="80">
        <v>0</v>
      </c>
      <c r="GR15" s="80">
        <v>0</v>
      </c>
      <c r="GS15" s="80">
        <v>0</v>
      </c>
      <c r="GT15" s="80">
        <v>410.17099999999999</v>
      </c>
      <c r="GU15" s="80">
        <v>0</v>
      </c>
      <c r="GV15" s="80">
        <v>0</v>
      </c>
      <c r="GW15" s="80">
        <v>0</v>
      </c>
      <c r="GX15" s="80">
        <v>0</v>
      </c>
      <c r="GY15" s="80">
        <v>0</v>
      </c>
      <c r="GZ15" s="80">
        <v>0</v>
      </c>
      <c r="HA15" s="80">
        <v>0</v>
      </c>
      <c r="HB15" s="80">
        <v>0</v>
      </c>
      <c r="HC15" s="80">
        <v>3.173</v>
      </c>
      <c r="HD15" s="80">
        <v>3.2240000000000002</v>
      </c>
      <c r="HE15" s="80">
        <v>0</v>
      </c>
      <c r="HF15" s="80">
        <v>147.179</v>
      </c>
      <c r="HG15" s="80">
        <v>6.3719999999999999</v>
      </c>
      <c r="HH15" s="80">
        <v>0</v>
      </c>
      <c r="HI15" s="80">
        <v>18.995999999999999</v>
      </c>
      <c r="HJ15" s="80">
        <v>0</v>
      </c>
      <c r="HK15" s="80">
        <v>1742.2360000000001</v>
      </c>
      <c r="HL15" s="80">
        <v>23.623000000000001</v>
      </c>
      <c r="HM15" s="80">
        <v>3.71</v>
      </c>
      <c r="HN15" s="80">
        <v>0</v>
      </c>
      <c r="HO15" s="80">
        <v>16.05</v>
      </c>
      <c r="HP15" s="80">
        <v>0</v>
      </c>
      <c r="HQ15" s="80">
        <v>3.7909999999999999</v>
      </c>
      <c r="HR15" s="80">
        <v>0</v>
      </c>
      <c r="HS15" s="80">
        <v>10.37</v>
      </c>
      <c r="HT15" s="80">
        <v>0</v>
      </c>
      <c r="HU15" s="80">
        <v>31.672000000000001</v>
      </c>
      <c r="HV15" s="80">
        <v>61.085999999999999</v>
      </c>
      <c r="HW15" s="80">
        <v>0</v>
      </c>
      <c r="HX15" s="80">
        <v>410.17099999999999</v>
      </c>
      <c r="HY15" s="80">
        <v>6.3970000000000002</v>
      </c>
      <c r="HZ15" s="80">
        <v>0</v>
      </c>
      <c r="IA15" s="80">
        <v>147.179</v>
      </c>
      <c r="IB15" s="80">
        <v>6.3719999999999999</v>
      </c>
      <c r="IC15" s="80">
        <v>0</v>
      </c>
      <c r="ID15" s="80">
        <v>18.995999999999999</v>
      </c>
      <c r="IE15" s="80">
        <v>0</v>
      </c>
      <c r="IF15" s="80">
        <v>1742.2360000000001</v>
      </c>
      <c r="IG15" s="80">
        <v>170.80199999999999</v>
      </c>
      <c r="IH15" s="80">
        <v>3.71</v>
      </c>
      <c r="II15" s="80">
        <v>0</v>
      </c>
      <c r="IJ15" s="80">
        <v>16.05</v>
      </c>
      <c r="IK15" s="80">
        <v>0</v>
      </c>
      <c r="IL15" s="80">
        <v>3.7909999999999999</v>
      </c>
      <c r="IM15" s="80">
        <v>0</v>
      </c>
      <c r="IN15" s="80">
        <v>10.37</v>
      </c>
      <c r="IO15" s="80">
        <v>0</v>
      </c>
      <c r="IP15" s="80">
        <v>31.672000000000001</v>
      </c>
      <c r="IQ15" s="80">
        <v>61.085999999999999</v>
      </c>
      <c r="IR15" s="80">
        <v>0</v>
      </c>
      <c r="IS15" s="80">
        <v>410.17099999999999</v>
      </c>
      <c r="IT15" s="80">
        <v>6.3970000000000002</v>
      </c>
      <c r="IU15" s="80">
        <v>0</v>
      </c>
      <c r="IV15" s="81">
        <v>0</v>
      </c>
      <c r="IW15" s="78">
        <v>2</v>
      </c>
      <c r="IX15" s="78">
        <v>0</v>
      </c>
      <c r="IY15" s="78">
        <v>0</v>
      </c>
      <c r="IZ15" s="78">
        <v>0</v>
      </c>
      <c r="JA15" s="78">
        <v>3</v>
      </c>
      <c r="JB15" s="78">
        <v>0</v>
      </c>
      <c r="JC15" s="78">
        <v>0</v>
      </c>
      <c r="JD15" s="78">
        <v>0</v>
      </c>
      <c r="JE15" s="78">
        <v>4</v>
      </c>
      <c r="JF15" s="78">
        <v>1</v>
      </c>
      <c r="JG15" s="78">
        <v>1</v>
      </c>
      <c r="JH15" s="78">
        <v>2</v>
      </c>
      <c r="JI15" s="78">
        <v>0</v>
      </c>
      <c r="JJ15" s="78">
        <v>1</v>
      </c>
      <c r="JK15" s="78">
        <v>0</v>
      </c>
      <c r="JL15" s="78">
        <v>7</v>
      </c>
      <c r="JM15" s="78">
        <v>0</v>
      </c>
      <c r="JN15" s="78">
        <v>1</v>
      </c>
      <c r="JO15" s="78">
        <v>0</v>
      </c>
      <c r="JP15" s="78">
        <v>0</v>
      </c>
      <c r="JQ15" s="78">
        <v>4</v>
      </c>
      <c r="JR15" s="78">
        <v>5</v>
      </c>
      <c r="JS15" s="78">
        <v>6</v>
      </c>
      <c r="JT15" s="78">
        <v>1</v>
      </c>
      <c r="JU15" s="78">
        <v>1</v>
      </c>
      <c r="JV15" s="78">
        <v>0</v>
      </c>
      <c r="JW15" s="78">
        <v>3</v>
      </c>
      <c r="JX15" s="78">
        <v>23</v>
      </c>
      <c r="JY15" s="78">
        <v>0</v>
      </c>
      <c r="JZ15" s="78">
        <v>1</v>
      </c>
      <c r="KA15" s="78">
        <v>3</v>
      </c>
      <c r="KB15" s="78">
        <v>0</v>
      </c>
      <c r="KC15" s="78">
        <v>2</v>
      </c>
      <c r="KD15" s="78">
        <v>1</v>
      </c>
      <c r="KE15" s="78">
        <v>0</v>
      </c>
      <c r="KF15" s="78">
        <v>4</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5</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3</v>
      </c>
      <c r="LT15" s="78">
        <v>0</v>
      </c>
      <c r="LU15" s="78">
        <v>0</v>
      </c>
      <c r="LV15" s="78">
        <v>0</v>
      </c>
      <c r="LW15" s="78">
        <v>0</v>
      </c>
      <c r="LX15" s="78">
        <v>0</v>
      </c>
      <c r="LY15" s="78">
        <v>4</v>
      </c>
      <c r="LZ15" s="78">
        <v>0</v>
      </c>
      <c r="MA15" s="78">
        <v>11</v>
      </c>
      <c r="MB15" s="78">
        <v>0</v>
      </c>
      <c r="MC15" s="78">
        <v>0</v>
      </c>
      <c r="MD15" s="78">
        <v>0</v>
      </c>
      <c r="ME15" s="78">
        <v>0</v>
      </c>
      <c r="MF15" s="78">
        <v>14</v>
      </c>
      <c r="MG15" s="78">
        <v>0</v>
      </c>
      <c r="MH15" s="78">
        <v>0</v>
      </c>
      <c r="MI15" s="78">
        <v>0</v>
      </c>
      <c r="MJ15" s="78">
        <v>0</v>
      </c>
      <c r="MK15" s="78">
        <v>0</v>
      </c>
      <c r="ML15" s="78">
        <v>0</v>
      </c>
      <c r="MM15" s="78">
        <v>0</v>
      </c>
      <c r="MN15" s="78">
        <v>0</v>
      </c>
      <c r="MO15" s="78">
        <v>1</v>
      </c>
      <c r="MP15" s="78">
        <v>1</v>
      </c>
      <c r="MQ15" s="78">
        <v>0</v>
      </c>
      <c r="MR15" s="78">
        <v>0</v>
      </c>
      <c r="MS15" s="78">
        <v>0</v>
      </c>
      <c r="MT15" s="78">
        <v>2</v>
      </c>
      <c r="MU15" s="78">
        <v>0</v>
      </c>
      <c r="MV15" s="78">
        <v>1</v>
      </c>
      <c r="MW15" s="78">
        <v>0</v>
      </c>
      <c r="MX15" s="78">
        <v>2</v>
      </c>
      <c r="MY15" s="78">
        <v>0</v>
      </c>
      <c r="MZ15" s="78">
        <v>0</v>
      </c>
      <c r="NA15" s="78">
        <v>0</v>
      </c>
      <c r="NB15" s="78">
        <v>3</v>
      </c>
      <c r="NC15" s="78">
        <v>0</v>
      </c>
      <c r="ND15" s="78">
        <v>0</v>
      </c>
      <c r="NE15" s="78">
        <v>0</v>
      </c>
      <c r="NF15" s="78">
        <v>4</v>
      </c>
      <c r="NG15" s="78">
        <v>1</v>
      </c>
      <c r="NH15" s="78">
        <v>1</v>
      </c>
      <c r="NI15" s="78">
        <v>2</v>
      </c>
      <c r="NJ15" s="78">
        <v>0</v>
      </c>
      <c r="NK15" s="78">
        <v>1</v>
      </c>
      <c r="NL15" s="78">
        <v>0</v>
      </c>
      <c r="NM15" s="78">
        <v>7</v>
      </c>
      <c r="NN15" s="78">
        <v>0</v>
      </c>
      <c r="NO15" s="78">
        <v>1</v>
      </c>
      <c r="NP15" s="78">
        <v>0</v>
      </c>
      <c r="NQ15" s="78">
        <v>0</v>
      </c>
      <c r="NR15" s="78">
        <v>4</v>
      </c>
      <c r="NS15" s="78">
        <v>5</v>
      </c>
      <c r="NT15" s="78">
        <v>6</v>
      </c>
      <c r="NU15" s="78">
        <v>1</v>
      </c>
      <c r="NV15" s="78">
        <v>1</v>
      </c>
      <c r="NW15" s="78">
        <v>0</v>
      </c>
      <c r="NX15" s="78">
        <v>3</v>
      </c>
      <c r="NY15" s="78">
        <v>23</v>
      </c>
      <c r="NZ15" s="78">
        <v>0</v>
      </c>
      <c r="OA15" s="78">
        <v>1</v>
      </c>
      <c r="OB15" s="78">
        <v>3</v>
      </c>
      <c r="OC15" s="78">
        <v>0</v>
      </c>
      <c r="OD15" s="78">
        <v>0</v>
      </c>
      <c r="OE15" s="78">
        <v>0</v>
      </c>
      <c r="OF15" s="78">
        <v>0</v>
      </c>
      <c r="OG15" s="78">
        <v>4</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5</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3</v>
      </c>
      <c r="PU15" s="78">
        <v>0</v>
      </c>
      <c r="PV15" s="78">
        <v>0</v>
      </c>
      <c r="PW15" s="78">
        <v>0</v>
      </c>
      <c r="PX15" s="78">
        <v>0</v>
      </c>
      <c r="PY15" s="78">
        <v>0</v>
      </c>
      <c r="PZ15" s="78">
        <v>4</v>
      </c>
      <c r="QA15" s="78">
        <v>0</v>
      </c>
      <c r="QB15" s="78">
        <v>11</v>
      </c>
      <c r="QC15" s="78">
        <v>0</v>
      </c>
      <c r="QD15" s="78">
        <v>0</v>
      </c>
      <c r="QE15" s="78">
        <v>0</v>
      </c>
      <c r="QF15" s="78">
        <v>0</v>
      </c>
      <c r="QG15" s="78">
        <v>14</v>
      </c>
      <c r="QH15" s="78">
        <v>0</v>
      </c>
      <c r="QI15" s="78">
        <v>0</v>
      </c>
      <c r="QJ15" s="78">
        <v>0</v>
      </c>
      <c r="QK15" s="78">
        <v>0</v>
      </c>
      <c r="QL15" s="78">
        <v>0</v>
      </c>
      <c r="QM15" s="78">
        <v>0</v>
      </c>
      <c r="QN15" s="78">
        <v>0</v>
      </c>
      <c r="QO15" s="78">
        <v>0</v>
      </c>
      <c r="QP15" s="78">
        <v>1</v>
      </c>
      <c r="QQ15" s="78">
        <v>1</v>
      </c>
      <c r="QR15" s="78">
        <v>0</v>
      </c>
      <c r="QS15" s="78">
        <v>3</v>
      </c>
      <c r="QT15" s="78">
        <v>2</v>
      </c>
      <c r="QU15" s="78">
        <v>0</v>
      </c>
      <c r="QV15" s="78">
        <v>3</v>
      </c>
      <c r="QW15" s="78">
        <v>0</v>
      </c>
      <c r="QX15" s="78">
        <v>64</v>
      </c>
      <c r="QY15" s="78">
        <v>4</v>
      </c>
      <c r="QZ15" s="78">
        <v>1</v>
      </c>
      <c r="RA15" s="78">
        <v>0</v>
      </c>
      <c r="RB15" s="78">
        <v>5</v>
      </c>
      <c r="RC15" s="78">
        <v>0</v>
      </c>
      <c r="RD15" s="78">
        <v>1</v>
      </c>
      <c r="RE15" s="78">
        <v>0</v>
      </c>
      <c r="RF15" s="78">
        <v>3</v>
      </c>
      <c r="RG15" s="78">
        <v>0</v>
      </c>
      <c r="RH15" s="78">
        <v>4</v>
      </c>
      <c r="RI15" s="78">
        <v>11</v>
      </c>
      <c r="RJ15" s="78">
        <v>0</v>
      </c>
      <c r="RK15" s="78">
        <v>14</v>
      </c>
      <c r="RL15" s="78">
        <v>2</v>
      </c>
      <c r="RM15" s="78">
        <v>0</v>
      </c>
      <c r="RN15" s="78">
        <v>3</v>
      </c>
      <c r="RO15" s="78">
        <v>2</v>
      </c>
      <c r="RP15" s="78">
        <v>0</v>
      </c>
      <c r="RQ15" s="78">
        <v>3</v>
      </c>
      <c r="RR15" s="78">
        <v>0</v>
      </c>
      <c r="RS15" s="78">
        <v>64</v>
      </c>
      <c r="RT15" s="78">
        <v>7</v>
      </c>
      <c r="RU15" s="78">
        <v>1</v>
      </c>
      <c r="RV15" s="78">
        <v>0</v>
      </c>
      <c r="RW15" s="78">
        <v>5</v>
      </c>
      <c r="RX15" s="78">
        <v>0</v>
      </c>
      <c r="RY15" s="78">
        <v>1</v>
      </c>
      <c r="RZ15" s="78">
        <v>0</v>
      </c>
      <c r="SA15" s="78">
        <v>3</v>
      </c>
      <c r="SB15" s="78">
        <v>0</v>
      </c>
      <c r="SC15" s="78">
        <v>4</v>
      </c>
      <c r="SD15" s="78">
        <v>11</v>
      </c>
      <c r="SE15" s="78">
        <v>0</v>
      </c>
      <c r="SF15" s="78">
        <v>14</v>
      </c>
      <c r="SG15" s="78">
        <v>2</v>
      </c>
      <c r="SH15" s="78">
        <v>0</v>
      </c>
    </row>
    <row r="16" spans="1:503">
      <c r="A16" s="17" t="s">
        <v>1715</v>
      </c>
      <c r="B16" s="77">
        <v>8</v>
      </c>
      <c r="C16" s="77">
        <v>8</v>
      </c>
      <c r="D16" s="77">
        <v>1</v>
      </c>
      <c r="E16" s="77">
        <v>2011</v>
      </c>
      <c r="F16" s="77" t="s">
        <v>179</v>
      </c>
      <c r="G16" s="1017" t="s">
        <v>1565</v>
      </c>
      <c r="H16" s="77" t="s">
        <v>1566</v>
      </c>
      <c r="I16" s="1018"/>
      <c r="J16" s="80">
        <v>6.008</v>
      </c>
      <c r="K16" s="80">
        <v>0</v>
      </c>
      <c r="L16" s="80">
        <v>0</v>
      </c>
      <c r="M16" s="80">
        <v>0</v>
      </c>
      <c r="N16" s="80">
        <v>18.96</v>
      </c>
      <c r="O16" s="80">
        <v>0</v>
      </c>
      <c r="P16" s="80">
        <v>0</v>
      </c>
      <c r="Q16" s="80">
        <v>0</v>
      </c>
      <c r="R16" s="80">
        <v>16.786999999999999</v>
      </c>
      <c r="S16" s="80">
        <v>4.234</v>
      </c>
      <c r="T16" s="80">
        <v>3.99</v>
      </c>
      <c r="U16" s="80">
        <v>25.221</v>
      </c>
      <c r="V16" s="80">
        <v>0</v>
      </c>
      <c r="W16" s="80">
        <v>502.63799999999998</v>
      </c>
      <c r="X16" s="80">
        <v>0</v>
      </c>
      <c r="Y16" s="80">
        <v>93.408000000000001</v>
      </c>
      <c r="Z16" s="80">
        <v>0</v>
      </c>
      <c r="AA16" s="80">
        <v>4.5289999999999999</v>
      </c>
      <c r="AB16" s="80">
        <v>0</v>
      </c>
      <c r="AC16" s="80">
        <v>0</v>
      </c>
      <c r="AD16" s="80">
        <v>79.631</v>
      </c>
      <c r="AE16" s="80">
        <v>34.497999999999998</v>
      </c>
      <c r="AF16" s="80">
        <v>479.14600000000002</v>
      </c>
      <c r="AG16" s="80">
        <v>2.1440000000000001</v>
      </c>
      <c r="AH16" s="80">
        <v>4.4139999999999997</v>
      </c>
      <c r="AI16" s="80">
        <v>0</v>
      </c>
      <c r="AJ16" s="80">
        <v>97.05</v>
      </c>
      <c r="AK16" s="80">
        <v>297.11500000000001</v>
      </c>
      <c r="AL16" s="80">
        <v>0</v>
      </c>
      <c r="AM16" s="80">
        <v>10.958</v>
      </c>
      <c r="AN16" s="80">
        <v>37.567999999999998</v>
      </c>
      <c r="AO16" s="80">
        <v>0</v>
      </c>
      <c r="AP16" s="80">
        <v>606.29999999999995</v>
      </c>
      <c r="AQ16" s="80">
        <v>2.7549999999999999</v>
      </c>
      <c r="AR16" s="80">
        <v>0</v>
      </c>
      <c r="AS16" s="80">
        <v>21.632000000000001</v>
      </c>
      <c r="AT16" s="80">
        <v>3.1720000000000002</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12.794</v>
      </c>
      <c r="BN16" s="80">
        <v>0</v>
      </c>
      <c r="BO16" s="80">
        <v>0</v>
      </c>
      <c r="BP16" s="80">
        <v>0</v>
      </c>
      <c r="BQ16" s="80">
        <v>0</v>
      </c>
      <c r="BR16" s="80">
        <v>0</v>
      </c>
      <c r="BS16" s="80">
        <v>0</v>
      </c>
      <c r="BT16" s="80">
        <v>0</v>
      </c>
      <c r="BU16" s="80">
        <v>0</v>
      </c>
      <c r="BV16" s="80">
        <v>0</v>
      </c>
      <c r="BW16" s="80">
        <v>0</v>
      </c>
      <c r="BX16" s="80">
        <v>0</v>
      </c>
      <c r="BY16" s="80">
        <v>0</v>
      </c>
      <c r="BZ16" s="80">
        <v>2.7080000000000002</v>
      </c>
      <c r="CA16" s="80">
        <v>0</v>
      </c>
      <c r="CB16" s="80">
        <v>0</v>
      </c>
      <c r="CC16" s="80">
        <v>0</v>
      </c>
      <c r="CD16" s="80">
        <v>0</v>
      </c>
      <c r="CE16" s="80">
        <v>0</v>
      </c>
      <c r="CF16" s="80">
        <v>8.7230000000000008</v>
      </c>
      <c r="CG16" s="80">
        <v>0</v>
      </c>
      <c r="CH16" s="80">
        <v>0</v>
      </c>
      <c r="CI16" s="80">
        <v>0</v>
      </c>
      <c r="CJ16" s="80">
        <v>0</v>
      </c>
      <c r="CK16" s="80">
        <v>0</v>
      </c>
      <c r="CL16" s="80">
        <v>27.87</v>
      </c>
      <c r="CM16" s="80">
        <v>0</v>
      </c>
      <c r="CN16" s="80">
        <v>62.140999999999998</v>
      </c>
      <c r="CO16" s="80">
        <v>0</v>
      </c>
      <c r="CP16" s="80">
        <v>0</v>
      </c>
      <c r="CQ16" s="80">
        <v>0</v>
      </c>
      <c r="CR16" s="80">
        <v>0</v>
      </c>
      <c r="CS16" s="80">
        <v>388.71499999999997</v>
      </c>
      <c r="CT16" s="80">
        <v>0</v>
      </c>
      <c r="CU16" s="80">
        <v>0</v>
      </c>
      <c r="CV16" s="80">
        <v>0</v>
      </c>
      <c r="CW16" s="80">
        <v>0</v>
      </c>
      <c r="CX16" s="80">
        <v>0</v>
      </c>
      <c r="CY16" s="80">
        <v>0</v>
      </c>
      <c r="CZ16" s="80">
        <v>0</v>
      </c>
      <c r="DA16" s="80">
        <v>0</v>
      </c>
      <c r="DB16" s="80">
        <v>2.9980000000000002</v>
      </c>
      <c r="DC16" s="80">
        <v>2.9369999999999998</v>
      </c>
      <c r="DD16" s="80">
        <v>0</v>
      </c>
      <c r="DE16" s="80">
        <v>0</v>
      </c>
      <c r="DF16" s="80">
        <v>0</v>
      </c>
      <c r="DG16" s="80">
        <v>606.29999999999995</v>
      </c>
      <c r="DH16" s="80">
        <v>0</v>
      </c>
      <c r="DI16" s="80">
        <v>2.7549999999999999</v>
      </c>
      <c r="DJ16" s="80">
        <v>0</v>
      </c>
      <c r="DK16" s="80">
        <v>6.008</v>
      </c>
      <c r="DL16" s="80">
        <v>0</v>
      </c>
      <c r="DM16" s="80">
        <v>0</v>
      </c>
      <c r="DN16" s="80">
        <v>0</v>
      </c>
      <c r="DO16" s="80">
        <v>18.96</v>
      </c>
      <c r="DP16" s="80">
        <v>0</v>
      </c>
      <c r="DQ16" s="80">
        <v>0</v>
      </c>
      <c r="DR16" s="80">
        <v>0</v>
      </c>
      <c r="DS16" s="80">
        <v>16.786999999999999</v>
      </c>
      <c r="DT16" s="80">
        <v>4.234</v>
      </c>
      <c r="DU16" s="80">
        <v>3.99</v>
      </c>
      <c r="DV16" s="80">
        <v>25.221</v>
      </c>
      <c r="DW16" s="80">
        <v>0</v>
      </c>
      <c r="DX16" s="80">
        <v>502.63799999999998</v>
      </c>
      <c r="DY16" s="80">
        <v>0</v>
      </c>
      <c r="DZ16" s="80">
        <v>93.408000000000001</v>
      </c>
      <c r="EA16" s="80">
        <v>0</v>
      </c>
      <c r="EB16" s="80">
        <v>4.5289999999999999</v>
      </c>
      <c r="EC16" s="80">
        <v>0</v>
      </c>
      <c r="ED16" s="80">
        <v>0</v>
      </c>
      <c r="EE16" s="80">
        <v>79.631</v>
      </c>
      <c r="EF16" s="80">
        <v>34.497999999999998</v>
      </c>
      <c r="EG16" s="80">
        <v>479.14600000000002</v>
      </c>
      <c r="EH16" s="80">
        <v>2.1440000000000001</v>
      </c>
      <c r="EI16" s="80">
        <v>4.4139999999999997</v>
      </c>
      <c r="EJ16" s="80">
        <v>0</v>
      </c>
      <c r="EK16" s="80">
        <v>97.05</v>
      </c>
      <c r="EL16" s="80">
        <v>297.11500000000001</v>
      </c>
      <c r="EM16" s="80">
        <v>0</v>
      </c>
      <c r="EN16" s="80">
        <v>10.958</v>
      </c>
      <c r="EO16" s="80">
        <v>37.567999999999998</v>
      </c>
      <c r="EP16" s="80">
        <v>0</v>
      </c>
      <c r="EQ16" s="80">
        <v>0</v>
      </c>
      <c r="ER16" s="80">
        <v>0</v>
      </c>
      <c r="ES16" s="80">
        <v>0</v>
      </c>
      <c r="ET16" s="80">
        <v>21.632000000000001</v>
      </c>
      <c r="EU16" s="80">
        <v>3.1720000000000002</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12.794</v>
      </c>
      <c r="FO16" s="80">
        <v>0</v>
      </c>
      <c r="FP16" s="80">
        <v>0</v>
      </c>
      <c r="FQ16" s="80">
        <v>0</v>
      </c>
      <c r="FR16" s="80">
        <v>0</v>
      </c>
      <c r="FS16" s="80">
        <v>0</v>
      </c>
      <c r="FT16" s="80">
        <v>0</v>
      </c>
      <c r="FU16" s="80">
        <v>0</v>
      </c>
      <c r="FV16" s="80">
        <v>0</v>
      </c>
      <c r="FW16" s="80">
        <v>0</v>
      </c>
      <c r="FX16" s="80">
        <v>0</v>
      </c>
      <c r="FY16" s="80">
        <v>0</v>
      </c>
      <c r="FZ16" s="80">
        <v>0</v>
      </c>
      <c r="GA16" s="80">
        <v>2.7080000000000002</v>
      </c>
      <c r="GB16" s="80">
        <v>0</v>
      </c>
      <c r="GC16" s="80">
        <v>0</v>
      </c>
      <c r="GD16" s="80">
        <v>0</v>
      </c>
      <c r="GE16" s="80">
        <v>0</v>
      </c>
      <c r="GF16" s="80">
        <v>0</v>
      </c>
      <c r="GG16" s="80">
        <v>8.7230000000000008</v>
      </c>
      <c r="GH16" s="80">
        <v>0</v>
      </c>
      <c r="GI16" s="80">
        <v>0</v>
      </c>
      <c r="GJ16" s="80">
        <v>0</v>
      </c>
      <c r="GK16" s="80">
        <v>0</v>
      </c>
      <c r="GL16" s="80">
        <v>0</v>
      </c>
      <c r="GM16" s="80">
        <v>27.87</v>
      </c>
      <c r="GN16" s="80">
        <v>0</v>
      </c>
      <c r="GO16" s="80">
        <v>62.140999999999998</v>
      </c>
      <c r="GP16" s="80">
        <v>0</v>
      </c>
      <c r="GQ16" s="80">
        <v>0</v>
      </c>
      <c r="GR16" s="80">
        <v>0</v>
      </c>
      <c r="GS16" s="80">
        <v>0</v>
      </c>
      <c r="GT16" s="80">
        <v>388.71499999999997</v>
      </c>
      <c r="GU16" s="80">
        <v>0</v>
      </c>
      <c r="GV16" s="80">
        <v>0</v>
      </c>
      <c r="GW16" s="80">
        <v>0</v>
      </c>
      <c r="GX16" s="80">
        <v>0</v>
      </c>
      <c r="GY16" s="80">
        <v>0</v>
      </c>
      <c r="GZ16" s="80">
        <v>0</v>
      </c>
      <c r="HA16" s="80">
        <v>0</v>
      </c>
      <c r="HB16" s="80">
        <v>0</v>
      </c>
      <c r="HC16" s="80">
        <v>2.9980000000000002</v>
      </c>
      <c r="HD16" s="80">
        <v>2.9369999999999998</v>
      </c>
      <c r="HE16" s="80">
        <v>0</v>
      </c>
      <c r="HF16" s="80">
        <v>609.05499999999995</v>
      </c>
      <c r="HG16" s="80">
        <v>6.008</v>
      </c>
      <c r="HH16" s="80">
        <v>0</v>
      </c>
      <c r="HI16" s="80">
        <v>18.96</v>
      </c>
      <c r="HJ16" s="80">
        <v>0</v>
      </c>
      <c r="HK16" s="80">
        <v>1693.3309999999999</v>
      </c>
      <c r="HL16" s="80">
        <v>21.632000000000001</v>
      </c>
      <c r="HM16" s="80">
        <v>3.1720000000000002</v>
      </c>
      <c r="HN16" s="80">
        <v>0</v>
      </c>
      <c r="HO16" s="80">
        <v>12.794</v>
      </c>
      <c r="HP16" s="80">
        <v>0</v>
      </c>
      <c r="HQ16" s="80">
        <v>2.7080000000000002</v>
      </c>
      <c r="HR16" s="80">
        <v>0</v>
      </c>
      <c r="HS16" s="80">
        <v>8.7230000000000008</v>
      </c>
      <c r="HT16" s="80">
        <v>0</v>
      </c>
      <c r="HU16" s="80">
        <v>27.87</v>
      </c>
      <c r="HV16" s="80">
        <v>62.140999999999998</v>
      </c>
      <c r="HW16" s="80">
        <v>0</v>
      </c>
      <c r="HX16" s="80">
        <v>388.71499999999997</v>
      </c>
      <c r="HY16" s="80">
        <v>5.9349999999999996</v>
      </c>
      <c r="HZ16" s="80">
        <v>0</v>
      </c>
      <c r="IA16" s="80">
        <v>609.05499999999995</v>
      </c>
      <c r="IB16" s="80">
        <v>6.008</v>
      </c>
      <c r="IC16" s="80">
        <v>0</v>
      </c>
      <c r="ID16" s="80">
        <v>18.96</v>
      </c>
      <c r="IE16" s="80">
        <v>0</v>
      </c>
      <c r="IF16" s="80">
        <v>1693.3309999999999</v>
      </c>
      <c r="IG16" s="80">
        <v>630.68700000000001</v>
      </c>
      <c r="IH16" s="80">
        <v>3.1720000000000002</v>
      </c>
      <c r="II16" s="80">
        <v>0</v>
      </c>
      <c r="IJ16" s="80">
        <v>12.794</v>
      </c>
      <c r="IK16" s="80">
        <v>0</v>
      </c>
      <c r="IL16" s="80">
        <v>2.7080000000000002</v>
      </c>
      <c r="IM16" s="80">
        <v>0</v>
      </c>
      <c r="IN16" s="80">
        <v>8.7230000000000008</v>
      </c>
      <c r="IO16" s="80">
        <v>0</v>
      </c>
      <c r="IP16" s="80">
        <v>27.87</v>
      </c>
      <c r="IQ16" s="80">
        <v>62.140999999999998</v>
      </c>
      <c r="IR16" s="80">
        <v>0</v>
      </c>
      <c r="IS16" s="80">
        <v>388.71499999999997</v>
      </c>
      <c r="IT16" s="80">
        <v>5.9349999999999996</v>
      </c>
      <c r="IU16" s="80">
        <v>0</v>
      </c>
      <c r="IV16" s="81">
        <v>0</v>
      </c>
      <c r="IW16" s="78">
        <v>2</v>
      </c>
      <c r="IX16" s="78">
        <v>0</v>
      </c>
      <c r="IY16" s="78">
        <v>0</v>
      </c>
      <c r="IZ16" s="78">
        <v>0</v>
      </c>
      <c r="JA16" s="78">
        <v>3</v>
      </c>
      <c r="JB16" s="78">
        <v>0</v>
      </c>
      <c r="JC16" s="78">
        <v>0</v>
      </c>
      <c r="JD16" s="78">
        <v>0</v>
      </c>
      <c r="JE16" s="78">
        <v>4</v>
      </c>
      <c r="JF16" s="78">
        <v>1</v>
      </c>
      <c r="JG16" s="78">
        <v>1</v>
      </c>
      <c r="JH16" s="78">
        <v>3</v>
      </c>
      <c r="JI16" s="78">
        <v>0</v>
      </c>
      <c r="JJ16" s="78">
        <v>1</v>
      </c>
      <c r="JK16" s="78">
        <v>0</v>
      </c>
      <c r="JL16" s="78">
        <v>8</v>
      </c>
      <c r="JM16" s="78">
        <v>0</v>
      </c>
      <c r="JN16" s="78">
        <v>1</v>
      </c>
      <c r="JO16" s="78">
        <v>0</v>
      </c>
      <c r="JP16" s="78">
        <v>0</v>
      </c>
      <c r="JQ16" s="78">
        <v>4</v>
      </c>
      <c r="JR16" s="78">
        <v>5</v>
      </c>
      <c r="JS16" s="78">
        <v>8</v>
      </c>
      <c r="JT16" s="78">
        <v>1</v>
      </c>
      <c r="JU16" s="78">
        <v>1</v>
      </c>
      <c r="JV16" s="78">
        <v>0</v>
      </c>
      <c r="JW16" s="78">
        <v>3</v>
      </c>
      <c r="JX16" s="78">
        <v>22</v>
      </c>
      <c r="JY16" s="78">
        <v>0</v>
      </c>
      <c r="JZ16" s="78">
        <v>1</v>
      </c>
      <c r="KA16" s="78">
        <v>3</v>
      </c>
      <c r="KB16" s="78">
        <v>0</v>
      </c>
      <c r="KC16" s="78">
        <v>2</v>
      </c>
      <c r="KD16" s="78">
        <v>1</v>
      </c>
      <c r="KE16" s="78">
        <v>0</v>
      </c>
      <c r="KF16" s="78">
        <v>4</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5</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3</v>
      </c>
      <c r="LT16" s="78">
        <v>0</v>
      </c>
      <c r="LU16" s="78">
        <v>0</v>
      </c>
      <c r="LV16" s="78">
        <v>0</v>
      </c>
      <c r="LW16" s="78">
        <v>0</v>
      </c>
      <c r="LX16" s="78">
        <v>0</v>
      </c>
      <c r="LY16" s="78">
        <v>4</v>
      </c>
      <c r="LZ16" s="78">
        <v>0</v>
      </c>
      <c r="MA16" s="78">
        <v>13</v>
      </c>
      <c r="MB16" s="78">
        <v>0</v>
      </c>
      <c r="MC16" s="78">
        <v>0</v>
      </c>
      <c r="MD16" s="78">
        <v>0</v>
      </c>
      <c r="ME16" s="78">
        <v>0</v>
      </c>
      <c r="MF16" s="78">
        <v>11</v>
      </c>
      <c r="MG16" s="78">
        <v>0</v>
      </c>
      <c r="MH16" s="78">
        <v>0</v>
      </c>
      <c r="MI16" s="78">
        <v>0</v>
      </c>
      <c r="MJ16" s="78">
        <v>0</v>
      </c>
      <c r="MK16" s="78">
        <v>0</v>
      </c>
      <c r="ML16" s="78">
        <v>0</v>
      </c>
      <c r="MM16" s="78">
        <v>0</v>
      </c>
      <c r="MN16" s="78">
        <v>0</v>
      </c>
      <c r="MO16" s="78">
        <v>1</v>
      </c>
      <c r="MP16" s="78">
        <v>1</v>
      </c>
      <c r="MQ16" s="78">
        <v>0</v>
      </c>
      <c r="MR16" s="78">
        <v>0</v>
      </c>
      <c r="MS16" s="78">
        <v>0</v>
      </c>
      <c r="MT16" s="78">
        <v>2</v>
      </c>
      <c r="MU16" s="78">
        <v>0</v>
      </c>
      <c r="MV16" s="78">
        <v>1</v>
      </c>
      <c r="MW16" s="78">
        <v>0</v>
      </c>
      <c r="MX16" s="78">
        <v>2</v>
      </c>
      <c r="MY16" s="78">
        <v>0</v>
      </c>
      <c r="MZ16" s="78">
        <v>0</v>
      </c>
      <c r="NA16" s="78">
        <v>0</v>
      </c>
      <c r="NB16" s="78">
        <v>3</v>
      </c>
      <c r="NC16" s="78">
        <v>0</v>
      </c>
      <c r="ND16" s="78">
        <v>0</v>
      </c>
      <c r="NE16" s="78">
        <v>0</v>
      </c>
      <c r="NF16" s="78">
        <v>4</v>
      </c>
      <c r="NG16" s="78">
        <v>1</v>
      </c>
      <c r="NH16" s="78">
        <v>1</v>
      </c>
      <c r="NI16" s="78">
        <v>3</v>
      </c>
      <c r="NJ16" s="78">
        <v>0</v>
      </c>
      <c r="NK16" s="78">
        <v>1</v>
      </c>
      <c r="NL16" s="78">
        <v>0</v>
      </c>
      <c r="NM16" s="78">
        <v>8</v>
      </c>
      <c r="NN16" s="78">
        <v>0</v>
      </c>
      <c r="NO16" s="78">
        <v>1</v>
      </c>
      <c r="NP16" s="78">
        <v>0</v>
      </c>
      <c r="NQ16" s="78">
        <v>0</v>
      </c>
      <c r="NR16" s="78">
        <v>4</v>
      </c>
      <c r="NS16" s="78">
        <v>5</v>
      </c>
      <c r="NT16" s="78">
        <v>8</v>
      </c>
      <c r="NU16" s="78">
        <v>1</v>
      </c>
      <c r="NV16" s="78">
        <v>1</v>
      </c>
      <c r="NW16" s="78">
        <v>0</v>
      </c>
      <c r="NX16" s="78">
        <v>3</v>
      </c>
      <c r="NY16" s="78">
        <v>22</v>
      </c>
      <c r="NZ16" s="78">
        <v>0</v>
      </c>
      <c r="OA16" s="78">
        <v>1</v>
      </c>
      <c r="OB16" s="78">
        <v>3</v>
      </c>
      <c r="OC16" s="78">
        <v>0</v>
      </c>
      <c r="OD16" s="78">
        <v>0</v>
      </c>
      <c r="OE16" s="78">
        <v>0</v>
      </c>
      <c r="OF16" s="78">
        <v>0</v>
      </c>
      <c r="OG16" s="78">
        <v>4</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5</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3</v>
      </c>
      <c r="PU16" s="78">
        <v>0</v>
      </c>
      <c r="PV16" s="78">
        <v>0</v>
      </c>
      <c r="PW16" s="78">
        <v>0</v>
      </c>
      <c r="PX16" s="78">
        <v>0</v>
      </c>
      <c r="PY16" s="78">
        <v>0</v>
      </c>
      <c r="PZ16" s="78">
        <v>4</v>
      </c>
      <c r="QA16" s="78">
        <v>0</v>
      </c>
      <c r="QB16" s="78">
        <v>13</v>
      </c>
      <c r="QC16" s="78">
        <v>0</v>
      </c>
      <c r="QD16" s="78">
        <v>0</v>
      </c>
      <c r="QE16" s="78">
        <v>0</v>
      </c>
      <c r="QF16" s="78">
        <v>0</v>
      </c>
      <c r="QG16" s="78">
        <v>11</v>
      </c>
      <c r="QH16" s="78">
        <v>0</v>
      </c>
      <c r="QI16" s="78">
        <v>0</v>
      </c>
      <c r="QJ16" s="78">
        <v>0</v>
      </c>
      <c r="QK16" s="78">
        <v>0</v>
      </c>
      <c r="QL16" s="78">
        <v>0</v>
      </c>
      <c r="QM16" s="78">
        <v>0</v>
      </c>
      <c r="QN16" s="78">
        <v>0</v>
      </c>
      <c r="QO16" s="78">
        <v>0</v>
      </c>
      <c r="QP16" s="78">
        <v>1</v>
      </c>
      <c r="QQ16" s="78">
        <v>1</v>
      </c>
      <c r="QR16" s="78">
        <v>0</v>
      </c>
      <c r="QS16" s="78">
        <v>3</v>
      </c>
      <c r="QT16" s="78">
        <v>2</v>
      </c>
      <c r="QU16" s="78">
        <v>0</v>
      </c>
      <c r="QV16" s="78">
        <v>3</v>
      </c>
      <c r="QW16" s="78">
        <v>0</v>
      </c>
      <c r="QX16" s="78">
        <v>67</v>
      </c>
      <c r="QY16" s="78">
        <v>4</v>
      </c>
      <c r="QZ16" s="78">
        <v>1</v>
      </c>
      <c r="RA16" s="78">
        <v>0</v>
      </c>
      <c r="RB16" s="78">
        <v>5</v>
      </c>
      <c r="RC16" s="78">
        <v>0</v>
      </c>
      <c r="RD16" s="78">
        <v>1</v>
      </c>
      <c r="RE16" s="78">
        <v>0</v>
      </c>
      <c r="RF16" s="78">
        <v>3</v>
      </c>
      <c r="RG16" s="78">
        <v>0</v>
      </c>
      <c r="RH16" s="78">
        <v>4</v>
      </c>
      <c r="RI16" s="78">
        <v>13</v>
      </c>
      <c r="RJ16" s="78">
        <v>0</v>
      </c>
      <c r="RK16" s="78">
        <v>11</v>
      </c>
      <c r="RL16" s="78">
        <v>2</v>
      </c>
      <c r="RM16" s="78">
        <v>0</v>
      </c>
      <c r="RN16" s="78">
        <v>3</v>
      </c>
      <c r="RO16" s="78">
        <v>2</v>
      </c>
      <c r="RP16" s="78">
        <v>0</v>
      </c>
      <c r="RQ16" s="78">
        <v>3</v>
      </c>
      <c r="RR16" s="78">
        <v>0</v>
      </c>
      <c r="RS16" s="78">
        <v>67</v>
      </c>
      <c r="RT16" s="78">
        <v>7</v>
      </c>
      <c r="RU16" s="78">
        <v>1</v>
      </c>
      <c r="RV16" s="78">
        <v>0</v>
      </c>
      <c r="RW16" s="78">
        <v>5</v>
      </c>
      <c r="RX16" s="78">
        <v>0</v>
      </c>
      <c r="RY16" s="78">
        <v>1</v>
      </c>
      <c r="RZ16" s="78">
        <v>0</v>
      </c>
      <c r="SA16" s="78">
        <v>3</v>
      </c>
      <c r="SB16" s="78">
        <v>0</v>
      </c>
      <c r="SC16" s="78">
        <v>4</v>
      </c>
      <c r="SD16" s="78">
        <v>13</v>
      </c>
      <c r="SE16" s="78">
        <v>0</v>
      </c>
      <c r="SF16" s="78">
        <v>11</v>
      </c>
      <c r="SG16" s="78">
        <v>2</v>
      </c>
      <c r="SH16" s="78">
        <v>0</v>
      </c>
    </row>
    <row r="17" spans="1:502">
      <c r="A17" s="17" t="s">
        <v>1716</v>
      </c>
      <c r="B17" s="77">
        <v>9</v>
      </c>
      <c r="C17" s="77">
        <v>9</v>
      </c>
      <c r="D17" s="77">
        <v>1</v>
      </c>
      <c r="E17" s="77">
        <v>2012</v>
      </c>
      <c r="F17" s="77" t="s">
        <v>180</v>
      </c>
      <c r="G17" s="1017" t="s">
        <v>1565</v>
      </c>
      <c r="H17" s="77" t="s">
        <v>1566</v>
      </c>
      <c r="I17" s="1018"/>
      <c r="J17" s="80">
        <v>7.7350000000000003</v>
      </c>
      <c r="K17" s="80">
        <v>0</v>
      </c>
      <c r="L17" s="80">
        <v>0</v>
      </c>
      <c r="M17" s="80">
        <v>0</v>
      </c>
      <c r="N17" s="80">
        <v>19.047999999999998</v>
      </c>
      <c r="O17" s="80">
        <v>0</v>
      </c>
      <c r="P17" s="80">
        <v>0</v>
      </c>
      <c r="Q17" s="80">
        <v>0</v>
      </c>
      <c r="R17" s="80">
        <v>25.26</v>
      </c>
      <c r="S17" s="80">
        <v>3.9870000000000001</v>
      </c>
      <c r="T17" s="80">
        <v>4.5609999999999999</v>
      </c>
      <c r="U17" s="80">
        <v>28.965</v>
      </c>
      <c r="V17" s="80">
        <v>0</v>
      </c>
      <c r="W17" s="80">
        <v>68.623999999999995</v>
      </c>
      <c r="X17" s="80">
        <v>0</v>
      </c>
      <c r="Y17" s="80">
        <v>108.848</v>
      </c>
      <c r="Z17" s="80">
        <v>0</v>
      </c>
      <c r="AA17" s="80">
        <v>4.6040000000000001</v>
      </c>
      <c r="AB17" s="80">
        <v>0</v>
      </c>
      <c r="AC17" s="80">
        <v>0</v>
      </c>
      <c r="AD17" s="80">
        <v>57.42</v>
      </c>
      <c r="AE17" s="80">
        <v>39.246000000000002</v>
      </c>
      <c r="AF17" s="80">
        <v>642.15300000000002</v>
      </c>
      <c r="AG17" s="80">
        <v>0</v>
      </c>
      <c r="AH17" s="80">
        <v>3.7509999999999999</v>
      </c>
      <c r="AI17" s="80">
        <v>0</v>
      </c>
      <c r="AJ17" s="80">
        <v>102.69799999999999</v>
      </c>
      <c r="AK17" s="80">
        <v>299.61200000000002</v>
      </c>
      <c r="AL17" s="80">
        <v>9.1199999999999992</v>
      </c>
      <c r="AM17" s="80">
        <v>12.106999999999999</v>
      </c>
      <c r="AN17" s="80">
        <v>45.98</v>
      </c>
      <c r="AO17" s="80">
        <v>0</v>
      </c>
      <c r="AP17" s="80">
        <v>577.6</v>
      </c>
      <c r="AQ17" s="80">
        <v>3.367</v>
      </c>
      <c r="AR17" s="80">
        <v>0</v>
      </c>
      <c r="AS17" s="80">
        <v>26.297999999999998</v>
      </c>
      <c r="AT17" s="80">
        <v>3.53</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18.024000000000001</v>
      </c>
      <c r="BN17" s="80">
        <v>0</v>
      </c>
      <c r="BO17" s="80">
        <v>0</v>
      </c>
      <c r="BP17" s="80">
        <v>0</v>
      </c>
      <c r="BQ17" s="80">
        <v>0</v>
      </c>
      <c r="BR17" s="80">
        <v>0</v>
      </c>
      <c r="BS17" s="80">
        <v>0</v>
      </c>
      <c r="BT17" s="80">
        <v>0</v>
      </c>
      <c r="BU17" s="80">
        <v>0</v>
      </c>
      <c r="BV17" s="80">
        <v>0</v>
      </c>
      <c r="BW17" s="80">
        <v>0</v>
      </c>
      <c r="BX17" s="80">
        <v>0</v>
      </c>
      <c r="BY17" s="80">
        <v>0</v>
      </c>
      <c r="BZ17" s="80">
        <v>3.5630000000000002</v>
      </c>
      <c r="CA17" s="80">
        <v>0</v>
      </c>
      <c r="CB17" s="80">
        <v>0</v>
      </c>
      <c r="CC17" s="80">
        <v>0</v>
      </c>
      <c r="CD17" s="80">
        <v>0</v>
      </c>
      <c r="CE17" s="80">
        <v>0</v>
      </c>
      <c r="CF17" s="80">
        <v>10.888</v>
      </c>
      <c r="CG17" s="80">
        <v>0</v>
      </c>
      <c r="CH17" s="80">
        <v>0</v>
      </c>
      <c r="CI17" s="80">
        <v>0</v>
      </c>
      <c r="CJ17" s="80">
        <v>0</v>
      </c>
      <c r="CK17" s="80">
        <v>0</v>
      </c>
      <c r="CL17" s="80">
        <v>33.78</v>
      </c>
      <c r="CM17" s="80">
        <v>0</v>
      </c>
      <c r="CN17" s="80">
        <v>70.573999999999998</v>
      </c>
      <c r="CO17" s="80">
        <v>0</v>
      </c>
      <c r="CP17" s="80">
        <v>0</v>
      </c>
      <c r="CQ17" s="80">
        <v>0</v>
      </c>
      <c r="CR17" s="80">
        <v>0</v>
      </c>
      <c r="CS17" s="80">
        <v>373.59699999999998</v>
      </c>
      <c r="CT17" s="80">
        <v>0</v>
      </c>
      <c r="CU17" s="80">
        <v>0</v>
      </c>
      <c r="CV17" s="80">
        <v>0</v>
      </c>
      <c r="CW17" s="80">
        <v>0</v>
      </c>
      <c r="CX17" s="80">
        <v>0</v>
      </c>
      <c r="CY17" s="80">
        <v>0</v>
      </c>
      <c r="CZ17" s="80">
        <v>0</v>
      </c>
      <c r="DA17" s="80">
        <v>0</v>
      </c>
      <c r="DB17" s="80">
        <v>3.613</v>
      </c>
      <c r="DC17" s="80">
        <v>6.65</v>
      </c>
      <c r="DD17" s="80">
        <v>0</v>
      </c>
      <c r="DE17" s="80">
        <v>0</v>
      </c>
      <c r="DF17" s="80">
        <v>0</v>
      </c>
      <c r="DG17" s="80">
        <v>577.6</v>
      </c>
      <c r="DH17" s="80">
        <v>0</v>
      </c>
      <c r="DI17" s="80">
        <v>3.367</v>
      </c>
      <c r="DJ17" s="80">
        <v>0</v>
      </c>
      <c r="DK17" s="80">
        <v>7.7350000000000003</v>
      </c>
      <c r="DL17" s="80">
        <v>0</v>
      </c>
      <c r="DM17" s="80">
        <v>0</v>
      </c>
      <c r="DN17" s="80">
        <v>0</v>
      </c>
      <c r="DO17" s="80">
        <v>19.047999999999998</v>
      </c>
      <c r="DP17" s="80">
        <v>0</v>
      </c>
      <c r="DQ17" s="80">
        <v>0</v>
      </c>
      <c r="DR17" s="80">
        <v>0</v>
      </c>
      <c r="DS17" s="80">
        <v>25.26</v>
      </c>
      <c r="DT17" s="80">
        <v>3.9870000000000001</v>
      </c>
      <c r="DU17" s="80">
        <v>4.5609999999999999</v>
      </c>
      <c r="DV17" s="80">
        <v>28.965</v>
      </c>
      <c r="DW17" s="80">
        <v>0</v>
      </c>
      <c r="DX17" s="80">
        <v>68.623999999999995</v>
      </c>
      <c r="DY17" s="80">
        <v>0</v>
      </c>
      <c r="DZ17" s="80">
        <v>108.848</v>
      </c>
      <c r="EA17" s="80">
        <v>0</v>
      </c>
      <c r="EB17" s="80">
        <v>4.6040000000000001</v>
      </c>
      <c r="EC17" s="80">
        <v>0</v>
      </c>
      <c r="ED17" s="80">
        <v>0</v>
      </c>
      <c r="EE17" s="80">
        <v>57.42</v>
      </c>
      <c r="EF17" s="80">
        <v>39.246000000000002</v>
      </c>
      <c r="EG17" s="80">
        <v>642.15300000000002</v>
      </c>
      <c r="EH17" s="80">
        <v>0</v>
      </c>
      <c r="EI17" s="80">
        <v>3.7509999999999999</v>
      </c>
      <c r="EJ17" s="80">
        <v>0</v>
      </c>
      <c r="EK17" s="80">
        <v>102.69799999999999</v>
      </c>
      <c r="EL17" s="80">
        <v>299.61200000000002</v>
      </c>
      <c r="EM17" s="80">
        <v>9.1199999999999992</v>
      </c>
      <c r="EN17" s="80">
        <v>12.106999999999999</v>
      </c>
      <c r="EO17" s="80">
        <v>45.98</v>
      </c>
      <c r="EP17" s="80">
        <v>0</v>
      </c>
      <c r="EQ17" s="80">
        <v>0</v>
      </c>
      <c r="ER17" s="80">
        <v>0</v>
      </c>
      <c r="ES17" s="80">
        <v>0</v>
      </c>
      <c r="ET17" s="80">
        <v>26.297999999999998</v>
      </c>
      <c r="EU17" s="80">
        <v>3.53</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18.024000000000001</v>
      </c>
      <c r="FO17" s="80">
        <v>0</v>
      </c>
      <c r="FP17" s="80">
        <v>0</v>
      </c>
      <c r="FQ17" s="80">
        <v>0</v>
      </c>
      <c r="FR17" s="80">
        <v>0</v>
      </c>
      <c r="FS17" s="80">
        <v>0</v>
      </c>
      <c r="FT17" s="80">
        <v>0</v>
      </c>
      <c r="FU17" s="80">
        <v>0</v>
      </c>
      <c r="FV17" s="80">
        <v>0</v>
      </c>
      <c r="FW17" s="80">
        <v>0</v>
      </c>
      <c r="FX17" s="80">
        <v>0</v>
      </c>
      <c r="FY17" s="80">
        <v>0</v>
      </c>
      <c r="FZ17" s="80">
        <v>0</v>
      </c>
      <c r="GA17" s="80">
        <v>3.5630000000000002</v>
      </c>
      <c r="GB17" s="80">
        <v>0</v>
      </c>
      <c r="GC17" s="80">
        <v>0</v>
      </c>
      <c r="GD17" s="80">
        <v>0</v>
      </c>
      <c r="GE17" s="80">
        <v>0</v>
      </c>
      <c r="GF17" s="80">
        <v>0</v>
      </c>
      <c r="GG17" s="80">
        <v>10.888</v>
      </c>
      <c r="GH17" s="80">
        <v>0</v>
      </c>
      <c r="GI17" s="80">
        <v>0</v>
      </c>
      <c r="GJ17" s="80">
        <v>0</v>
      </c>
      <c r="GK17" s="80">
        <v>0</v>
      </c>
      <c r="GL17" s="80">
        <v>0</v>
      </c>
      <c r="GM17" s="80">
        <v>33.78</v>
      </c>
      <c r="GN17" s="80">
        <v>0</v>
      </c>
      <c r="GO17" s="80">
        <v>70.573999999999998</v>
      </c>
      <c r="GP17" s="80">
        <v>0</v>
      </c>
      <c r="GQ17" s="80">
        <v>0</v>
      </c>
      <c r="GR17" s="80">
        <v>0</v>
      </c>
      <c r="GS17" s="80">
        <v>0</v>
      </c>
      <c r="GT17" s="80">
        <v>373.59699999999998</v>
      </c>
      <c r="GU17" s="80">
        <v>0</v>
      </c>
      <c r="GV17" s="80">
        <v>0</v>
      </c>
      <c r="GW17" s="80">
        <v>0</v>
      </c>
      <c r="GX17" s="80">
        <v>0</v>
      </c>
      <c r="GY17" s="80">
        <v>0</v>
      </c>
      <c r="GZ17" s="80">
        <v>0</v>
      </c>
      <c r="HA17" s="80">
        <v>0</v>
      </c>
      <c r="HB17" s="80">
        <v>0</v>
      </c>
      <c r="HC17" s="80">
        <v>3.613</v>
      </c>
      <c r="HD17" s="80">
        <v>6.65</v>
      </c>
      <c r="HE17" s="80">
        <v>0</v>
      </c>
      <c r="HF17" s="80">
        <v>580.96699999999998</v>
      </c>
      <c r="HG17" s="80">
        <v>7.7350000000000003</v>
      </c>
      <c r="HH17" s="80">
        <v>0</v>
      </c>
      <c r="HI17" s="80">
        <v>19.047999999999998</v>
      </c>
      <c r="HJ17" s="80">
        <v>0</v>
      </c>
      <c r="HK17" s="80">
        <v>1456.9359999999999</v>
      </c>
      <c r="HL17" s="80">
        <v>26.297999999999998</v>
      </c>
      <c r="HM17" s="80">
        <v>3.53</v>
      </c>
      <c r="HN17" s="80">
        <v>0</v>
      </c>
      <c r="HO17" s="80">
        <v>18.024000000000001</v>
      </c>
      <c r="HP17" s="80">
        <v>0</v>
      </c>
      <c r="HQ17" s="80">
        <v>3.5630000000000002</v>
      </c>
      <c r="HR17" s="80">
        <v>0</v>
      </c>
      <c r="HS17" s="80">
        <v>10.888</v>
      </c>
      <c r="HT17" s="80">
        <v>0</v>
      </c>
      <c r="HU17" s="80">
        <v>33.78</v>
      </c>
      <c r="HV17" s="80">
        <v>70.573999999999998</v>
      </c>
      <c r="HW17" s="80">
        <v>0</v>
      </c>
      <c r="HX17" s="80">
        <v>373.59699999999998</v>
      </c>
      <c r="HY17" s="80">
        <v>10.263</v>
      </c>
      <c r="HZ17" s="80">
        <v>0</v>
      </c>
      <c r="IA17" s="80">
        <v>580.96699999999998</v>
      </c>
      <c r="IB17" s="80">
        <v>7.7350000000000003</v>
      </c>
      <c r="IC17" s="80">
        <v>0</v>
      </c>
      <c r="ID17" s="80">
        <v>19.047999999999998</v>
      </c>
      <c r="IE17" s="80">
        <v>0</v>
      </c>
      <c r="IF17" s="80">
        <v>1456.9359999999999</v>
      </c>
      <c r="IG17" s="80">
        <v>607.26499999999999</v>
      </c>
      <c r="IH17" s="80">
        <v>3.53</v>
      </c>
      <c r="II17" s="80">
        <v>0</v>
      </c>
      <c r="IJ17" s="80">
        <v>18.024000000000001</v>
      </c>
      <c r="IK17" s="80">
        <v>0</v>
      </c>
      <c r="IL17" s="80">
        <v>3.5630000000000002</v>
      </c>
      <c r="IM17" s="80">
        <v>0</v>
      </c>
      <c r="IN17" s="80">
        <v>10.888</v>
      </c>
      <c r="IO17" s="80">
        <v>0</v>
      </c>
      <c r="IP17" s="80">
        <v>33.78</v>
      </c>
      <c r="IQ17" s="80">
        <v>70.573999999999998</v>
      </c>
      <c r="IR17" s="80">
        <v>0</v>
      </c>
      <c r="IS17" s="80">
        <v>373.59699999999998</v>
      </c>
      <c r="IT17" s="80">
        <v>10.263</v>
      </c>
      <c r="IU17" s="80">
        <v>0</v>
      </c>
      <c r="IV17" s="81">
        <v>0</v>
      </c>
      <c r="IW17" s="78">
        <v>2</v>
      </c>
      <c r="IX17" s="78">
        <v>0</v>
      </c>
      <c r="IY17" s="78">
        <v>0</v>
      </c>
      <c r="IZ17" s="78">
        <v>0</v>
      </c>
      <c r="JA17" s="78">
        <v>3</v>
      </c>
      <c r="JB17" s="78">
        <v>0</v>
      </c>
      <c r="JC17" s="78">
        <v>0</v>
      </c>
      <c r="JD17" s="78">
        <v>0</v>
      </c>
      <c r="JE17" s="78">
        <v>6</v>
      </c>
      <c r="JF17" s="78">
        <v>1</v>
      </c>
      <c r="JG17" s="78">
        <v>1</v>
      </c>
      <c r="JH17" s="78">
        <v>3</v>
      </c>
      <c r="JI17" s="78">
        <v>0</v>
      </c>
      <c r="JJ17" s="78">
        <v>1</v>
      </c>
      <c r="JK17" s="78">
        <v>0</v>
      </c>
      <c r="JL17" s="78">
        <v>9</v>
      </c>
      <c r="JM17" s="78">
        <v>0</v>
      </c>
      <c r="JN17" s="78">
        <v>1</v>
      </c>
      <c r="JO17" s="78">
        <v>0</v>
      </c>
      <c r="JP17" s="78">
        <v>0</v>
      </c>
      <c r="JQ17" s="78">
        <v>3</v>
      </c>
      <c r="JR17" s="78">
        <v>5</v>
      </c>
      <c r="JS17" s="78">
        <v>8</v>
      </c>
      <c r="JT17" s="78">
        <v>0</v>
      </c>
      <c r="JU17" s="78">
        <v>1</v>
      </c>
      <c r="JV17" s="78">
        <v>0</v>
      </c>
      <c r="JW17" s="78">
        <v>3</v>
      </c>
      <c r="JX17" s="78">
        <v>19</v>
      </c>
      <c r="JY17" s="78">
        <v>1</v>
      </c>
      <c r="JZ17" s="78">
        <v>1</v>
      </c>
      <c r="KA17" s="78">
        <v>4</v>
      </c>
      <c r="KB17" s="78">
        <v>0</v>
      </c>
      <c r="KC17" s="78">
        <v>2</v>
      </c>
      <c r="KD17" s="78">
        <v>1</v>
      </c>
      <c r="KE17" s="78">
        <v>0</v>
      </c>
      <c r="KF17" s="78">
        <v>4</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6</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3</v>
      </c>
      <c r="LT17" s="78">
        <v>0</v>
      </c>
      <c r="LU17" s="78">
        <v>0</v>
      </c>
      <c r="LV17" s="78">
        <v>0</v>
      </c>
      <c r="LW17" s="78">
        <v>0</v>
      </c>
      <c r="LX17" s="78">
        <v>0</v>
      </c>
      <c r="LY17" s="78">
        <v>4</v>
      </c>
      <c r="LZ17" s="78">
        <v>0</v>
      </c>
      <c r="MA17" s="78">
        <v>13</v>
      </c>
      <c r="MB17" s="78">
        <v>0</v>
      </c>
      <c r="MC17" s="78">
        <v>0</v>
      </c>
      <c r="MD17" s="78">
        <v>0</v>
      </c>
      <c r="ME17" s="78">
        <v>0</v>
      </c>
      <c r="MF17" s="78">
        <v>11</v>
      </c>
      <c r="MG17" s="78">
        <v>0</v>
      </c>
      <c r="MH17" s="78">
        <v>0</v>
      </c>
      <c r="MI17" s="78">
        <v>0</v>
      </c>
      <c r="MJ17" s="78">
        <v>0</v>
      </c>
      <c r="MK17" s="78">
        <v>0</v>
      </c>
      <c r="ML17" s="78">
        <v>0</v>
      </c>
      <c r="MM17" s="78">
        <v>0</v>
      </c>
      <c r="MN17" s="78">
        <v>0</v>
      </c>
      <c r="MO17" s="78">
        <v>1</v>
      </c>
      <c r="MP17" s="78">
        <v>1</v>
      </c>
      <c r="MQ17" s="78">
        <v>0</v>
      </c>
      <c r="MR17" s="78">
        <v>0</v>
      </c>
      <c r="MS17" s="78">
        <v>0</v>
      </c>
      <c r="MT17" s="78">
        <v>2</v>
      </c>
      <c r="MU17" s="78">
        <v>0</v>
      </c>
      <c r="MV17" s="78">
        <v>1</v>
      </c>
      <c r="MW17" s="78">
        <v>0</v>
      </c>
      <c r="MX17" s="78">
        <v>2</v>
      </c>
      <c r="MY17" s="78">
        <v>0</v>
      </c>
      <c r="MZ17" s="78">
        <v>0</v>
      </c>
      <c r="NA17" s="78">
        <v>0</v>
      </c>
      <c r="NB17" s="78">
        <v>3</v>
      </c>
      <c r="NC17" s="78">
        <v>0</v>
      </c>
      <c r="ND17" s="78">
        <v>0</v>
      </c>
      <c r="NE17" s="78">
        <v>0</v>
      </c>
      <c r="NF17" s="78">
        <v>6</v>
      </c>
      <c r="NG17" s="78">
        <v>1</v>
      </c>
      <c r="NH17" s="78">
        <v>1</v>
      </c>
      <c r="NI17" s="78">
        <v>3</v>
      </c>
      <c r="NJ17" s="78">
        <v>0</v>
      </c>
      <c r="NK17" s="78">
        <v>1</v>
      </c>
      <c r="NL17" s="78">
        <v>0</v>
      </c>
      <c r="NM17" s="78">
        <v>9</v>
      </c>
      <c r="NN17" s="78">
        <v>0</v>
      </c>
      <c r="NO17" s="78">
        <v>1</v>
      </c>
      <c r="NP17" s="78">
        <v>0</v>
      </c>
      <c r="NQ17" s="78">
        <v>0</v>
      </c>
      <c r="NR17" s="78">
        <v>3</v>
      </c>
      <c r="NS17" s="78">
        <v>5</v>
      </c>
      <c r="NT17" s="78">
        <v>8</v>
      </c>
      <c r="NU17" s="78">
        <v>0</v>
      </c>
      <c r="NV17" s="78">
        <v>1</v>
      </c>
      <c r="NW17" s="78">
        <v>0</v>
      </c>
      <c r="NX17" s="78">
        <v>3</v>
      </c>
      <c r="NY17" s="78">
        <v>19</v>
      </c>
      <c r="NZ17" s="78">
        <v>1</v>
      </c>
      <c r="OA17" s="78">
        <v>1</v>
      </c>
      <c r="OB17" s="78">
        <v>4</v>
      </c>
      <c r="OC17" s="78">
        <v>0</v>
      </c>
      <c r="OD17" s="78">
        <v>0</v>
      </c>
      <c r="OE17" s="78">
        <v>0</v>
      </c>
      <c r="OF17" s="78">
        <v>0</v>
      </c>
      <c r="OG17" s="78">
        <v>4</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6</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3</v>
      </c>
      <c r="PU17" s="78">
        <v>0</v>
      </c>
      <c r="PV17" s="78">
        <v>0</v>
      </c>
      <c r="PW17" s="78">
        <v>0</v>
      </c>
      <c r="PX17" s="78">
        <v>0</v>
      </c>
      <c r="PY17" s="78">
        <v>0</v>
      </c>
      <c r="PZ17" s="78">
        <v>4</v>
      </c>
      <c r="QA17" s="78">
        <v>0</v>
      </c>
      <c r="QB17" s="78">
        <v>13</v>
      </c>
      <c r="QC17" s="78">
        <v>0</v>
      </c>
      <c r="QD17" s="78">
        <v>0</v>
      </c>
      <c r="QE17" s="78">
        <v>0</v>
      </c>
      <c r="QF17" s="78">
        <v>0</v>
      </c>
      <c r="QG17" s="78">
        <v>11</v>
      </c>
      <c r="QH17" s="78">
        <v>0</v>
      </c>
      <c r="QI17" s="78">
        <v>0</v>
      </c>
      <c r="QJ17" s="78">
        <v>0</v>
      </c>
      <c r="QK17" s="78">
        <v>0</v>
      </c>
      <c r="QL17" s="78">
        <v>0</v>
      </c>
      <c r="QM17" s="78">
        <v>0</v>
      </c>
      <c r="QN17" s="78">
        <v>0</v>
      </c>
      <c r="QO17" s="78">
        <v>0</v>
      </c>
      <c r="QP17" s="78">
        <v>1</v>
      </c>
      <c r="QQ17" s="78">
        <v>1</v>
      </c>
      <c r="QR17" s="78">
        <v>0</v>
      </c>
      <c r="QS17" s="78">
        <v>3</v>
      </c>
      <c r="QT17" s="78">
        <v>2</v>
      </c>
      <c r="QU17" s="78">
        <v>0</v>
      </c>
      <c r="QV17" s="78">
        <v>3</v>
      </c>
      <c r="QW17" s="78">
        <v>0</v>
      </c>
      <c r="QX17" s="78">
        <v>67</v>
      </c>
      <c r="QY17" s="78">
        <v>4</v>
      </c>
      <c r="QZ17" s="78">
        <v>1</v>
      </c>
      <c r="RA17" s="78">
        <v>0</v>
      </c>
      <c r="RB17" s="78">
        <v>6</v>
      </c>
      <c r="RC17" s="78">
        <v>0</v>
      </c>
      <c r="RD17" s="78">
        <v>1</v>
      </c>
      <c r="RE17" s="78">
        <v>0</v>
      </c>
      <c r="RF17" s="78">
        <v>3</v>
      </c>
      <c r="RG17" s="78">
        <v>0</v>
      </c>
      <c r="RH17" s="78">
        <v>4</v>
      </c>
      <c r="RI17" s="78">
        <v>13</v>
      </c>
      <c r="RJ17" s="78">
        <v>0</v>
      </c>
      <c r="RK17" s="78">
        <v>11</v>
      </c>
      <c r="RL17" s="78">
        <v>2</v>
      </c>
      <c r="RM17" s="78">
        <v>0</v>
      </c>
      <c r="RN17" s="78">
        <v>3</v>
      </c>
      <c r="RO17" s="78">
        <v>2</v>
      </c>
      <c r="RP17" s="78">
        <v>0</v>
      </c>
      <c r="RQ17" s="78">
        <v>3</v>
      </c>
      <c r="RR17" s="78">
        <v>0</v>
      </c>
      <c r="RS17" s="78">
        <v>67</v>
      </c>
      <c r="RT17" s="78">
        <v>7</v>
      </c>
      <c r="RU17" s="78">
        <v>1</v>
      </c>
      <c r="RV17" s="78">
        <v>0</v>
      </c>
      <c r="RW17" s="78">
        <v>6</v>
      </c>
      <c r="RX17" s="78">
        <v>0</v>
      </c>
      <c r="RY17" s="78">
        <v>1</v>
      </c>
      <c r="RZ17" s="78">
        <v>0</v>
      </c>
      <c r="SA17" s="78">
        <v>3</v>
      </c>
      <c r="SB17" s="78">
        <v>0</v>
      </c>
      <c r="SC17" s="78">
        <v>4</v>
      </c>
      <c r="SD17" s="78">
        <v>13</v>
      </c>
      <c r="SE17" s="78">
        <v>0</v>
      </c>
      <c r="SF17" s="78">
        <v>11</v>
      </c>
      <c r="SG17" s="78">
        <v>2</v>
      </c>
      <c r="SH17" s="78">
        <v>0</v>
      </c>
    </row>
    <row r="18" spans="1:502">
      <c r="A18" s="17" t="s">
        <v>1717</v>
      </c>
      <c r="B18" s="77">
        <v>10</v>
      </c>
      <c r="C18" s="77">
        <v>10</v>
      </c>
      <c r="D18" s="77">
        <v>1</v>
      </c>
      <c r="E18" s="77">
        <v>2013</v>
      </c>
      <c r="F18" s="77" t="s">
        <v>181</v>
      </c>
      <c r="G18" s="1017" t="s">
        <v>1565</v>
      </c>
      <c r="H18" s="77" t="s">
        <v>1566</v>
      </c>
      <c r="I18" s="1018"/>
      <c r="J18" s="80">
        <v>8.9009999999999998</v>
      </c>
      <c r="K18" s="80">
        <v>0</v>
      </c>
      <c r="L18" s="80">
        <v>0</v>
      </c>
      <c r="M18" s="80">
        <v>0</v>
      </c>
      <c r="N18" s="80">
        <v>18.823</v>
      </c>
      <c r="O18" s="80">
        <v>0</v>
      </c>
      <c r="P18" s="80">
        <v>0</v>
      </c>
      <c r="Q18" s="80">
        <v>0</v>
      </c>
      <c r="R18" s="80">
        <v>24.309000000000001</v>
      </c>
      <c r="S18" s="80">
        <v>3.28</v>
      </c>
      <c r="T18" s="80">
        <v>4.6079999999999997</v>
      </c>
      <c r="U18" s="80">
        <v>33.137</v>
      </c>
      <c r="V18" s="80">
        <v>0</v>
      </c>
      <c r="W18" s="80">
        <v>536.04499999999996</v>
      </c>
      <c r="X18" s="80">
        <v>0</v>
      </c>
      <c r="Y18" s="80">
        <v>108.834</v>
      </c>
      <c r="Z18" s="80">
        <v>0</v>
      </c>
      <c r="AA18" s="80">
        <v>4.4889999999999999</v>
      </c>
      <c r="AB18" s="80">
        <v>0</v>
      </c>
      <c r="AC18" s="80">
        <v>0</v>
      </c>
      <c r="AD18" s="80">
        <v>90.153999999999996</v>
      </c>
      <c r="AE18" s="80">
        <v>37.945999999999998</v>
      </c>
      <c r="AF18" s="80">
        <v>675.17100000000005</v>
      </c>
      <c r="AG18" s="80">
        <v>0</v>
      </c>
      <c r="AH18" s="80">
        <v>5.7729999999999997</v>
      </c>
      <c r="AI18" s="80">
        <v>0</v>
      </c>
      <c r="AJ18" s="80">
        <v>106.08499999999999</v>
      </c>
      <c r="AK18" s="80">
        <v>308.05799999999999</v>
      </c>
      <c r="AL18" s="80">
        <v>0</v>
      </c>
      <c r="AM18" s="80">
        <v>12.797000000000001</v>
      </c>
      <c r="AN18" s="80">
        <v>46.011000000000003</v>
      </c>
      <c r="AO18" s="80">
        <v>0</v>
      </c>
      <c r="AP18" s="80">
        <v>563.70000000000005</v>
      </c>
      <c r="AQ18" s="80">
        <v>3.5950000000000002</v>
      </c>
      <c r="AR18" s="80">
        <v>0</v>
      </c>
      <c r="AS18" s="80">
        <v>28.628</v>
      </c>
      <c r="AT18" s="80">
        <v>4.4539999999999997</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20.622</v>
      </c>
      <c r="BN18" s="80">
        <v>0</v>
      </c>
      <c r="BO18" s="80">
        <v>0</v>
      </c>
      <c r="BP18" s="80">
        <v>0</v>
      </c>
      <c r="BQ18" s="80">
        <v>0</v>
      </c>
      <c r="BR18" s="80">
        <v>0</v>
      </c>
      <c r="BS18" s="80">
        <v>0</v>
      </c>
      <c r="BT18" s="80">
        <v>0</v>
      </c>
      <c r="BU18" s="80">
        <v>0</v>
      </c>
      <c r="BV18" s="80">
        <v>0</v>
      </c>
      <c r="BW18" s="80">
        <v>0</v>
      </c>
      <c r="BX18" s="80">
        <v>0</v>
      </c>
      <c r="BY18" s="80">
        <v>0</v>
      </c>
      <c r="BZ18" s="80">
        <v>4.0679999999999996</v>
      </c>
      <c r="CA18" s="80">
        <v>0</v>
      </c>
      <c r="CB18" s="80">
        <v>0</v>
      </c>
      <c r="CC18" s="80">
        <v>0</v>
      </c>
      <c r="CD18" s="80">
        <v>0</v>
      </c>
      <c r="CE18" s="80">
        <v>0</v>
      </c>
      <c r="CF18" s="80">
        <v>7.9219999999999997</v>
      </c>
      <c r="CG18" s="80">
        <v>0</v>
      </c>
      <c r="CH18" s="80">
        <v>0</v>
      </c>
      <c r="CI18" s="80">
        <v>0</v>
      </c>
      <c r="CJ18" s="80">
        <v>0</v>
      </c>
      <c r="CK18" s="80">
        <v>0</v>
      </c>
      <c r="CL18" s="80">
        <v>34.247</v>
      </c>
      <c r="CM18" s="80">
        <v>0</v>
      </c>
      <c r="CN18" s="80">
        <v>69.900000000000006</v>
      </c>
      <c r="CO18" s="80">
        <v>0</v>
      </c>
      <c r="CP18" s="80">
        <v>0</v>
      </c>
      <c r="CQ18" s="80">
        <v>0</v>
      </c>
      <c r="CR18" s="80">
        <v>0</v>
      </c>
      <c r="CS18" s="80">
        <v>433.488</v>
      </c>
      <c r="CT18" s="80">
        <v>0</v>
      </c>
      <c r="CU18" s="80">
        <v>0</v>
      </c>
      <c r="CV18" s="80">
        <v>0</v>
      </c>
      <c r="CW18" s="80">
        <v>0</v>
      </c>
      <c r="CX18" s="80">
        <v>0</v>
      </c>
      <c r="CY18" s="80">
        <v>0</v>
      </c>
      <c r="CZ18" s="80">
        <v>0</v>
      </c>
      <c r="DA18" s="80">
        <v>0</v>
      </c>
      <c r="DB18" s="80">
        <v>3.5550000000000002</v>
      </c>
      <c r="DC18" s="80">
        <v>7.3259999999999996</v>
      </c>
      <c r="DD18" s="80">
        <v>0</v>
      </c>
      <c r="DE18" s="80">
        <v>0</v>
      </c>
      <c r="DF18" s="80">
        <v>0</v>
      </c>
      <c r="DG18" s="80">
        <v>563.70000000000005</v>
      </c>
      <c r="DH18" s="80">
        <v>0</v>
      </c>
      <c r="DI18" s="80">
        <v>3.5950000000000002</v>
      </c>
      <c r="DJ18" s="80">
        <v>0</v>
      </c>
      <c r="DK18" s="80">
        <v>8.9009999999999998</v>
      </c>
      <c r="DL18" s="80">
        <v>0</v>
      </c>
      <c r="DM18" s="80">
        <v>0</v>
      </c>
      <c r="DN18" s="80">
        <v>0</v>
      </c>
      <c r="DO18" s="80">
        <v>18.823</v>
      </c>
      <c r="DP18" s="80">
        <v>0</v>
      </c>
      <c r="DQ18" s="80">
        <v>0</v>
      </c>
      <c r="DR18" s="80">
        <v>0</v>
      </c>
      <c r="DS18" s="80">
        <v>24.309000000000001</v>
      </c>
      <c r="DT18" s="80">
        <v>3.28</v>
      </c>
      <c r="DU18" s="80">
        <v>4.6079999999999997</v>
      </c>
      <c r="DV18" s="80">
        <v>33.137</v>
      </c>
      <c r="DW18" s="80">
        <v>0</v>
      </c>
      <c r="DX18" s="80">
        <v>536.04499999999996</v>
      </c>
      <c r="DY18" s="80">
        <v>0</v>
      </c>
      <c r="DZ18" s="80">
        <v>108.834</v>
      </c>
      <c r="EA18" s="80">
        <v>0</v>
      </c>
      <c r="EB18" s="80">
        <v>4.4889999999999999</v>
      </c>
      <c r="EC18" s="80">
        <v>0</v>
      </c>
      <c r="ED18" s="80">
        <v>0</v>
      </c>
      <c r="EE18" s="80">
        <v>90.153999999999996</v>
      </c>
      <c r="EF18" s="80">
        <v>37.945999999999998</v>
      </c>
      <c r="EG18" s="80">
        <v>675.17100000000005</v>
      </c>
      <c r="EH18" s="80">
        <v>0</v>
      </c>
      <c r="EI18" s="80">
        <v>5.7729999999999997</v>
      </c>
      <c r="EJ18" s="80">
        <v>0</v>
      </c>
      <c r="EK18" s="80">
        <v>106.08499999999999</v>
      </c>
      <c r="EL18" s="80">
        <v>308.05799999999999</v>
      </c>
      <c r="EM18" s="80">
        <v>0</v>
      </c>
      <c r="EN18" s="80">
        <v>12.797000000000001</v>
      </c>
      <c r="EO18" s="80">
        <v>46.011000000000003</v>
      </c>
      <c r="EP18" s="80">
        <v>0</v>
      </c>
      <c r="EQ18" s="80">
        <v>0</v>
      </c>
      <c r="ER18" s="80">
        <v>0</v>
      </c>
      <c r="ES18" s="80">
        <v>0</v>
      </c>
      <c r="ET18" s="80">
        <v>28.628</v>
      </c>
      <c r="EU18" s="80">
        <v>4.4539999999999997</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20.622</v>
      </c>
      <c r="FO18" s="80">
        <v>0</v>
      </c>
      <c r="FP18" s="80">
        <v>0</v>
      </c>
      <c r="FQ18" s="80">
        <v>0</v>
      </c>
      <c r="FR18" s="80">
        <v>0</v>
      </c>
      <c r="FS18" s="80">
        <v>0</v>
      </c>
      <c r="FT18" s="80">
        <v>0</v>
      </c>
      <c r="FU18" s="80">
        <v>0</v>
      </c>
      <c r="FV18" s="80">
        <v>0</v>
      </c>
      <c r="FW18" s="80">
        <v>0</v>
      </c>
      <c r="FX18" s="80">
        <v>0</v>
      </c>
      <c r="FY18" s="80">
        <v>0</v>
      </c>
      <c r="FZ18" s="80">
        <v>0</v>
      </c>
      <c r="GA18" s="80">
        <v>4.0679999999999996</v>
      </c>
      <c r="GB18" s="80">
        <v>0</v>
      </c>
      <c r="GC18" s="80">
        <v>0</v>
      </c>
      <c r="GD18" s="80">
        <v>0</v>
      </c>
      <c r="GE18" s="80">
        <v>0</v>
      </c>
      <c r="GF18" s="80">
        <v>0</v>
      </c>
      <c r="GG18" s="80">
        <v>7.9219999999999997</v>
      </c>
      <c r="GH18" s="80">
        <v>0</v>
      </c>
      <c r="GI18" s="80">
        <v>0</v>
      </c>
      <c r="GJ18" s="80">
        <v>0</v>
      </c>
      <c r="GK18" s="80">
        <v>0</v>
      </c>
      <c r="GL18" s="80">
        <v>0</v>
      </c>
      <c r="GM18" s="80">
        <v>34.247</v>
      </c>
      <c r="GN18" s="80">
        <v>0</v>
      </c>
      <c r="GO18" s="80">
        <v>69.900000000000006</v>
      </c>
      <c r="GP18" s="80">
        <v>0</v>
      </c>
      <c r="GQ18" s="80">
        <v>0</v>
      </c>
      <c r="GR18" s="80">
        <v>0</v>
      </c>
      <c r="GS18" s="80">
        <v>0</v>
      </c>
      <c r="GT18" s="80">
        <v>433.488</v>
      </c>
      <c r="GU18" s="80">
        <v>0</v>
      </c>
      <c r="GV18" s="80">
        <v>0</v>
      </c>
      <c r="GW18" s="80">
        <v>0</v>
      </c>
      <c r="GX18" s="80">
        <v>0</v>
      </c>
      <c r="GY18" s="80">
        <v>0</v>
      </c>
      <c r="GZ18" s="80">
        <v>0</v>
      </c>
      <c r="HA18" s="80">
        <v>0</v>
      </c>
      <c r="HB18" s="80">
        <v>0</v>
      </c>
      <c r="HC18" s="80">
        <v>3.5550000000000002</v>
      </c>
      <c r="HD18" s="80">
        <v>7.3259999999999996</v>
      </c>
      <c r="HE18" s="80">
        <v>0</v>
      </c>
      <c r="HF18" s="80">
        <v>567.29499999999996</v>
      </c>
      <c r="HG18" s="80">
        <v>8.9009999999999998</v>
      </c>
      <c r="HH18" s="80">
        <v>0</v>
      </c>
      <c r="HI18" s="80">
        <v>18.823</v>
      </c>
      <c r="HJ18" s="80">
        <v>0</v>
      </c>
      <c r="HK18" s="80">
        <v>1996.6969999999999</v>
      </c>
      <c r="HL18" s="80">
        <v>28.628</v>
      </c>
      <c r="HM18" s="80">
        <v>4.4539999999999997</v>
      </c>
      <c r="HN18" s="80">
        <v>0</v>
      </c>
      <c r="HO18" s="80">
        <v>20.622</v>
      </c>
      <c r="HP18" s="80">
        <v>0</v>
      </c>
      <c r="HQ18" s="80">
        <v>4.0679999999999996</v>
      </c>
      <c r="HR18" s="80">
        <v>0</v>
      </c>
      <c r="HS18" s="80">
        <v>7.9219999999999997</v>
      </c>
      <c r="HT18" s="80">
        <v>0</v>
      </c>
      <c r="HU18" s="80">
        <v>34.247</v>
      </c>
      <c r="HV18" s="80">
        <v>69.900000000000006</v>
      </c>
      <c r="HW18" s="80">
        <v>0</v>
      </c>
      <c r="HX18" s="80">
        <v>433.488</v>
      </c>
      <c r="HY18" s="80">
        <v>10.881</v>
      </c>
      <c r="HZ18" s="80">
        <v>0</v>
      </c>
      <c r="IA18" s="80">
        <v>567.29499999999996</v>
      </c>
      <c r="IB18" s="80">
        <v>8.9009999999999998</v>
      </c>
      <c r="IC18" s="80">
        <v>0</v>
      </c>
      <c r="ID18" s="80">
        <v>18.823</v>
      </c>
      <c r="IE18" s="80">
        <v>0</v>
      </c>
      <c r="IF18" s="80">
        <v>1996.6969999999999</v>
      </c>
      <c r="IG18" s="80">
        <v>595.923</v>
      </c>
      <c r="IH18" s="80">
        <v>4.4539999999999997</v>
      </c>
      <c r="II18" s="80">
        <v>0</v>
      </c>
      <c r="IJ18" s="80">
        <v>20.622</v>
      </c>
      <c r="IK18" s="80">
        <v>0</v>
      </c>
      <c r="IL18" s="80">
        <v>4.0679999999999996</v>
      </c>
      <c r="IM18" s="80">
        <v>0</v>
      </c>
      <c r="IN18" s="80">
        <v>7.9219999999999997</v>
      </c>
      <c r="IO18" s="80">
        <v>0</v>
      </c>
      <c r="IP18" s="80">
        <v>34.247</v>
      </c>
      <c r="IQ18" s="80">
        <v>69.900000000000006</v>
      </c>
      <c r="IR18" s="80">
        <v>0</v>
      </c>
      <c r="IS18" s="80">
        <v>433.488</v>
      </c>
      <c r="IT18" s="80">
        <v>10.881</v>
      </c>
      <c r="IU18" s="80">
        <v>0</v>
      </c>
      <c r="IV18" s="81">
        <v>0</v>
      </c>
      <c r="IW18" s="78">
        <v>2</v>
      </c>
      <c r="IX18" s="78">
        <v>0</v>
      </c>
      <c r="IY18" s="78">
        <v>0</v>
      </c>
      <c r="IZ18" s="78">
        <v>0</v>
      </c>
      <c r="JA18" s="78">
        <v>3</v>
      </c>
      <c r="JB18" s="78">
        <v>0</v>
      </c>
      <c r="JC18" s="78">
        <v>0</v>
      </c>
      <c r="JD18" s="78">
        <v>0</v>
      </c>
      <c r="JE18" s="78">
        <v>5</v>
      </c>
      <c r="JF18" s="78">
        <v>1</v>
      </c>
      <c r="JG18" s="78">
        <v>1</v>
      </c>
      <c r="JH18" s="78">
        <v>3</v>
      </c>
      <c r="JI18" s="78">
        <v>0</v>
      </c>
      <c r="JJ18" s="78">
        <v>1</v>
      </c>
      <c r="JK18" s="78">
        <v>0</v>
      </c>
      <c r="JL18" s="78">
        <v>9</v>
      </c>
      <c r="JM18" s="78">
        <v>0</v>
      </c>
      <c r="JN18" s="78">
        <v>1</v>
      </c>
      <c r="JO18" s="78">
        <v>0</v>
      </c>
      <c r="JP18" s="78">
        <v>0</v>
      </c>
      <c r="JQ18" s="78">
        <v>4</v>
      </c>
      <c r="JR18" s="78">
        <v>5</v>
      </c>
      <c r="JS18" s="78">
        <v>7</v>
      </c>
      <c r="JT18" s="78">
        <v>0</v>
      </c>
      <c r="JU18" s="78">
        <v>1</v>
      </c>
      <c r="JV18" s="78">
        <v>0</v>
      </c>
      <c r="JW18" s="78">
        <v>3</v>
      </c>
      <c r="JX18" s="78">
        <v>18</v>
      </c>
      <c r="JY18" s="78">
        <v>0</v>
      </c>
      <c r="JZ18" s="78">
        <v>1</v>
      </c>
      <c r="KA18" s="78">
        <v>3</v>
      </c>
      <c r="KB18" s="78">
        <v>0</v>
      </c>
      <c r="KC18" s="78">
        <v>2</v>
      </c>
      <c r="KD18" s="78">
        <v>1</v>
      </c>
      <c r="KE18" s="78">
        <v>0</v>
      </c>
      <c r="KF18" s="78">
        <v>4</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6</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2</v>
      </c>
      <c r="LT18" s="78">
        <v>0</v>
      </c>
      <c r="LU18" s="78">
        <v>0</v>
      </c>
      <c r="LV18" s="78">
        <v>0</v>
      </c>
      <c r="LW18" s="78">
        <v>0</v>
      </c>
      <c r="LX18" s="78">
        <v>0</v>
      </c>
      <c r="LY18" s="78">
        <v>4</v>
      </c>
      <c r="LZ18" s="78">
        <v>0</v>
      </c>
      <c r="MA18" s="78">
        <v>12</v>
      </c>
      <c r="MB18" s="78">
        <v>0</v>
      </c>
      <c r="MC18" s="78">
        <v>0</v>
      </c>
      <c r="MD18" s="78">
        <v>0</v>
      </c>
      <c r="ME18" s="78">
        <v>0</v>
      </c>
      <c r="MF18" s="78">
        <v>13</v>
      </c>
      <c r="MG18" s="78">
        <v>0</v>
      </c>
      <c r="MH18" s="78">
        <v>0</v>
      </c>
      <c r="MI18" s="78">
        <v>0</v>
      </c>
      <c r="MJ18" s="78">
        <v>0</v>
      </c>
      <c r="MK18" s="78">
        <v>0</v>
      </c>
      <c r="ML18" s="78">
        <v>0</v>
      </c>
      <c r="MM18" s="78">
        <v>0</v>
      </c>
      <c r="MN18" s="78">
        <v>0</v>
      </c>
      <c r="MO18" s="78">
        <v>1</v>
      </c>
      <c r="MP18" s="78">
        <v>1</v>
      </c>
      <c r="MQ18" s="78">
        <v>0</v>
      </c>
      <c r="MR18" s="78">
        <v>0</v>
      </c>
      <c r="MS18" s="78">
        <v>0</v>
      </c>
      <c r="MT18" s="78">
        <v>2</v>
      </c>
      <c r="MU18" s="78">
        <v>0</v>
      </c>
      <c r="MV18" s="78">
        <v>1</v>
      </c>
      <c r="MW18" s="78">
        <v>0</v>
      </c>
      <c r="MX18" s="78">
        <v>2</v>
      </c>
      <c r="MY18" s="78">
        <v>0</v>
      </c>
      <c r="MZ18" s="78">
        <v>0</v>
      </c>
      <c r="NA18" s="78">
        <v>0</v>
      </c>
      <c r="NB18" s="78">
        <v>3</v>
      </c>
      <c r="NC18" s="78">
        <v>0</v>
      </c>
      <c r="ND18" s="78">
        <v>0</v>
      </c>
      <c r="NE18" s="78">
        <v>0</v>
      </c>
      <c r="NF18" s="78">
        <v>5</v>
      </c>
      <c r="NG18" s="78">
        <v>1</v>
      </c>
      <c r="NH18" s="78">
        <v>1</v>
      </c>
      <c r="NI18" s="78">
        <v>3</v>
      </c>
      <c r="NJ18" s="78">
        <v>0</v>
      </c>
      <c r="NK18" s="78">
        <v>1</v>
      </c>
      <c r="NL18" s="78">
        <v>0</v>
      </c>
      <c r="NM18" s="78">
        <v>9</v>
      </c>
      <c r="NN18" s="78">
        <v>0</v>
      </c>
      <c r="NO18" s="78">
        <v>1</v>
      </c>
      <c r="NP18" s="78">
        <v>0</v>
      </c>
      <c r="NQ18" s="78">
        <v>0</v>
      </c>
      <c r="NR18" s="78">
        <v>4</v>
      </c>
      <c r="NS18" s="78">
        <v>5</v>
      </c>
      <c r="NT18" s="78">
        <v>7</v>
      </c>
      <c r="NU18" s="78">
        <v>0</v>
      </c>
      <c r="NV18" s="78">
        <v>1</v>
      </c>
      <c r="NW18" s="78">
        <v>0</v>
      </c>
      <c r="NX18" s="78">
        <v>3</v>
      </c>
      <c r="NY18" s="78">
        <v>18</v>
      </c>
      <c r="NZ18" s="78">
        <v>0</v>
      </c>
      <c r="OA18" s="78">
        <v>1</v>
      </c>
      <c r="OB18" s="78">
        <v>3</v>
      </c>
      <c r="OC18" s="78">
        <v>0</v>
      </c>
      <c r="OD18" s="78">
        <v>0</v>
      </c>
      <c r="OE18" s="78">
        <v>0</v>
      </c>
      <c r="OF18" s="78">
        <v>0</v>
      </c>
      <c r="OG18" s="78">
        <v>4</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6</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2</v>
      </c>
      <c r="PU18" s="78">
        <v>0</v>
      </c>
      <c r="PV18" s="78">
        <v>0</v>
      </c>
      <c r="PW18" s="78">
        <v>0</v>
      </c>
      <c r="PX18" s="78">
        <v>0</v>
      </c>
      <c r="PY18" s="78">
        <v>0</v>
      </c>
      <c r="PZ18" s="78">
        <v>4</v>
      </c>
      <c r="QA18" s="78">
        <v>0</v>
      </c>
      <c r="QB18" s="78">
        <v>12</v>
      </c>
      <c r="QC18" s="78">
        <v>0</v>
      </c>
      <c r="QD18" s="78">
        <v>0</v>
      </c>
      <c r="QE18" s="78">
        <v>0</v>
      </c>
      <c r="QF18" s="78">
        <v>0</v>
      </c>
      <c r="QG18" s="78">
        <v>13</v>
      </c>
      <c r="QH18" s="78">
        <v>0</v>
      </c>
      <c r="QI18" s="78">
        <v>0</v>
      </c>
      <c r="QJ18" s="78">
        <v>0</v>
      </c>
      <c r="QK18" s="78">
        <v>0</v>
      </c>
      <c r="QL18" s="78">
        <v>0</v>
      </c>
      <c r="QM18" s="78">
        <v>0</v>
      </c>
      <c r="QN18" s="78">
        <v>0</v>
      </c>
      <c r="QO18" s="78">
        <v>0</v>
      </c>
      <c r="QP18" s="78">
        <v>1</v>
      </c>
      <c r="QQ18" s="78">
        <v>1</v>
      </c>
      <c r="QR18" s="78">
        <v>0</v>
      </c>
      <c r="QS18" s="78">
        <v>3</v>
      </c>
      <c r="QT18" s="78">
        <v>2</v>
      </c>
      <c r="QU18" s="78">
        <v>0</v>
      </c>
      <c r="QV18" s="78">
        <v>3</v>
      </c>
      <c r="QW18" s="78">
        <v>0</v>
      </c>
      <c r="QX18" s="78">
        <v>63</v>
      </c>
      <c r="QY18" s="78">
        <v>4</v>
      </c>
      <c r="QZ18" s="78">
        <v>1</v>
      </c>
      <c r="RA18" s="78">
        <v>0</v>
      </c>
      <c r="RB18" s="78">
        <v>6</v>
      </c>
      <c r="RC18" s="78">
        <v>0</v>
      </c>
      <c r="RD18" s="78">
        <v>1</v>
      </c>
      <c r="RE18" s="78">
        <v>0</v>
      </c>
      <c r="RF18" s="78">
        <v>2</v>
      </c>
      <c r="RG18" s="78">
        <v>0</v>
      </c>
      <c r="RH18" s="78">
        <v>4</v>
      </c>
      <c r="RI18" s="78">
        <v>12</v>
      </c>
      <c r="RJ18" s="78">
        <v>0</v>
      </c>
      <c r="RK18" s="78">
        <v>13</v>
      </c>
      <c r="RL18" s="78">
        <v>2</v>
      </c>
      <c r="RM18" s="78">
        <v>0</v>
      </c>
      <c r="RN18" s="78">
        <v>3</v>
      </c>
      <c r="RO18" s="78">
        <v>2</v>
      </c>
      <c r="RP18" s="78">
        <v>0</v>
      </c>
      <c r="RQ18" s="78">
        <v>3</v>
      </c>
      <c r="RR18" s="78">
        <v>0</v>
      </c>
      <c r="RS18" s="78">
        <v>63</v>
      </c>
      <c r="RT18" s="78">
        <v>7</v>
      </c>
      <c r="RU18" s="78">
        <v>1</v>
      </c>
      <c r="RV18" s="78">
        <v>0</v>
      </c>
      <c r="RW18" s="78">
        <v>6</v>
      </c>
      <c r="RX18" s="78">
        <v>0</v>
      </c>
      <c r="RY18" s="78">
        <v>1</v>
      </c>
      <c r="RZ18" s="78">
        <v>0</v>
      </c>
      <c r="SA18" s="78">
        <v>2</v>
      </c>
      <c r="SB18" s="78">
        <v>0</v>
      </c>
      <c r="SC18" s="78">
        <v>4</v>
      </c>
      <c r="SD18" s="78">
        <v>12</v>
      </c>
      <c r="SE18" s="78">
        <v>0</v>
      </c>
      <c r="SF18" s="78">
        <v>13</v>
      </c>
      <c r="SG18" s="78">
        <v>2</v>
      </c>
      <c r="SH18" s="78">
        <v>0</v>
      </c>
    </row>
    <row r="19" spans="1:502">
      <c r="A19" s="17" t="s">
        <v>1718</v>
      </c>
      <c r="B19" s="77">
        <v>11</v>
      </c>
      <c r="C19" s="77">
        <v>11</v>
      </c>
      <c r="D19" s="77">
        <v>1</v>
      </c>
      <c r="E19" s="77">
        <v>2014</v>
      </c>
      <c r="F19" s="77" t="s">
        <v>182</v>
      </c>
      <c r="G19" s="1017" t="s">
        <v>1565</v>
      </c>
      <c r="H19" s="77" t="s">
        <v>1566</v>
      </c>
      <c r="I19" s="1018"/>
      <c r="J19" s="80">
        <v>7.5469999999999997</v>
      </c>
      <c r="K19" s="80">
        <v>0</v>
      </c>
      <c r="L19" s="80">
        <v>0</v>
      </c>
      <c r="M19" s="80">
        <v>0</v>
      </c>
      <c r="N19" s="80">
        <v>21.213999999999999</v>
      </c>
      <c r="O19" s="80">
        <v>0</v>
      </c>
      <c r="P19" s="80">
        <v>0</v>
      </c>
      <c r="Q19" s="80">
        <v>0</v>
      </c>
      <c r="R19" s="80">
        <v>24.099</v>
      </c>
      <c r="S19" s="80">
        <v>3.359</v>
      </c>
      <c r="T19" s="80">
        <v>4.5549999999999997</v>
      </c>
      <c r="U19" s="80">
        <v>27.959</v>
      </c>
      <c r="V19" s="80">
        <v>0</v>
      </c>
      <c r="W19" s="80">
        <v>426.18200000000002</v>
      </c>
      <c r="X19" s="80">
        <v>0</v>
      </c>
      <c r="Y19" s="80">
        <v>101.629</v>
      </c>
      <c r="Z19" s="80">
        <v>0</v>
      </c>
      <c r="AA19" s="80">
        <v>4.1719999999999997</v>
      </c>
      <c r="AB19" s="80">
        <v>0</v>
      </c>
      <c r="AC19" s="80">
        <v>0</v>
      </c>
      <c r="AD19" s="80">
        <v>98.012</v>
      </c>
      <c r="AE19" s="80">
        <v>35.451000000000001</v>
      </c>
      <c r="AF19" s="80">
        <v>675.19899999999996</v>
      </c>
      <c r="AG19" s="80">
        <v>0</v>
      </c>
      <c r="AH19" s="80">
        <v>6.0869999999999997</v>
      </c>
      <c r="AI19" s="80">
        <v>0</v>
      </c>
      <c r="AJ19" s="80">
        <v>108.57899999999999</v>
      </c>
      <c r="AK19" s="80">
        <v>270.11599999999999</v>
      </c>
      <c r="AL19" s="80">
        <v>0</v>
      </c>
      <c r="AM19" s="80">
        <v>13.317</v>
      </c>
      <c r="AN19" s="80">
        <v>40.640999999999998</v>
      </c>
      <c r="AO19" s="80">
        <v>0</v>
      </c>
      <c r="AP19" s="80">
        <v>515.78300000000002</v>
      </c>
      <c r="AQ19" s="80">
        <v>3.4910000000000001</v>
      </c>
      <c r="AR19" s="80">
        <v>0</v>
      </c>
      <c r="AS19" s="80">
        <v>30.827999999999999</v>
      </c>
      <c r="AT19" s="80">
        <v>3.8530000000000002</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20.45</v>
      </c>
      <c r="BN19" s="80">
        <v>0</v>
      </c>
      <c r="BO19" s="80">
        <v>0</v>
      </c>
      <c r="BP19" s="80">
        <v>0</v>
      </c>
      <c r="BQ19" s="80">
        <v>0</v>
      </c>
      <c r="BR19" s="80">
        <v>0</v>
      </c>
      <c r="BS19" s="80">
        <v>0</v>
      </c>
      <c r="BT19" s="80">
        <v>0</v>
      </c>
      <c r="BU19" s="80">
        <v>0</v>
      </c>
      <c r="BV19" s="80">
        <v>0</v>
      </c>
      <c r="BW19" s="80">
        <v>0</v>
      </c>
      <c r="BX19" s="80">
        <v>0</v>
      </c>
      <c r="BY19" s="80">
        <v>0</v>
      </c>
      <c r="BZ19" s="80">
        <v>4.141</v>
      </c>
      <c r="CA19" s="80">
        <v>0</v>
      </c>
      <c r="CB19" s="80">
        <v>0</v>
      </c>
      <c r="CC19" s="80">
        <v>0</v>
      </c>
      <c r="CD19" s="80">
        <v>0</v>
      </c>
      <c r="CE19" s="80">
        <v>0</v>
      </c>
      <c r="CF19" s="80">
        <v>7.726</v>
      </c>
      <c r="CG19" s="80">
        <v>0</v>
      </c>
      <c r="CH19" s="80">
        <v>0</v>
      </c>
      <c r="CI19" s="80">
        <v>0</v>
      </c>
      <c r="CJ19" s="80">
        <v>0</v>
      </c>
      <c r="CK19" s="80">
        <v>0</v>
      </c>
      <c r="CL19" s="80">
        <v>29.103000000000002</v>
      </c>
      <c r="CM19" s="80">
        <v>0</v>
      </c>
      <c r="CN19" s="80">
        <v>64.28</v>
      </c>
      <c r="CO19" s="80">
        <v>0</v>
      </c>
      <c r="CP19" s="80">
        <v>0</v>
      </c>
      <c r="CQ19" s="80">
        <v>0</v>
      </c>
      <c r="CR19" s="80">
        <v>0</v>
      </c>
      <c r="CS19" s="80">
        <v>412.61399999999998</v>
      </c>
      <c r="CT19" s="80">
        <v>0</v>
      </c>
      <c r="CU19" s="80">
        <v>0</v>
      </c>
      <c r="CV19" s="80">
        <v>0</v>
      </c>
      <c r="CW19" s="80">
        <v>0</v>
      </c>
      <c r="CX19" s="80">
        <v>0</v>
      </c>
      <c r="CY19" s="80">
        <v>0</v>
      </c>
      <c r="CZ19" s="80">
        <v>0</v>
      </c>
      <c r="DA19" s="80">
        <v>0</v>
      </c>
      <c r="DB19" s="80">
        <v>3.472</v>
      </c>
      <c r="DC19" s="80">
        <v>0</v>
      </c>
      <c r="DD19" s="80">
        <v>0</v>
      </c>
      <c r="DE19" s="80">
        <v>0</v>
      </c>
      <c r="DF19" s="80">
        <v>0</v>
      </c>
      <c r="DG19" s="80">
        <v>515.78300000000002</v>
      </c>
      <c r="DH19" s="80">
        <v>0</v>
      </c>
      <c r="DI19" s="80">
        <v>3.4910000000000001</v>
      </c>
      <c r="DJ19" s="80">
        <v>0</v>
      </c>
      <c r="DK19" s="80">
        <v>7.5469999999999997</v>
      </c>
      <c r="DL19" s="80">
        <v>0</v>
      </c>
      <c r="DM19" s="80">
        <v>0</v>
      </c>
      <c r="DN19" s="80">
        <v>0</v>
      </c>
      <c r="DO19" s="80">
        <v>21.213999999999999</v>
      </c>
      <c r="DP19" s="80">
        <v>0</v>
      </c>
      <c r="DQ19" s="80">
        <v>0</v>
      </c>
      <c r="DR19" s="80">
        <v>0</v>
      </c>
      <c r="DS19" s="80">
        <v>24.099</v>
      </c>
      <c r="DT19" s="80">
        <v>3.359</v>
      </c>
      <c r="DU19" s="80">
        <v>4.5549999999999997</v>
      </c>
      <c r="DV19" s="80">
        <v>27.959</v>
      </c>
      <c r="DW19" s="80">
        <v>0</v>
      </c>
      <c r="DX19" s="80">
        <v>426.18200000000002</v>
      </c>
      <c r="DY19" s="80">
        <v>0</v>
      </c>
      <c r="DZ19" s="80">
        <v>101.629</v>
      </c>
      <c r="EA19" s="80">
        <v>0</v>
      </c>
      <c r="EB19" s="80">
        <v>4.1719999999999997</v>
      </c>
      <c r="EC19" s="80">
        <v>0</v>
      </c>
      <c r="ED19" s="80">
        <v>0</v>
      </c>
      <c r="EE19" s="80">
        <v>98.012</v>
      </c>
      <c r="EF19" s="80">
        <v>35.451000000000001</v>
      </c>
      <c r="EG19" s="80">
        <v>675.19899999999996</v>
      </c>
      <c r="EH19" s="80">
        <v>0</v>
      </c>
      <c r="EI19" s="80">
        <v>6.0869999999999997</v>
      </c>
      <c r="EJ19" s="80">
        <v>0</v>
      </c>
      <c r="EK19" s="80">
        <v>108.57899999999999</v>
      </c>
      <c r="EL19" s="80">
        <v>270.11599999999999</v>
      </c>
      <c r="EM19" s="80">
        <v>0</v>
      </c>
      <c r="EN19" s="80">
        <v>13.317</v>
      </c>
      <c r="EO19" s="80">
        <v>40.640999999999998</v>
      </c>
      <c r="EP19" s="80">
        <v>0</v>
      </c>
      <c r="EQ19" s="80">
        <v>0</v>
      </c>
      <c r="ER19" s="80">
        <v>0</v>
      </c>
      <c r="ES19" s="80">
        <v>0</v>
      </c>
      <c r="ET19" s="80">
        <v>30.827999999999999</v>
      </c>
      <c r="EU19" s="80">
        <v>3.8530000000000002</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20.45</v>
      </c>
      <c r="FO19" s="80">
        <v>0</v>
      </c>
      <c r="FP19" s="80">
        <v>0</v>
      </c>
      <c r="FQ19" s="80">
        <v>0</v>
      </c>
      <c r="FR19" s="80">
        <v>0</v>
      </c>
      <c r="FS19" s="80">
        <v>0</v>
      </c>
      <c r="FT19" s="80">
        <v>0</v>
      </c>
      <c r="FU19" s="80">
        <v>0</v>
      </c>
      <c r="FV19" s="80">
        <v>0</v>
      </c>
      <c r="FW19" s="80">
        <v>0</v>
      </c>
      <c r="FX19" s="80">
        <v>0</v>
      </c>
      <c r="FY19" s="80">
        <v>0</v>
      </c>
      <c r="FZ19" s="80">
        <v>0</v>
      </c>
      <c r="GA19" s="80">
        <v>4.141</v>
      </c>
      <c r="GB19" s="80">
        <v>0</v>
      </c>
      <c r="GC19" s="80">
        <v>0</v>
      </c>
      <c r="GD19" s="80">
        <v>0</v>
      </c>
      <c r="GE19" s="80">
        <v>0</v>
      </c>
      <c r="GF19" s="80">
        <v>0</v>
      </c>
      <c r="GG19" s="80">
        <v>7.726</v>
      </c>
      <c r="GH19" s="80">
        <v>0</v>
      </c>
      <c r="GI19" s="80">
        <v>0</v>
      </c>
      <c r="GJ19" s="80">
        <v>0</v>
      </c>
      <c r="GK19" s="80">
        <v>0</v>
      </c>
      <c r="GL19" s="80">
        <v>0</v>
      </c>
      <c r="GM19" s="80">
        <v>29.103000000000002</v>
      </c>
      <c r="GN19" s="80">
        <v>0</v>
      </c>
      <c r="GO19" s="80">
        <v>64.28</v>
      </c>
      <c r="GP19" s="80">
        <v>0</v>
      </c>
      <c r="GQ19" s="80">
        <v>0</v>
      </c>
      <c r="GR19" s="80">
        <v>0</v>
      </c>
      <c r="GS19" s="80">
        <v>0</v>
      </c>
      <c r="GT19" s="80">
        <v>412.61399999999998</v>
      </c>
      <c r="GU19" s="80">
        <v>0</v>
      </c>
      <c r="GV19" s="80">
        <v>0</v>
      </c>
      <c r="GW19" s="80">
        <v>0</v>
      </c>
      <c r="GX19" s="80">
        <v>0</v>
      </c>
      <c r="GY19" s="80">
        <v>0</v>
      </c>
      <c r="GZ19" s="80">
        <v>0</v>
      </c>
      <c r="HA19" s="80">
        <v>0</v>
      </c>
      <c r="HB19" s="80">
        <v>0</v>
      </c>
      <c r="HC19" s="80">
        <v>3.472</v>
      </c>
      <c r="HD19" s="80">
        <v>0</v>
      </c>
      <c r="HE19" s="80">
        <v>0</v>
      </c>
      <c r="HF19" s="80">
        <v>519.274</v>
      </c>
      <c r="HG19" s="80">
        <v>7.5469999999999997</v>
      </c>
      <c r="HH19" s="80">
        <v>0</v>
      </c>
      <c r="HI19" s="80">
        <v>21.213999999999999</v>
      </c>
      <c r="HJ19" s="80">
        <v>0</v>
      </c>
      <c r="HK19" s="80">
        <v>1839.357</v>
      </c>
      <c r="HL19" s="80">
        <v>30.827999999999999</v>
      </c>
      <c r="HM19" s="80">
        <v>3.8530000000000002</v>
      </c>
      <c r="HN19" s="80">
        <v>0</v>
      </c>
      <c r="HO19" s="80">
        <v>20.45</v>
      </c>
      <c r="HP19" s="80">
        <v>0</v>
      </c>
      <c r="HQ19" s="80">
        <v>4.141</v>
      </c>
      <c r="HR19" s="80">
        <v>0</v>
      </c>
      <c r="HS19" s="80">
        <v>7.726</v>
      </c>
      <c r="HT19" s="80">
        <v>0</v>
      </c>
      <c r="HU19" s="80">
        <v>29.103000000000002</v>
      </c>
      <c r="HV19" s="80">
        <v>64.28</v>
      </c>
      <c r="HW19" s="80">
        <v>0</v>
      </c>
      <c r="HX19" s="80">
        <v>412.61399999999998</v>
      </c>
      <c r="HY19" s="80">
        <v>3.472</v>
      </c>
      <c r="HZ19" s="80">
        <v>0</v>
      </c>
      <c r="IA19" s="80">
        <v>519.274</v>
      </c>
      <c r="IB19" s="80">
        <v>7.5469999999999997</v>
      </c>
      <c r="IC19" s="80">
        <v>0</v>
      </c>
      <c r="ID19" s="80">
        <v>21.213999999999999</v>
      </c>
      <c r="IE19" s="80">
        <v>0</v>
      </c>
      <c r="IF19" s="80">
        <v>1839.357</v>
      </c>
      <c r="IG19" s="80">
        <v>550.10199999999998</v>
      </c>
      <c r="IH19" s="80">
        <v>3.8530000000000002</v>
      </c>
      <c r="II19" s="80">
        <v>0</v>
      </c>
      <c r="IJ19" s="80">
        <v>20.45</v>
      </c>
      <c r="IK19" s="80">
        <v>0</v>
      </c>
      <c r="IL19" s="80">
        <v>4.141</v>
      </c>
      <c r="IM19" s="80">
        <v>0</v>
      </c>
      <c r="IN19" s="80">
        <v>7.726</v>
      </c>
      <c r="IO19" s="80">
        <v>0</v>
      </c>
      <c r="IP19" s="80">
        <v>29.103000000000002</v>
      </c>
      <c r="IQ19" s="80">
        <v>64.28</v>
      </c>
      <c r="IR19" s="80">
        <v>0</v>
      </c>
      <c r="IS19" s="80">
        <v>412.61399999999998</v>
      </c>
      <c r="IT19" s="80">
        <v>3.472</v>
      </c>
      <c r="IU19" s="80">
        <v>0</v>
      </c>
      <c r="IV19" s="81">
        <v>0</v>
      </c>
      <c r="IW19" s="78">
        <v>2</v>
      </c>
      <c r="IX19" s="78">
        <v>0</v>
      </c>
      <c r="IY19" s="78">
        <v>0</v>
      </c>
      <c r="IZ19" s="78">
        <v>0</v>
      </c>
      <c r="JA19" s="78">
        <v>3</v>
      </c>
      <c r="JB19" s="78">
        <v>0</v>
      </c>
      <c r="JC19" s="78">
        <v>0</v>
      </c>
      <c r="JD19" s="78">
        <v>0</v>
      </c>
      <c r="JE19" s="78">
        <v>5</v>
      </c>
      <c r="JF19" s="78">
        <v>1</v>
      </c>
      <c r="JG19" s="78">
        <v>1</v>
      </c>
      <c r="JH19" s="78">
        <v>2</v>
      </c>
      <c r="JI19" s="78">
        <v>0</v>
      </c>
      <c r="JJ19" s="78">
        <v>1</v>
      </c>
      <c r="JK19" s="78">
        <v>0</v>
      </c>
      <c r="JL19" s="78">
        <v>8</v>
      </c>
      <c r="JM19" s="78">
        <v>0</v>
      </c>
      <c r="JN19" s="78">
        <v>1</v>
      </c>
      <c r="JO19" s="78">
        <v>0</v>
      </c>
      <c r="JP19" s="78">
        <v>0</v>
      </c>
      <c r="JQ19" s="78">
        <v>4</v>
      </c>
      <c r="JR19" s="78">
        <v>5</v>
      </c>
      <c r="JS19" s="78">
        <v>8</v>
      </c>
      <c r="JT19" s="78">
        <v>0</v>
      </c>
      <c r="JU19" s="78">
        <v>1</v>
      </c>
      <c r="JV19" s="78">
        <v>0</v>
      </c>
      <c r="JW19" s="78">
        <v>3</v>
      </c>
      <c r="JX19" s="78">
        <v>15</v>
      </c>
      <c r="JY19" s="78">
        <v>0</v>
      </c>
      <c r="JZ19" s="78">
        <v>1</v>
      </c>
      <c r="KA19" s="78">
        <v>2</v>
      </c>
      <c r="KB19" s="78">
        <v>0</v>
      </c>
      <c r="KC19" s="78">
        <v>2</v>
      </c>
      <c r="KD19" s="78">
        <v>1</v>
      </c>
      <c r="KE19" s="78">
        <v>0</v>
      </c>
      <c r="KF19" s="78">
        <v>4</v>
      </c>
      <c r="KG19" s="78">
        <v>1</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6</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2</v>
      </c>
      <c r="LT19" s="78">
        <v>0</v>
      </c>
      <c r="LU19" s="78">
        <v>0</v>
      </c>
      <c r="LV19" s="78">
        <v>0</v>
      </c>
      <c r="LW19" s="78">
        <v>0</v>
      </c>
      <c r="LX19" s="78">
        <v>0</v>
      </c>
      <c r="LY19" s="78">
        <v>3</v>
      </c>
      <c r="LZ19" s="78">
        <v>0</v>
      </c>
      <c r="MA19" s="78">
        <v>11</v>
      </c>
      <c r="MB19" s="78">
        <v>0</v>
      </c>
      <c r="MC19" s="78">
        <v>0</v>
      </c>
      <c r="MD19" s="78">
        <v>0</v>
      </c>
      <c r="ME19" s="78">
        <v>0</v>
      </c>
      <c r="MF19" s="78">
        <v>11</v>
      </c>
      <c r="MG19" s="78">
        <v>0</v>
      </c>
      <c r="MH19" s="78">
        <v>0</v>
      </c>
      <c r="MI19" s="78">
        <v>0</v>
      </c>
      <c r="MJ19" s="78">
        <v>0</v>
      </c>
      <c r="MK19" s="78">
        <v>0</v>
      </c>
      <c r="ML19" s="78">
        <v>0</v>
      </c>
      <c r="MM19" s="78">
        <v>0</v>
      </c>
      <c r="MN19" s="78">
        <v>0</v>
      </c>
      <c r="MO19" s="78">
        <v>1</v>
      </c>
      <c r="MP19" s="78">
        <v>0</v>
      </c>
      <c r="MQ19" s="78">
        <v>0</v>
      </c>
      <c r="MR19" s="78">
        <v>0</v>
      </c>
      <c r="MS19" s="78">
        <v>0</v>
      </c>
      <c r="MT19" s="78">
        <v>2</v>
      </c>
      <c r="MU19" s="78">
        <v>0</v>
      </c>
      <c r="MV19" s="78">
        <v>1</v>
      </c>
      <c r="MW19" s="78">
        <v>0</v>
      </c>
      <c r="MX19" s="78">
        <v>2</v>
      </c>
      <c r="MY19" s="78">
        <v>0</v>
      </c>
      <c r="MZ19" s="78">
        <v>0</v>
      </c>
      <c r="NA19" s="78">
        <v>0</v>
      </c>
      <c r="NB19" s="78">
        <v>3</v>
      </c>
      <c r="NC19" s="78">
        <v>0</v>
      </c>
      <c r="ND19" s="78">
        <v>0</v>
      </c>
      <c r="NE19" s="78">
        <v>0</v>
      </c>
      <c r="NF19" s="78">
        <v>5</v>
      </c>
      <c r="NG19" s="78">
        <v>1</v>
      </c>
      <c r="NH19" s="78">
        <v>1</v>
      </c>
      <c r="NI19" s="78">
        <v>2</v>
      </c>
      <c r="NJ19" s="78">
        <v>0</v>
      </c>
      <c r="NK19" s="78">
        <v>1</v>
      </c>
      <c r="NL19" s="78">
        <v>0</v>
      </c>
      <c r="NM19" s="78">
        <v>8</v>
      </c>
      <c r="NN19" s="78">
        <v>0</v>
      </c>
      <c r="NO19" s="78">
        <v>1</v>
      </c>
      <c r="NP19" s="78">
        <v>0</v>
      </c>
      <c r="NQ19" s="78">
        <v>0</v>
      </c>
      <c r="NR19" s="78">
        <v>4</v>
      </c>
      <c r="NS19" s="78">
        <v>5</v>
      </c>
      <c r="NT19" s="78">
        <v>8</v>
      </c>
      <c r="NU19" s="78">
        <v>0</v>
      </c>
      <c r="NV19" s="78">
        <v>1</v>
      </c>
      <c r="NW19" s="78">
        <v>0</v>
      </c>
      <c r="NX19" s="78">
        <v>3</v>
      </c>
      <c r="NY19" s="78">
        <v>15</v>
      </c>
      <c r="NZ19" s="78">
        <v>0</v>
      </c>
      <c r="OA19" s="78">
        <v>1</v>
      </c>
      <c r="OB19" s="78">
        <v>2</v>
      </c>
      <c r="OC19" s="78">
        <v>0</v>
      </c>
      <c r="OD19" s="78">
        <v>0</v>
      </c>
      <c r="OE19" s="78">
        <v>0</v>
      </c>
      <c r="OF19" s="78">
        <v>0</v>
      </c>
      <c r="OG19" s="78">
        <v>4</v>
      </c>
      <c r="OH19" s="78">
        <v>1</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6</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2</v>
      </c>
      <c r="PU19" s="78">
        <v>0</v>
      </c>
      <c r="PV19" s="78">
        <v>0</v>
      </c>
      <c r="PW19" s="78">
        <v>0</v>
      </c>
      <c r="PX19" s="78">
        <v>0</v>
      </c>
      <c r="PY19" s="78">
        <v>0</v>
      </c>
      <c r="PZ19" s="78">
        <v>3</v>
      </c>
      <c r="QA19" s="78">
        <v>0</v>
      </c>
      <c r="QB19" s="78">
        <v>11</v>
      </c>
      <c r="QC19" s="78">
        <v>0</v>
      </c>
      <c r="QD19" s="78">
        <v>0</v>
      </c>
      <c r="QE19" s="78">
        <v>0</v>
      </c>
      <c r="QF19" s="78">
        <v>0</v>
      </c>
      <c r="QG19" s="78">
        <v>11</v>
      </c>
      <c r="QH19" s="78">
        <v>0</v>
      </c>
      <c r="QI19" s="78">
        <v>0</v>
      </c>
      <c r="QJ19" s="78">
        <v>0</v>
      </c>
      <c r="QK19" s="78">
        <v>0</v>
      </c>
      <c r="QL19" s="78">
        <v>0</v>
      </c>
      <c r="QM19" s="78">
        <v>0</v>
      </c>
      <c r="QN19" s="78">
        <v>0</v>
      </c>
      <c r="QO19" s="78">
        <v>0</v>
      </c>
      <c r="QP19" s="78">
        <v>1</v>
      </c>
      <c r="QQ19" s="78">
        <v>0</v>
      </c>
      <c r="QR19" s="78">
        <v>0</v>
      </c>
      <c r="QS19" s="78">
        <v>3</v>
      </c>
      <c r="QT19" s="78">
        <v>2</v>
      </c>
      <c r="QU19" s="78">
        <v>0</v>
      </c>
      <c r="QV19" s="78">
        <v>3</v>
      </c>
      <c r="QW19" s="78">
        <v>0</v>
      </c>
      <c r="QX19" s="78">
        <v>58</v>
      </c>
      <c r="QY19" s="78">
        <v>4</v>
      </c>
      <c r="QZ19" s="78">
        <v>1</v>
      </c>
      <c r="RA19" s="78">
        <v>0</v>
      </c>
      <c r="RB19" s="78">
        <v>6</v>
      </c>
      <c r="RC19" s="78">
        <v>0</v>
      </c>
      <c r="RD19" s="78">
        <v>1</v>
      </c>
      <c r="RE19" s="78">
        <v>0</v>
      </c>
      <c r="RF19" s="78">
        <v>2</v>
      </c>
      <c r="RG19" s="78">
        <v>0</v>
      </c>
      <c r="RH19" s="78">
        <v>3</v>
      </c>
      <c r="RI19" s="78">
        <v>11</v>
      </c>
      <c r="RJ19" s="78">
        <v>0</v>
      </c>
      <c r="RK19" s="78">
        <v>11</v>
      </c>
      <c r="RL19" s="78">
        <v>1</v>
      </c>
      <c r="RM19" s="78">
        <v>0</v>
      </c>
      <c r="RN19" s="78">
        <v>3</v>
      </c>
      <c r="RO19" s="78">
        <v>2</v>
      </c>
      <c r="RP19" s="78">
        <v>0</v>
      </c>
      <c r="RQ19" s="78">
        <v>3</v>
      </c>
      <c r="RR19" s="78">
        <v>0</v>
      </c>
      <c r="RS19" s="78">
        <v>58</v>
      </c>
      <c r="RT19" s="78">
        <v>7</v>
      </c>
      <c r="RU19" s="78">
        <v>1</v>
      </c>
      <c r="RV19" s="78">
        <v>0</v>
      </c>
      <c r="RW19" s="78">
        <v>6</v>
      </c>
      <c r="RX19" s="78">
        <v>0</v>
      </c>
      <c r="RY19" s="78">
        <v>1</v>
      </c>
      <c r="RZ19" s="78">
        <v>0</v>
      </c>
      <c r="SA19" s="78">
        <v>2</v>
      </c>
      <c r="SB19" s="78">
        <v>0</v>
      </c>
      <c r="SC19" s="78">
        <v>3</v>
      </c>
      <c r="SD19" s="78">
        <v>11</v>
      </c>
      <c r="SE19" s="78">
        <v>0</v>
      </c>
      <c r="SF19" s="78">
        <v>11</v>
      </c>
      <c r="SG19" s="78">
        <v>1</v>
      </c>
      <c r="SH19" s="78">
        <v>0</v>
      </c>
    </row>
    <row r="20" spans="1:502">
      <c r="A20" s="17" t="s">
        <v>1719</v>
      </c>
      <c r="B20" s="77">
        <v>12</v>
      </c>
      <c r="C20" s="77">
        <v>12</v>
      </c>
      <c r="D20" s="77">
        <v>1</v>
      </c>
      <c r="E20" s="77">
        <v>2015</v>
      </c>
      <c r="F20" s="77" t="s">
        <v>183</v>
      </c>
      <c r="G20" s="1017" t="s">
        <v>1565</v>
      </c>
      <c r="H20" s="77" t="s">
        <v>1566</v>
      </c>
      <c r="I20" s="1018"/>
      <c r="J20" s="80">
        <v>6.7720000000000002</v>
      </c>
      <c r="K20" s="80">
        <v>0</v>
      </c>
      <c r="L20" s="80">
        <v>0</v>
      </c>
      <c r="M20" s="80">
        <v>0</v>
      </c>
      <c r="N20" s="80">
        <v>21.443999999999999</v>
      </c>
      <c r="O20" s="80">
        <v>0</v>
      </c>
      <c r="P20" s="80">
        <v>0</v>
      </c>
      <c r="Q20" s="80">
        <v>0</v>
      </c>
      <c r="R20" s="80">
        <v>19.280999999999999</v>
      </c>
      <c r="S20" s="80">
        <v>0</v>
      </c>
      <c r="T20" s="80">
        <v>4.6619999999999999</v>
      </c>
      <c r="U20" s="80">
        <v>32.520000000000003</v>
      </c>
      <c r="V20" s="80">
        <v>0</v>
      </c>
      <c r="W20" s="80">
        <v>514.14700000000005</v>
      </c>
      <c r="X20" s="80">
        <v>0</v>
      </c>
      <c r="Y20" s="80">
        <v>100.794</v>
      </c>
      <c r="Z20" s="80">
        <v>0</v>
      </c>
      <c r="AA20" s="80">
        <v>3.8620000000000001</v>
      </c>
      <c r="AB20" s="80">
        <v>0</v>
      </c>
      <c r="AC20" s="80">
        <v>0</v>
      </c>
      <c r="AD20" s="80">
        <v>80.477000000000004</v>
      </c>
      <c r="AE20" s="80">
        <v>30.341000000000001</v>
      </c>
      <c r="AF20" s="80">
        <v>670.279</v>
      </c>
      <c r="AG20" s="80">
        <v>0</v>
      </c>
      <c r="AH20" s="80">
        <v>5.6319999999999997</v>
      </c>
      <c r="AI20" s="80">
        <v>0</v>
      </c>
      <c r="AJ20" s="80">
        <v>115.976</v>
      </c>
      <c r="AK20" s="80">
        <v>265</v>
      </c>
      <c r="AL20" s="80">
        <v>0</v>
      </c>
      <c r="AM20" s="80">
        <v>8.8610000000000007</v>
      </c>
      <c r="AN20" s="80">
        <v>21.515999999999998</v>
      </c>
      <c r="AO20" s="80">
        <v>0</v>
      </c>
      <c r="AP20" s="80">
        <v>545.02200000000005</v>
      </c>
      <c r="AQ20" s="80">
        <v>1.613</v>
      </c>
      <c r="AR20" s="80">
        <v>0</v>
      </c>
      <c r="AS20" s="80">
        <v>27.204999999999998</v>
      </c>
      <c r="AT20" s="80">
        <v>3.5659999999999998</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16.22</v>
      </c>
      <c r="BN20" s="80">
        <v>0</v>
      </c>
      <c r="BO20" s="80">
        <v>0</v>
      </c>
      <c r="BP20" s="80">
        <v>0</v>
      </c>
      <c r="BQ20" s="80">
        <v>0</v>
      </c>
      <c r="BR20" s="80">
        <v>0</v>
      </c>
      <c r="BS20" s="80">
        <v>0</v>
      </c>
      <c r="BT20" s="80">
        <v>0</v>
      </c>
      <c r="BU20" s="80">
        <v>0</v>
      </c>
      <c r="BV20" s="80">
        <v>0</v>
      </c>
      <c r="BW20" s="80">
        <v>0</v>
      </c>
      <c r="BX20" s="80">
        <v>0</v>
      </c>
      <c r="BY20" s="80">
        <v>0</v>
      </c>
      <c r="BZ20" s="80">
        <v>3.613</v>
      </c>
      <c r="CA20" s="80">
        <v>0</v>
      </c>
      <c r="CB20" s="80">
        <v>0</v>
      </c>
      <c r="CC20" s="80">
        <v>0</v>
      </c>
      <c r="CD20" s="80">
        <v>0</v>
      </c>
      <c r="CE20" s="80">
        <v>0</v>
      </c>
      <c r="CF20" s="80">
        <v>7.5960000000000001</v>
      </c>
      <c r="CG20" s="80">
        <v>0</v>
      </c>
      <c r="CH20" s="80">
        <v>0</v>
      </c>
      <c r="CI20" s="80">
        <v>0</v>
      </c>
      <c r="CJ20" s="80">
        <v>0</v>
      </c>
      <c r="CK20" s="80">
        <v>0</v>
      </c>
      <c r="CL20" s="80">
        <v>28.405000000000001</v>
      </c>
      <c r="CM20" s="80">
        <v>0</v>
      </c>
      <c r="CN20" s="80">
        <v>69.239999999999995</v>
      </c>
      <c r="CO20" s="80">
        <v>0</v>
      </c>
      <c r="CP20" s="80">
        <v>0</v>
      </c>
      <c r="CQ20" s="80">
        <v>0</v>
      </c>
      <c r="CR20" s="80">
        <v>0</v>
      </c>
      <c r="CS20" s="80">
        <v>412.58</v>
      </c>
      <c r="CT20" s="80">
        <v>0</v>
      </c>
      <c r="CU20" s="80">
        <v>0</v>
      </c>
      <c r="CV20" s="80">
        <v>0</v>
      </c>
      <c r="CW20" s="80">
        <v>0</v>
      </c>
      <c r="CX20" s="80">
        <v>0</v>
      </c>
      <c r="CY20" s="80">
        <v>0</v>
      </c>
      <c r="CZ20" s="80">
        <v>0</v>
      </c>
      <c r="DA20" s="80">
        <v>0</v>
      </c>
      <c r="DB20" s="80">
        <v>3.4009999999999998</v>
      </c>
      <c r="DC20" s="80">
        <v>0</v>
      </c>
      <c r="DD20" s="80">
        <v>0</v>
      </c>
      <c r="DE20" s="80">
        <v>0</v>
      </c>
      <c r="DF20" s="80">
        <v>0</v>
      </c>
      <c r="DG20" s="80">
        <v>545.02200000000005</v>
      </c>
      <c r="DH20" s="80">
        <v>0</v>
      </c>
      <c r="DI20" s="80">
        <v>1.613</v>
      </c>
      <c r="DJ20" s="80">
        <v>0</v>
      </c>
      <c r="DK20" s="80">
        <v>6.7720000000000002</v>
      </c>
      <c r="DL20" s="80">
        <v>0</v>
      </c>
      <c r="DM20" s="80">
        <v>0</v>
      </c>
      <c r="DN20" s="80">
        <v>0</v>
      </c>
      <c r="DO20" s="80">
        <v>21.443999999999999</v>
      </c>
      <c r="DP20" s="80">
        <v>0</v>
      </c>
      <c r="DQ20" s="80">
        <v>0</v>
      </c>
      <c r="DR20" s="80">
        <v>0</v>
      </c>
      <c r="DS20" s="80">
        <v>19.280999999999999</v>
      </c>
      <c r="DT20" s="80">
        <v>0</v>
      </c>
      <c r="DU20" s="80">
        <v>4.6619999999999999</v>
      </c>
      <c r="DV20" s="80">
        <v>32.520000000000003</v>
      </c>
      <c r="DW20" s="80">
        <v>0</v>
      </c>
      <c r="DX20" s="80">
        <v>514.14700000000005</v>
      </c>
      <c r="DY20" s="80">
        <v>0</v>
      </c>
      <c r="DZ20" s="80">
        <v>100.794</v>
      </c>
      <c r="EA20" s="80">
        <v>0</v>
      </c>
      <c r="EB20" s="80">
        <v>3.8620000000000001</v>
      </c>
      <c r="EC20" s="80">
        <v>0</v>
      </c>
      <c r="ED20" s="80">
        <v>0</v>
      </c>
      <c r="EE20" s="80">
        <v>80.477000000000004</v>
      </c>
      <c r="EF20" s="80">
        <v>30.341000000000001</v>
      </c>
      <c r="EG20" s="80">
        <v>670.279</v>
      </c>
      <c r="EH20" s="80">
        <v>0</v>
      </c>
      <c r="EI20" s="80">
        <v>5.6319999999999997</v>
      </c>
      <c r="EJ20" s="80">
        <v>0</v>
      </c>
      <c r="EK20" s="80">
        <v>115.976</v>
      </c>
      <c r="EL20" s="80">
        <v>265</v>
      </c>
      <c r="EM20" s="80">
        <v>0</v>
      </c>
      <c r="EN20" s="80">
        <v>8.8610000000000007</v>
      </c>
      <c r="EO20" s="80">
        <v>21.515999999999998</v>
      </c>
      <c r="EP20" s="80">
        <v>0</v>
      </c>
      <c r="EQ20" s="80">
        <v>0</v>
      </c>
      <c r="ER20" s="80">
        <v>0</v>
      </c>
      <c r="ES20" s="80">
        <v>0</v>
      </c>
      <c r="ET20" s="80">
        <v>27.204999999999998</v>
      </c>
      <c r="EU20" s="80">
        <v>3.5659999999999998</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16.22</v>
      </c>
      <c r="FO20" s="80">
        <v>0</v>
      </c>
      <c r="FP20" s="80">
        <v>0</v>
      </c>
      <c r="FQ20" s="80">
        <v>0</v>
      </c>
      <c r="FR20" s="80">
        <v>0</v>
      </c>
      <c r="FS20" s="80">
        <v>0</v>
      </c>
      <c r="FT20" s="80">
        <v>0</v>
      </c>
      <c r="FU20" s="80">
        <v>0</v>
      </c>
      <c r="FV20" s="80">
        <v>0</v>
      </c>
      <c r="FW20" s="80">
        <v>0</v>
      </c>
      <c r="FX20" s="80">
        <v>0</v>
      </c>
      <c r="FY20" s="80">
        <v>0</v>
      </c>
      <c r="FZ20" s="80">
        <v>0</v>
      </c>
      <c r="GA20" s="80">
        <v>3.613</v>
      </c>
      <c r="GB20" s="80">
        <v>0</v>
      </c>
      <c r="GC20" s="80">
        <v>0</v>
      </c>
      <c r="GD20" s="80">
        <v>0</v>
      </c>
      <c r="GE20" s="80">
        <v>0</v>
      </c>
      <c r="GF20" s="80">
        <v>0</v>
      </c>
      <c r="GG20" s="80">
        <v>7.5960000000000001</v>
      </c>
      <c r="GH20" s="80">
        <v>0</v>
      </c>
      <c r="GI20" s="80">
        <v>0</v>
      </c>
      <c r="GJ20" s="80">
        <v>0</v>
      </c>
      <c r="GK20" s="80">
        <v>0</v>
      </c>
      <c r="GL20" s="80">
        <v>0</v>
      </c>
      <c r="GM20" s="80">
        <v>28.405000000000001</v>
      </c>
      <c r="GN20" s="80">
        <v>0</v>
      </c>
      <c r="GO20" s="80">
        <v>69.239999999999995</v>
      </c>
      <c r="GP20" s="80">
        <v>0</v>
      </c>
      <c r="GQ20" s="80">
        <v>0</v>
      </c>
      <c r="GR20" s="80">
        <v>0</v>
      </c>
      <c r="GS20" s="80">
        <v>0</v>
      </c>
      <c r="GT20" s="80">
        <v>412.58</v>
      </c>
      <c r="GU20" s="80">
        <v>0</v>
      </c>
      <c r="GV20" s="80">
        <v>0</v>
      </c>
      <c r="GW20" s="80">
        <v>0</v>
      </c>
      <c r="GX20" s="80">
        <v>0</v>
      </c>
      <c r="GY20" s="80">
        <v>0</v>
      </c>
      <c r="GZ20" s="80">
        <v>0</v>
      </c>
      <c r="HA20" s="80">
        <v>0</v>
      </c>
      <c r="HB20" s="80">
        <v>0</v>
      </c>
      <c r="HC20" s="80">
        <v>3.4009999999999998</v>
      </c>
      <c r="HD20" s="80">
        <v>0</v>
      </c>
      <c r="HE20" s="80">
        <v>0</v>
      </c>
      <c r="HF20" s="80">
        <v>546.63499999999999</v>
      </c>
      <c r="HG20" s="80">
        <v>6.7720000000000002</v>
      </c>
      <c r="HH20" s="80">
        <v>0</v>
      </c>
      <c r="HI20" s="80">
        <v>21.443999999999999</v>
      </c>
      <c r="HJ20" s="80">
        <v>0</v>
      </c>
      <c r="HK20" s="80">
        <v>1873.348</v>
      </c>
      <c r="HL20" s="80">
        <v>27.204999999999998</v>
      </c>
      <c r="HM20" s="80">
        <v>3.5659999999999998</v>
      </c>
      <c r="HN20" s="80">
        <v>0</v>
      </c>
      <c r="HO20" s="80">
        <v>16.22</v>
      </c>
      <c r="HP20" s="80">
        <v>0</v>
      </c>
      <c r="HQ20" s="80">
        <v>3.613</v>
      </c>
      <c r="HR20" s="80">
        <v>0</v>
      </c>
      <c r="HS20" s="80">
        <v>7.5960000000000001</v>
      </c>
      <c r="HT20" s="80">
        <v>0</v>
      </c>
      <c r="HU20" s="80">
        <v>28.405000000000001</v>
      </c>
      <c r="HV20" s="80">
        <v>69.239999999999995</v>
      </c>
      <c r="HW20" s="80">
        <v>0</v>
      </c>
      <c r="HX20" s="80">
        <v>412.58</v>
      </c>
      <c r="HY20" s="80">
        <v>3.4009999999999998</v>
      </c>
      <c r="HZ20" s="80">
        <v>0</v>
      </c>
      <c r="IA20" s="80">
        <v>546.63499999999999</v>
      </c>
      <c r="IB20" s="80">
        <v>6.7720000000000002</v>
      </c>
      <c r="IC20" s="80">
        <v>0</v>
      </c>
      <c r="ID20" s="80">
        <v>21.443999999999999</v>
      </c>
      <c r="IE20" s="80">
        <v>0</v>
      </c>
      <c r="IF20" s="80">
        <v>1873.348</v>
      </c>
      <c r="IG20" s="80">
        <v>573.84</v>
      </c>
      <c r="IH20" s="80">
        <v>3.5659999999999998</v>
      </c>
      <c r="II20" s="80">
        <v>0</v>
      </c>
      <c r="IJ20" s="80">
        <v>16.22</v>
      </c>
      <c r="IK20" s="80">
        <v>0</v>
      </c>
      <c r="IL20" s="80">
        <v>3.613</v>
      </c>
      <c r="IM20" s="80">
        <v>0</v>
      </c>
      <c r="IN20" s="80">
        <v>7.5960000000000001</v>
      </c>
      <c r="IO20" s="80">
        <v>0</v>
      </c>
      <c r="IP20" s="80">
        <v>28.405000000000001</v>
      </c>
      <c r="IQ20" s="80">
        <v>69.239999999999995</v>
      </c>
      <c r="IR20" s="80">
        <v>0</v>
      </c>
      <c r="IS20" s="80">
        <v>412.58</v>
      </c>
      <c r="IT20" s="80">
        <v>3.4009999999999998</v>
      </c>
      <c r="IU20" s="80">
        <v>0</v>
      </c>
      <c r="IV20" s="81">
        <v>0</v>
      </c>
      <c r="IW20" s="78">
        <v>2</v>
      </c>
      <c r="IX20" s="78">
        <v>0</v>
      </c>
      <c r="IY20" s="78">
        <v>0</v>
      </c>
      <c r="IZ20" s="78">
        <v>0</v>
      </c>
      <c r="JA20" s="78">
        <v>3</v>
      </c>
      <c r="JB20" s="78">
        <v>0</v>
      </c>
      <c r="JC20" s="78">
        <v>0</v>
      </c>
      <c r="JD20" s="78">
        <v>0</v>
      </c>
      <c r="JE20" s="78">
        <v>4</v>
      </c>
      <c r="JF20" s="78">
        <v>0</v>
      </c>
      <c r="JG20" s="78">
        <v>1</v>
      </c>
      <c r="JH20" s="78">
        <v>3</v>
      </c>
      <c r="JI20" s="78">
        <v>0</v>
      </c>
      <c r="JJ20" s="78">
        <v>1</v>
      </c>
      <c r="JK20" s="78">
        <v>0</v>
      </c>
      <c r="JL20" s="78">
        <v>8</v>
      </c>
      <c r="JM20" s="78">
        <v>0</v>
      </c>
      <c r="JN20" s="78">
        <v>1</v>
      </c>
      <c r="JO20" s="78">
        <v>0</v>
      </c>
      <c r="JP20" s="78">
        <v>0</v>
      </c>
      <c r="JQ20" s="78">
        <v>4</v>
      </c>
      <c r="JR20" s="78">
        <v>5</v>
      </c>
      <c r="JS20" s="78">
        <v>7</v>
      </c>
      <c r="JT20" s="78">
        <v>0</v>
      </c>
      <c r="JU20" s="78">
        <v>1</v>
      </c>
      <c r="JV20" s="78">
        <v>0</v>
      </c>
      <c r="JW20" s="78">
        <v>3</v>
      </c>
      <c r="JX20" s="78">
        <v>15</v>
      </c>
      <c r="JY20" s="78">
        <v>0</v>
      </c>
      <c r="JZ20" s="78">
        <v>1</v>
      </c>
      <c r="KA20" s="78">
        <v>1</v>
      </c>
      <c r="KB20" s="78">
        <v>0</v>
      </c>
      <c r="KC20" s="78">
        <v>2</v>
      </c>
      <c r="KD20" s="78">
        <v>1</v>
      </c>
      <c r="KE20" s="78">
        <v>0</v>
      </c>
      <c r="KF20" s="78">
        <v>3</v>
      </c>
      <c r="KG20" s="78">
        <v>1</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5</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2</v>
      </c>
      <c r="LT20" s="78">
        <v>0</v>
      </c>
      <c r="LU20" s="78">
        <v>0</v>
      </c>
      <c r="LV20" s="78">
        <v>0</v>
      </c>
      <c r="LW20" s="78">
        <v>0</v>
      </c>
      <c r="LX20" s="78">
        <v>0</v>
      </c>
      <c r="LY20" s="78">
        <v>3</v>
      </c>
      <c r="LZ20" s="78">
        <v>0</v>
      </c>
      <c r="MA20" s="78">
        <v>12</v>
      </c>
      <c r="MB20" s="78">
        <v>0</v>
      </c>
      <c r="MC20" s="78">
        <v>0</v>
      </c>
      <c r="MD20" s="78">
        <v>0</v>
      </c>
      <c r="ME20" s="78">
        <v>0</v>
      </c>
      <c r="MF20" s="78">
        <v>12</v>
      </c>
      <c r="MG20" s="78">
        <v>0</v>
      </c>
      <c r="MH20" s="78">
        <v>0</v>
      </c>
      <c r="MI20" s="78">
        <v>0</v>
      </c>
      <c r="MJ20" s="78">
        <v>0</v>
      </c>
      <c r="MK20" s="78">
        <v>0</v>
      </c>
      <c r="ML20" s="78">
        <v>0</v>
      </c>
      <c r="MM20" s="78">
        <v>0</v>
      </c>
      <c r="MN20" s="78">
        <v>0</v>
      </c>
      <c r="MO20" s="78">
        <v>1</v>
      </c>
      <c r="MP20" s="78">
        <v>0</v>
      </c>
      <c r="MQ20" s="78">
        <v>0</v>
      </c>
      <c r="MR20" s="78">
        <v>0</v>
      </c>
      <c r="MS20" s="78">
        <v>0</v>
      </c>
      <c r="MT20" s="78">
        <v>2</v>
      </c>
      <c r="MU20" s="78">
        <v>0</v>
      </c>
      <c r="MV20" s="78">
        <v>1</v>
      </c>
      <c r="MW20" s="78">
        <v>0</v>
      </c>
      <c r="MX20" s="78">
        <v>2</v>
      </c>
      <c r="MY20" s="78">
        <v>0</v>
      </c>
      <c r="MZ20" s="78">
        <v>0</v>
      </c>
      <c r="NA20" s="78">
        <v>0</v>
      </c>
      <c r="NB20" s="78">
        <v>3</v>
      </c>
      <c r="NC20" s="78">
        <v>0</v>
      </c>
      <c r="ND20" s="78">
        <v>0</v>
      </c>
      <c r="NE20" s="78">
        <v>0</v>
      </c>
      <c r="NF20" s="78">
        <v>4</v>
      </c>
      <c r="NG20" s="78">
        <v>0</v>
      </c>
      <c r="NH20" s="78">
        <v>1</v>
      </c>
      <c r="NI20" s="78">
        <v>3</v>
      </c>
      <c r="NJ20" s="78">
        <v>0</v>
      </c>
      <c r="NK20" s="78">
        <v>1</v>
      </c>
      <c r="NL20" s="78">
        <v>0</v>
      </c>
      <c r="NM20" s="78">
        <v>8</v>
      </c>
      <c r="NN20" s="78">
        <v>0</v>
      </c>
      <c r="NO20" s="78">
        <v>1</v>
      </c>
      <c r="NP20" s="78">
        <v>0</v>
      </c>
      <c r="NQ20" s="78">
        <v>0</v>
      </c>
      <c r="NR20" s="78">
        <v>4</v>
      </c>
      <c r="NS20" s="78">
        <v>5</v>
      </c>
      <c r="NT20" s="78">
        <v>7</v>
      </c>
      <c r="NU20" s="78">
        <v>0</v>
      </c>
      <c r="NV20" s="78">
        <v>1</v>
      </c>
      <c r="NW20" s="78">
        <v>0</v>
      </c>
      <c r="NX20" s="78">
        <v>3</v>
      </c>
      <c r="NY20" s="78">
        <v>15</v>
      </c>
      <c r="NZ20" s="78">
        <v>0</v>
      </c>
      <c r="OA20" s="78">
        <v>1</v>
      </c>
      <c r="OB20" s="78">
        <v>1</v>
      </c>
      <c r="OC20" s="78">
        <v>0</v>
      </c>
      <c r="OD20" s="78">
        <v>0</v>
      </c>
      <c r="OE20" s="78">
        <v>0</v>
      </c>
      <c r="OF20" s="78">
        <v>0</v>
      </c>
      <c r="OG20" s="78">
        <v>3</v>
      </c>
      <c r="OH20" s="78">
        <v>1</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5</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2</v>
      </c>
      <c r="PU20" s="78">
        <v>0</v>
      </c>
      <c r="PV20" s="78">
        <v>0</v>
      </c>
      <c r="PW20" s="78">
        <v>0</v>
      </c>
      <c r="PX20" s="78">
        <v>0</v>
      </c>
      <c r="PY20" s="78">
        <v>0</v>
      </c>
      <c r="PZ20" s="78">
        <v>3</v>
      </c>
      <c r="QA20" s="78">
        <v>0</v>
      </c>
      <c r="QB20" s="78">
        <v>12</v>
      </c>
      <c r="QC20" s="78">
        <v>0</v>
      </c>
      <c r="QD20" s="78">
        <v>0</v>
      </c>
      <c r="QE20" s="78">
        <v>0</v>
      </c>
      <c r="QF20" s="78">
        <v>0</v>
      </c>
      <c r="QG20" s="78">
        <v>12</v>
      </c>
      <c r="QH20" s="78">
        <v>0</v>
      </c>
      <c r="QI20" s="78">
        <v>0</v>
      </c>
      <c r="QJ20" s="78">
        <v>0</v>
      </c>
      <c r="QK20" s="78">
        <v>0</v>
      </c>
      <c r="QL20" s="78">
        <v>0</v>
      </c>
      <c r="QM20" s="78">
        <v>0</v>
      </c>
      <c r="QN20" s="78">
        <v>0</v>
      </c>
      <c r="QO20" s="78">
        <v>0</v>
      </c>
      <c r="QP20" s="78">
        <v>1</v>
      </c>
      <c r="QQ20" s="78">
        <v>0</v>
      </c>
      <c r="QR20" s="78">
        <v>0</v>
      </c>
      <c r="QS20" s="78">
        <v>3</v>
      </c>
      <c r="QT20" s="78">
        <v>2</v>
      </c>
      <c r="QU20" s="78">
        <v>0</v>
      </c>
      <c r="QV20" s="78">
        <v>3</v>
      </c>
      <c r="QW20" s="78">
        <v>0</v>
      </c>
      <c r="QX20" s="78">
        <v>55</v>
      </c>
      <c r="QY20" s="78">
        <v>3</v>
      </c>
      <c r="QZ20" s="78">
        <v>1</v>
      </c>
      <c r="RA20" s="78">
        <v>0</v>
      </c>
      <c r="RB20" s="78">
        <v>5</v>
      </c>
      <c r="RC20" s="78">
        <v>0</v>
      </c>
      <c r="RD20" s="78">
        <v>1</v>
      </c>
      <c r="RE20" s="78">
        <v>0</v>
      </c>
      <c r="RF20" s="78">
        <v>2</v>
      </c>
      <c r="RG20" s="78">
        <v>0</v>
      </c>
      <c r="RH20" s="78">
        <v>3</v>
      </c>
      <c r="RI20" s="78">
        <v>12</v>
      </c>
      <c r="RJ20" s="78">
        <v>0</v>
      </c>
      <c r="RK20" s="78">
        <v>12</v>
      </c>
      <c r="RL20" s="78">
        <v>1</v>
      </c>
      <c r="RM20" s="78">
        <v>0</v>
      </c>
      <c r="RN20" s="78">
        <v>3</v>
      </c>
      <c r="RO20" s="78">
        <v>2</v>
      </c>
      <c r="RP20" s="78">
        <v>0</v>
      </c>
      <c r="RQ20" s="78">
        <v>3</v>
      </c>
      <c r="RR20" s="78">
        <v>0</v>
      </c>
      <c r="RS20" s="78">
        <v>55</v>
      </c>
      <c r="RT20" s="78">
        <v>6</v>
      </c>
      <c r="RU20" s="78">
        <v>1</v>
      </c>
      <c r="RV20" s="78">
        <v>0</v>
      </c>
      <c r="RW20" s="78">
        <v>5</v>
      </c>
      <c r="RX20" s="78">
        <v>0</v>
      </c>
      <c r="RY20" s="78">
        <v>1</v>
      </c>
      <c r="RZ20" s="78">
        <v>0</v>
      </c>
      <c r="SA20" s="78">
        <v>2</v>
      </c>
      <c r="SB20" s="78">
        <v>0</v>
      </c>
      <c r="SC20" s="78">
        <v>3</v>
      </c>
      <c r="SD20" s="78">
        <v>12</v>
      </c>
      <c r="SE20" s="78">
        <v>0</v>
      </c>
      <c r="SF20" s="78">
        <v>12</v>
      </c>
      <c r="SG20" s="78">
        <v>1</v>
      </c>
      <c r="SH20" s="78">
        <v>0</v>
      </c>
    </row>
    <row r="21" spans="1:502">
      <c r="A21" s="17" t="s">
        <v>1720</v>
      </c>
      <c r="B21" s="77">
        <v>13</v>
      </c>
      <c r="C21" s="77">
        <v>13</v>
      </c>
      <c r="D21" s="77">
        <v>1</v>
      </c>
      <c r="E21" s="77">
        <v>2016</v>
      </c>
      <c r="F21" s="77" t="s">
        <v>156</v>
      </c>
      <c r="G21" s="1017" t="s">
        <v>1565</v>
      </c>
      <c r="H21" s="77" t="s">
        <v>1566</v>
      </c>
      <c r="I21" s="1018"/>
      <c r="J21" s="80">
        <v>4.181</v>
      </c>
      <c r="K21" s="80">
        <v>0</v>
      </c>
      <c r="L21" s="80">
        <v>0</v>
      </c>
      <c r="M21" s="80">
        <v>0</v>
      </c>
      <c r="N21" s="80">
        <v>20.681000000000001</v>
      </c>
      <c r="O21" s="80">
        <v>0</v>
      </c>
      <c r="P21" s="80">
        <v>0</v>
      </c>
      <c r="Q21" s="80">
        <v>0</v>
      </c>
      <c r="R21" s="80">
        <v>23.673999999999999</v>
      </c>
      <c r="S21" s="80">
        <v>0</v>
      </c>
      <c r="T21" s="80">
        <v>4.8289999999999997</v>
      </c>
      <c r="U21" s="80">
        <v>32.835999999999999</v>
      </c>
      <c r="V21" s="80">
        <v>0</v>
      </c>
      <c r="W21" s="80">
        <v>532.279</v>
      </c>
      <c r="X21" s="80">
        <v>0</v>
      </c>
      <c r="Y21" s="80">
        <v>107.21599999999999</v>
      </c>
      <c r="Z21" s="80">
        <v>0</v>
      </c>
      <c r="AA21" s="80">
        <v>4.1180000000000003</v>
      </c>
      <c r="AB21" s="80">
        <v>0</v>
      </c>
      <c r="AC21" s="80">
        <v>0</v>
      </c>
      <c r="AD21" s="80">
        <v>73.281999999999996</v>
      </c>
      <c r="AE21" s="80">
        <v>34.625999999999998</v>
      </c>
      <c r="AF21" s="80">
        <v>646.97699999999998</v>
      </c>
      <c r="AG21" s="80">
        <v>0</v>
      </c>
      <c r="AH21" s="80">
        <v>4.891</v>
      </c>
      <c r="AI21" s="80">
        <v>0</v>
      </c>
      <c r="AJ21" s="80">
        <v>124.70699999999999</v>
      </c>
      <c r="AK21" s="80">
        <v>199.12899999999999</v>
      </c>
      <c r="AL21" s="80">
        <v>0</v>
      </c>
      <c r="AM21" s="80">
        <v>11.093</v>
      </c>
      <c r="AN21" s="80">
        <v>43.884</v>
      </c>
      <c r="AO21" s="80">
        <v>0</v>
      </c>
      <c r="AP21" s="80">
        <v>535.84400000000005</v>
      </c>
      <c r="AQ21" s="80">
        <v>0</v>
      </c>
      <c r="AR21" s="80">
        <v>0</v>
      </c>
      <c r="AS21" s="80">
        <v>26.736999999999998</v>
      </c>
      <c r="AT21" s="80">
        <v>2.7490000000000001</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15.957000000000001</v>
      </c>
      <c r="BN21" s="80">
        <v>0</v>
      </c>
      <c r="BO21" s="80">
        <v>0</v>
      </c>
      <c r="BP21" s="80">
        <v>0</v>
      </c>
      <c r="BQ21" s="80">
        <v>0</v>
      </c>
      <c r="BR21" s="80">
        <v>0</v>
      </c>
      <c r="BS21" s="80">
        <v>0</v>
      </c>
      <c r="BT21" s="80">
        <v>0</v>
      </c>
      <c r="BU21" s="80">
        <v>0</v>
      </c>
      <c r="BV21" s="80">
        <v>0</v>
      </c>
      <c r="BW21" s="80">
        <v>0</v>
      </c>
      <c r="BX21" s="80">
        <v>0</v>
      </c>
      <c r="BY21" s="80">
        <v>0</v>
      </c>
      <c r="BZ21" s="80">
        <v>3.5569999999999999</v>
      </c>
      <c r="CA21" s="80">
        <v>0</v>
      </c>
      <c r="CB21" s="80">
        <v>0</v>
      </c>
      <c r="CC21" s="80">
        <v>0</v>
      </c>
      <c r="CD21" s="80">
        <v>0</v>
      </c>
      <c r="CE21" s="80">
        <v>0</v>
      </c>
      <c r="CF21" s="80">
        <v>7.1769999999999996</v>
      </c>
      <c r="CG21" s="80">
        <v>0</v>
      </c>
      <c r="CH21" s="80">
        <v>0</v>
      </c>
      <c r="CI21" s="80">
        <v>0</v>
      </c>
      <c r="CJ21" s="80">
        <v>0</v>
      </c>
      <c r="CK21" s="80">
        <v>0</v>
      </c>
      <c r="CL21" s="80">
        <v>28.622</v>
      </c>
      <c r="CM21" s="80">
        <v>0</v>
      </c>
      <c r="CN21" s="80">
        <v>66.367000000000004</v>
      </c>
      <c r="CO21" s="80">
        <v>0</v>
      </c>
      <c r="CP21" s="80">
        <v>3.6240000000000001</v>
      </c>
      <c r="CQ21" s="80">
        <v>0</v>
      </c>
      <c r="CR21" s="80">
        <v>0</v>
      </c>
      <c r="CS21" s="80">
        <v>406.77</v>
      </c>
      <c r="CT21" s="80">
        <v>0</v>
      </c>
      <c r="CU21" s="80">
        <v>0</v>
      </c>
      <c r="CV21" s="80">
        <v>0</v>
      </c>
      <c r="CW21" s="80">
        <v>0</v>
      </c>
      <c r="CX21" s="80">
        <v>0</v>
      </c>
      <c r="CY21" s="80">
        <v>0</v>
      </c>
      <c r="CZ21" s="80">
        <v>0</v>
      </c>
      <c r="DA21" s="80">
        <v>0</v>
      </c>
      <c r="DB21" s="80">
        <v>3.528</v>
      </c>
      <c r="DC21" s="80">
        <v>0</v>
      </c>
      <c r="DD21" s="80">
        <v>0</v>
      </c>
      <c r="DE21" s="80">
        <v>0</v>
      </c>
      <c r="DF21" s="80">
        <v>0</v>
      </c>
      <c r="DG21" s="80">
        <v>535.84400000000005</v>
      </c>
      <c r="DH21" s="80">
        <v>0</v>
      </c>
      <c r="DI21" s="80">
        <v>0</v>
      </c>
      <c r="DJ21" s="80">
        <v>0</v>
      </c>
      <c r="DK21" s="80">
        <v>4.181</v>
      </c>
      <c r="DL21" s="80">
        <v>0</v>
      </c>
      <c r="DM21" s="80">
        <v>0</v>
      </c>
      <c r="DN21" s="80">
        <v>0</v>
      </c>
      <c r="DO21" s="80">
        <v>20.681000000000001</v>
      </c>
      <c r="DP21" s="80">
        <v>0</v>
      </c>
      <c r="DQ21" s="80">
        <v>0</v>
      </c>
      <c r="DR21" s="80">
        <v>0</v>
      </c>
      <c r="DS21" s="80">
        <v>23.673999999999999</v>
      </c>
      <c r="DT21" s="80">
        <v>0</v>
      </c>
      <c r="DU21" s="80">
        <v>4.8289999999999997</v>
      </c>
      <c r="DV21" s="80">
        <v>32.835999999999999</v>
      </c>
      <c r="DW21" s="80">
        <v>0</v>
      </c>
      <c r="DX21" s="80">
        <v>532.279</v>
      </c>
      <c r="DY21" s="80">
        <v>0</v>
      </c>
      <c r="DZ21" s="80">
        <v>107.21599999999999</v>
      </c>
      <c r="EA21" s="80">
        <v>0</v>
      </c>
      <c r="EB21" s="80">
        <v>4.1180000000000003</v>
      </c>
      <c r="EC21" s="80">
        <v>0</v>
      </c>
      <c r="ED21" s="80">
        <v>0</v>
      </c>
      <c r="EE21" s="80">
        <v>73.281999999999996</v>
      </c>
      <c r="EF21" s="80">
        <v>34.625999999999998</v>
      </c>
      <c r="EG21" s="80">
        <v>646.97699999999998</v>
      </c>
      <c r="EH21" s="80">
        <v>0</v>
      </c>
      <c r="EI21" s="80">
        <v>4.891</v>
      </c>
      <c r="EJ21" s="80">
        <v>0</v>
      </c>
      <c r="EK21" s="80">
        <v>124.70699999999999</v>
      </c>
      <c r="EL21" s="80">
        <v>199.12899999999999</v>
      </c>
      <c r="EM21" s="80">
        <v>0</v>
      </c>
      <c r="EN21" s="80">
        <v>11.093</v>
      </c>
      <c r="EO21" s="80">
        <v>43.884</v>
      </c>
      <c r="EP21" s="80">
        <v>0</v>
      </c>
      <c r="EQ21" s="80">
        <v>0</v>
      </c>
      <c r="ER21" s="80">
        <v>0</v>
      </c>
      <c r="ES21" s="80">
        <v>0</v>
      </c>
      <c r="ET21" s="80">
        <v>26.736999999999998</v>
      </c>
      <c r="EU21" s="80">
        <v>2.7490000000000001</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15.957000000000001</v>
      </c>
      <c r="FO21" s="80">
        <v>0</v>
      </c>
      <c r="FP21" s="80">
        <v>0</v>
      </c>
      <c r="FQ21" s="80">
        <v>0</v>
      </c>
      <c r="FR21" s="80">
        <v>0</v>
      </c>
      <c r="FS21" s="80">
        <v>0</v>
      </c>
      <c r="FT21" s="80">
        <v>0</v>
      </c>
      <c r="FU21" s="80">
        <v>0</v>
      </c>
      <c r="FV21" s="80">
        <v>0</v>
      </c>
      <c r="FW21" s="80">
        <v>0</v>
      </c>
      <c r="FX21" s="80">
        <v>0</v>
      </c>
      <c r="FY21" s="80">
        <v>0</v>
      </c>
      <c r="FZ21" s="80">
        <v>0</v>
      </c>
      <c r="GA21" s="80">
        <v>3.5569999999999999</v>
      </c>
      <c r="GB21" s="80">
        <v>0</v>
      </c>
      <c r="GC21" s="80">
        <v>0</v>
      </c>
      <c r="GD21" s="80">
        <v>0</v>
      </c>
      <c r="GE21" s="80">
        <v>0</v>
      </c>
      <c r="GF21" s="80">
        <v>0</v>
      </c>
      <c r="GG21" s="80">
        <v>7.1769999999999996</v>
      </c>
      <c r="GH21" s="80">
        <v>0</v>
      </c>
      <c r="GI21" s="80">
        <v>0</v>
      </c>
      <c r="GJ21" s="80">
        <v>0</v>
      </c>
      <c r="GK21" s="80">
        <v>0</v>
      </c>
      <c r="GL21" s="80">
        <v>0</v>
      </c>
      <c r="GM21" s="80">
        <v>28.622</v>
      </c>
      <c r="GN21" s="80">
        <v>0</v>
      </c>
      <c r="GO21" s="80">
        <v>66.367000000000004</v>
      </c>
      <c r="GP21" s="80">
        <v>0</v>
      </c>
      <c r="GQ21" s="80">
        <v>3.6240000000000001</v>
      </c>
      <c r="GR21" s="80">
        <v>0</v>
      </c>
      <c r="GS21" s="80">
        <v>0</v>
      </c>
      <c r="GT21" s="80">
        <v>406.77</v>
      </c>
      <c r="GU21" s="80">
        <v>0</v>
      </c>
      <c r="GV21" s="80">
        <v>0</v>
      </c>
      <c r="GW21" s="80">
        <v>0</v>
      </c>
      <c r="GX21" s="80">
        <v>0</v>
      </c>
      <c r="GY21" s="80">
        <v>0</v>
      </c>
      <c r="GZ21" s="80">
        <v>0</v>
      </c>
      <c r="HA21" s="80">
        <v>0</v>
      </c>
      <c r="HB21" s="80">
        <v>0</v>
      </c>
      <c r="HC21" s="80">
        <v>3.528</v>
      </c>
      <c r="HD21" s="80">
        <v>0</v>
      </c>
      <c r="HE21" s="80">
        <v>0</v>
      </c>
      <c r="HF21" s="80">
        <v>535.84400000000005</v>
      </c>
      <c r="HG21" s="80">
        <v>4.181</v>
      </c>
      <c r="HH21" s="80">
        <v>0</v>
      </c>
      <c r="HI21" s="80">
        <v>20.681000000000001</v>
      </c>
      <c r="HJ21" s="80">
        <v>0</v>
      </c>
      <c r="HK21" s="80">
        <v>1843.5409999999999</v>
      </c>
      <c r="HL21" s="80">
        <v>26.736999999999998</v>
      </c>
      <c r="HM21" s="80">
        <v>2.7490000000000001</v>
      </c>
      <c r="HN21" s="80">
        <v>0</v>
      </c>
      <c r="HO21" s="80">
        <v>15.957000000000001</v>
      </c>
      <c r="HP21" s="80">
        <v>0</v>
      </c>
      <c r="HQ21" s="80">
        <v>3.5569999999999999</v>
      </c>
      <c r="HR21" s="80">
        <v>0</v>
      </c>
      <c r="HS21" s="80">
        <v>7.1769999999999996</v>
      </c>
      <c r="HT21" s="80">
        <v>0</v>
      </c>
      <c r="HU21" s="80">
        <v>28.622</v>
      </c>
      <c r="HV21" s="80">
        <v>69.991</v>
      </c>
      <c r="HW21" s="80">
        <v>0</v>
      </c>
      <c r="HX21" s="80">
        <v>406.77</v>
      </c>
      <c r="HY21" s="80">
        <v>3.528</v>
      </c>
      <c r="HZ21" s="80">
        <v>0</v>
      </c>
      <c r="IA21" s="80">
        <v>535.84400000000005</v>
      </c>
      <c r="IB21" s="80">
        <v>4.181</v>
      </c>
      <c r="IC21" s="80">
        <v>0</v>
      </c>
      <c r="ID21" s="80">
        <v>20.681000000000001</v>
      </c>
      <c r="IE21" s="80">
        <v>0</v>
      </c>
      <c r="IF21" s="80">
        <v>1843.5409999999999</v>
      </c>
      <c r="IG21" s="80">
        <v>562.58100000000002</v>
      </c>
      <c r="IH21" s="80">
        <v>2.7490000000000001</v>
      </c>
      <c r="II21" s="80">
        <v>0</v>
      </c>
      <c r="IJ21" s="80">
        <v>15.957000000000001</v>
      </c>
      <c r="IK21" s="80">
        <v>0</v>
      </c>
      <c r="IL21" s="80">
        <v>3.5569999999999999</v>
      </c>
      <c r="IM21" s="80">
        <v>0</v>
      </c>
      <c r="IN21" s="80">
        <v>7.1769999999999996</v>
      </c>
      <c r="IO21" s="80">
        <v>0</v>
      </c>
      <c r="IP21" s="80">
        <v>28.622</v>
      </c>
      <c r="IQ21" s="80">
        <v>69.991</v>
      </c>
      <c r="IR21" s="80">
        <v>0</v>
      </c>
      <c r="IS21" s="80">
        <v>406.77</v>
      </c>
      <c r="IT21" s="80">
        <v>3.528</v>
      </c>
      <c r="IU21" s="80">
        <v>0</v>
      </c>
      <c r="IV21" s="81">
        <v>0</v>
      </c>
      <c r="IW21" s="78">
        <v>1</v>
      </c>
      <c r="IX21" s="78">
        <v>0</v>
      </c>
      <c r="IY21" s="78">
        <v>0</v>
      </c>
      <c r="IZ21" s="78">
        <v>0</v>
      </c>
      <c r="JA21" s="78">
        <v>3</v>
      </c>
      <c r="JB21" s="78">
        <v>0</v>
      </c>
      <c r="JC21" s="78">
        <v>0</v>
      </c>
      <c r="JD21" s="78">
        <v>0</v>
      </c>
      <c r="JE21" s="78">
        <v>5</v>
      </c>
      <c r="JF21" s="78">
        <v>0</v>
      </c>
      <c r="JG21" s="78">
        <v>1</v>
      </c>
      <c r="JH21" s="78">
        <v>3</v>
      </c>
      <c r="JI21" s="78">
        <v>0</v>
      </c>
      <c r="JJ21" s="78">
        <v>1</v>
      </c>
      <c r="JK21" s="78">
        <v>0</v>
      </c>
      <c r="JL21" s="78">
        <v>9</v>
      </c>
      <c r="JM21" s="78">
        <v>0</v>
      </c>
      <c r="JN21" s="78">
        <v>1</v>
      </c>
      <c r="JO21" s="78">
        <v>0</v>
      </c>
      <c r="JP21" s="78">
        <v>0</v>
      </c>
      <c r="JQ21" s="78">
        <v>4</v>
      </c>
      <c r="JR21" s="78">
        <v>6</v>
      </c>
      <c r="JS21" s="78">
        <v>7</v>
      </c>
      <c r="JT21" s="78">
        <v>0</v>
      </c>
      <c r="JU21" s="78">
        <v>1</v>
      </c>
      <c r="JV21" s="78">
        <v>0</v>
      </c>
      <c r="JW21" s="78">
        <v>3</v>
      </c>
      <c r="JX21" s="78">
        <v>17</v>
      </c>
      <c r="JY21" s="78">
        <v>0</v>
      </c>
      <c r="JZ21" s="78">
        <v>1</v>
      </c>
      <c r="KA21" s="78">
        <v>3</v>
      </c>
      <c r="KB21" s="78">
        <v>0</v>
      </c>
      <c r="KC21" s="78">
        <v>2</v>
      </c>
      <c r="KD21" s="78">
        <v>0</v>
      </c>
      <c r="KE21" s="78">
        <v>0</v>
      </c>
      <c r="KF21" s="78">
        <v>3</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5</v>
      </c>
      <c r="LA21" s="78">
        <v>0</v>
      </c>
      <c r="LB21" s="78">
        <v>0</v>
      </c>
      <c r="LC21" s="78">
        <v>0</v>
      </c>
      <c r="LD21" s="78">
        <v>0</v>
      </c>
      <c r="LE21" s="78">
        <v>0</v>
      </c>
      <c r="LF21" s="78">
        <v>0</v>
      </c>
      <c r="LG21" s="78">
        <v>0</v>
      </c>
      <c r="LH21" s="78">
        <v>0</v>
      </c>
      <c r="LI21" s="78">
        <v>0</v>
      </c>
      <c r="LJ21" s="78">
        <v>0</v>
      </c>
      <c r="LK21" s="78">
        <v>0</v>
      </c>
      <c r="LL21" s="78">
        <v>0</v>
      </c>
      <c r="LM21" s="78">
        <v>1</v>
      </c>
      <c r="LN21" s="78">
        <v>0</v>
      </c>
      <c r="LO21" s="78">
        <v>0</v>
      </c>
      <c r="LP21" s="78">
        <v>0</v>
      </c>
      <c r="LQ21" s="78">
        <v>0</v>
      </c>
      <c r="LR21" s="78">
        <v>0</v>
      </c>
      <c r="LS21" s="78">
        <v>2</v>
      </c>
      <c r="LT21" s="78">
        <v>0</v>
      </c>
      <c r="LU21" s="78">
        <v>0</v>
      </c>
      <c r="LV21" s="78">
        <v>0</v>
      </c>
      <c r="LW21" s="78">
        <v>0</v>
      </c>
      <c r="LX21" s="78">
        <v>0</v>
      </c>
      <c r="LY21" s="78">
        <v>3</v>
      </c>
      <c r="LZ21" s="78">
        <v>0</v>
      </c>
      <c r="MA21" s="78">
        <v>13</v>
      </c>
      <c r="MB21" s="78">
        <v>0</v>
      </c>
      <c r="MC21" s="78">
        <v>1</v>
      </c>
      <c r="MD21" s="78">
        <v>0</v>
      </c>
      <c r="ME21" s="78">
        <v>0</v>
      </c>
      <c r="MF21" s="78">
        <v>11</v>
      </c>
      <c r="MG21" s="78">
        <v>0</v>
      </c>
      <c r="MH21" s="78">
        <v>0</v>
      </c>
      <c r="MI21" s="78">
        <v>0</v>
      </c>
      <c r="MJ21" s="78">
        <v>0</v>
      </c>
      <c r="MK21" s="78">
        <v>0</v>
      </c>
      <c r="ML21" s="78">
        <v>0</v>
      </c>
      <c r="MM21" s="78">
        <v>0</v>
      </c>
      <c r="MN21" s="78">
        <v>0</v>
      </c>
      <c r="MO21" s="78">
        <v>1</v>
      </c>
      <c r="MP21" s="78">
        <v>0</v>
      </c>
      <c r="MQ21" s="78">
        <v>0</v>
      </c>
      <c r="MR21" s="78">
        <v>0</v>
      </c>
      <c r="MS21" s="78">
        <v>0</v>
      </c>
      <c r="MT21" s="78">
        <v>2</v>
      </c>
      <c r="MU21" s="78">
        <v>0</v>
      </c>
      <c r="MV21" s="78">
        <v>0</v>
      </c>
      <c r="MW21" s="78">
        <v>0</v>
      </c>
      <c r="MX21" s="78">
        <v>1</v>
      </c>
      <c r="MY21" s="78">
        <v>0</v>
      </c>
      <c r="MZ21" s="78">
        <v>0</v>
      </c>
      <c r="NA21" s="78">
        <v>0</v>
      </c>
      <c r="NB21" s="78">
        <v>3</v>
      </c>
      <c r="NC21" s="78">
        <v>0</v>
      </c>
      <c r="ND21" s="78">
        <v>0</v>
      </c>
      <c r="NE21" s="78">
        <v>0</v>
      </c>
      <c r="NF21" s="78">
        <v>5</v>
      </c>
      <c r="NG21" s="78">
        <v>0</v>
      </c>
      <c r="NH21" s="78">
        <v>1</v>
      </c>
      <c r="NI21" s="78">
        <v>3</v>
      </c>
      <c r="NJ21" s="78">
        <v>0</v>
      </c>
      <c r="NK21" s="78">
        <v>1</v>
      </c>
      <c r="NL21" s="78">
        <v>0</v>
      </c>
      <c r="NM21" s="78">
        <v>9</v>
      </c>
      <c r="NN21" s="78">
        <v>0</v>
      </c>
      <c r="NO21" s="78">
        <v>1</v>
      </c>
      <c r="NP21" s="78">
        <v>0</v>
      </c>
      <c r="NQ21" s="78">
        <v>0</v>
      </c>
      <c r="NR21" s="78">
        <v>4</v>
      </c>
      <c r="NS21" s="78">
        <v>6</v>
      </c>
      <c r="NT21" s="78">
        <v>7</v>
      </c>
      <c r="NU21" s="78">
        <v>0</v>
      </c>
      <c r="NV21" s="78">
        <v>1</v>
      </c>
      <c r="NW21" s="78">
        <v>0</v>
      </c>
      <c r="NX21" s="78">
        <v>3</v>
      </c>
      <c r="NY21" s="78">
        <v>17</v>
      </c>
      <c r="NZ21" s="78">
        <v>0</v>
      </c>
      <c r="OA21" s="78">
        <v>1</v>
      </c>
      <c r="OB21" s="78">
        <v>3</v>
      </c>
      <c r="OC21" s="78">
        <v>0</v>
      </c>
      <c r="OD21" s="78">
        <v>0</v>
      </c>
      <c r="OE21" s="78">
        <v>0</v>
      </c>
      <c r="OF21" s="78">
        <v>0</v>
      </c>
      <c r="OG21" s="78">
        <v>3</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5</v>
      </c>
      <c r="PB21" s="78">
        <v>0</v>
      </c>
      <c r="PC21" s="78">
        <v>0</v>
      </c>
      <c r="PD21" s="78">
        <v>0</v>
      </c>
      <c r="PE21" s="78">
        <v>0</v>
      </c>
      <c r="PF21" s="78">
        <v>0</v>
      </c>
      <c r="PG21" s="78">
        <v>0</v>
      </c>
      <c r="PH21" s="78">
        <v>0</v>
      </c>
      <c r="PI21" s="78">
        <v>0</v>
      </c>
      <c r="PJ21" s="78">
        <v>0</v>
      </c>
      <c r="PK21" s="78">
        <v>0</v>
      </c>
      <c r="PL21" s="78">
        <v>0</v>
      </c>
      <c r="PM21" s="78">
        <v>0</v>
      </c>
      <c r="PN21" s="78">
        <v>1</v>
      </c>
      <c r="PO21" s="78">
        <v>0</v>
      </c>
      <c r="PP21" s="78">
        <v>0</v>
      </c>
      <c r="PQ21" s="78">
        <v>0</v>
      </c>
      <c r="PR21" s="78">
        <v>0</v>
      </c>
      <c r="PS21" s="78">
        <v>0</v>
      </c>
      <c r="PT21" s="78">
        <v>2</v>
      </c>
      <c r="PU21" s="78">
        <v>0</v>
      </c>
      <c r="PV21" s="78">
        <v>0</v>
      </c>
      <c r="PW21" s="78">
        <v>0</v>
      </c>
      <c r="PX21" s="78">
        <v>0</v>
      </c>
      <c r="PY21" s="78">
        <v>0</v>
      </c>
      <c r="PZ21" s="78">
        <v>3</v>
      </c>
      <c r="QA21" s="78">
        <v>0</v>
      </c>
      <c r="QB21" s="78">
        <v>13</v>
      </c>
      <c r="QC21" s="78">
        <v>0</v>
      </c>
      <c r="QD21" s="78">
        <v>1</v>
      </c>
      <c r="QE21" s="78">
        <v>0</v>
      </c>
      <c r="QF21" s="78">
        <v>0</v>
      </c>
      <c r="QG21" s="78">
        <v>11</v>
      </c>
      <c r="QH21" s="78">
        <v>0</v>
      </c>
      <c r="QI21" s="78">
        <v>0</v>
      </c>
      <c r="QJ21" s="78">
        <v>0</v>
      </c>
      <c r="QK21" s="78">
        <v>0</v>
      </c>
      <c r="QL21" s="78">
        <v>0</v>
      </c>
      <c r="QM21" s="78">
        <v>0</v>
      </c>
      <c r="QN21" s="78">
        <v>0</v>
      </c>
      <c r="QO21" s="78">
        <v>0</v>
      </c>
      <c r="QP21" s="78">
        <v>1</v>
      </c>
      <c r="QQ21" s="78">
        <v>0</v>
      </c>
      <c r="QR21" s="78">
        <v>0</v>
      </c>
      <c r="QS21" s="78">
        <v>2</v>
      </c>
      <c r="QT21" s="78">
        <v>1</v>
      </c>
      <c r="QU21" s="78">
        <v>0</v>
      </c>
      <c r="QV21" s="78">
        <v>3</v>
      </c>
      <c r="QW21" s="78">
        <v>0</v>
      </c>
      <c r="QX21" s="78">
        <v>62</v>
      </c>
      <c r="QY21" s="78">
        <v>3</v>
      </c>
      <c r="QZ21" s="78">
        <v>1</v>
      </c>
      <c r="RA21" s="78">
        <v>0</v>
      </c>
      <c r="RB21" s="78">
        <v>5</v>
      </c>
      <c r="RC21" s="78">
        <v>0</v>
      </c>
      <c r="RD21" s="78">
        <v>1</v>
      </c>
      <c r="RE21" s="78">
        <v>0</v>
      </c>
      <c r="RF21" s="78">
        <v>2</v>
      </c>
      <c r="RG21" s="78">
        <v>0</v>
      </c>
      <c r="RH21" s="78">
        <v>3</v>
      </c>
      <c r="RI21" s="78">
        <v>14</v>
      </c>
      <c r="RJ21" s="78">
        <v>0</v>
      </c>
      <c r="RK21" s="78">
        <v>11</v>
      </c>
      <c r="RL21" s="78">
        <v>1</v>
      </c>
      <c r="RM21" s="78">
        <v>0</v>
      </c>
      <c r="RN21" s="78">
        <v>2</v>
      </c>
      <c r="RO21" s="78">
        <v>1</v>
      </c>
      <c r="RP21" s="78">
        <v>0</v>
      </c>
      <c r="RQ21" s="78">
        <v>3</v>
      </c>
      <c r="RR21" s="78">
        <v>0</v>
      </c>
      <c r="RS21" s="78">
        <v>62</v>
      </c>
      <c r="RT21" s="78">
        <v>5</v>
      </c>
      <c r="RU21" s="78">
        <v>1</v>
      </c>
      <c r="RV21" s="78">
        <v>0</v>
      </c>
      <c r="RW21" s="78">
        <v>5</v>
      </c>
      <c r="RX21" s="78">
        <v>0</v>
      </c>
      <c r="RY21" s="78">
        <v>1</v>
      </c>
      <c r="RZ21" s="78">
        <v>0</v>
      </c>
      <c r="SA21" s="78">
        <v>2</v>
      </c>
      <c r="SB21" s="78">
        <v>0</v>
      </c>
      <c r="SC21" s="78">
        <v>3</v>
      </c>
      <c r="SD21" s="78">
        <v>14</v>
      </c>
      <c r="SE21" s="78">
        <v>0</v>
      </c>
      <c r="SF21" s="78">
        <v>11</v>
      </c>
      <c r="SG21" s="78">
        <v>1</v>
      </c>
      <c r="SH21" s="78">
        <v>0</v>
      </c>
    </row>
    <row r="22" spans="1:502">
      <c r="A22" s="17" t="s">
        <v>1721</v>
      </c>
      <c r="B22" s="77">
        <v>14</v>
      </c>
      <c r="C22" s="77">
        <v>14</v>
      </c>
      <c r="D22" s="77">
        <v>1</v>
      </c>
      <c r="E22" s="77">
        <v>2017</v>
      </c>
      <c r="F22" s="77" t="s">
        <v>157</v>
      </c>
      <c r="G22" s="1017" t="s">
        <v>1565</v>
      </c>
      <c r="H22" s="77" t="s">
        <v>1566</v>
      </c>
      <c r="I22" s="1018"/>
      <c r="J22" s="80">
        <v>12.994999999999999</v>
      </c>
      <c r="K22" s="80">
        <v>0</v>
      </c>
      <c r="L22" s="80">
        <v>0</v>
      </c>
      <c r="M22" s="80">
        <v>0</v>
      </c>
      <c r="N22" s="80">
        <v>20.782</v>
      </c>
      <c r="O22" s="80">
        <v>0</v>
      </c>
      <c r="P22" s="80">
        <v>0</v>
      </c>
      <c r="Q22" s="80">
        <v>0</v>
      </c>
      <c r="R22" s="80">
        <v>23.361000000000001</v>
      </c>
      <c r="S22" s="80">
        <v>0</v>
      </c>
      <c r="T22" s="80">
        <v>3.742</v>
      </c>
      <c r="U22" s="80">
        <v>30.332000000000001</v>
      </c>
      <c r="V22" s="80">
        <v>0</v>
      </c>
      <c r="W22" s="80">
        <v>540.29</v>
      </c>
      <c r="X22" s="80">
        <v>0</v>
      </c>
      <c r="Y22" s="80">
        <v>113.074</v>
      </c>
      <c r="Z22" s="80">
        <v>0</v>
      </c>
      <c r="AA22" s="80">
        <v>4.1680000000000001</v>
      </c>
      <c r="AB22" s="80">
        <v>0</v>
      </c>
      <c r="AC22" s="80">
        <v>0</v>
      </c>
      <c r="AD22" s="80">
        <v>61.857999999999997</v>
      </c>
      <c r="AE22" s="80">
        <v>39.042999999999999</v>
      </c>
      <c r="AF22" s="80">
        <v>627.35400000000004</v>
      </c>
      <c r="AG22" s="80">
        <v>0</v>
      </c>
      <c r="AH22" s="80">
        <v>4.6050000000000004</v>
      </c>
      <c r="AI22" s="80">
        <v>0</v>
      </c>
      <c r="AJ22" s="80">
        <v>123.773</v>
      </c>
      <c r="AK22" s="80">
        <v>302.99799999999999</v>
      </c>
      <c r="AL22" s="80">
        <v>0</v>
      </c>
      <c r="AM22" s="80">
        <v>15.782</v>
      </c>
      <c r="AN22" s="80">
        <v>44.868000000000002</v>
      </c>
      <c r="AO22" s="80">
        <v>0</v>
      </c>
      <c r="AP22" s="80">
        <v>512.54100000000005</v>
      </c>
      <c r="AQ22" s="80">
        <v>0</v>
      </c>
      <c r="AR22" s="80">
        <v>0</v>
      </c>
      <c r="AS22" s="80">
        <v>25.861000000000001</v>
      </c>
      <c r="AT22" s="80">
        <v>2.774</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15.355</v>
      </c>
      <c r="BN22" s="80">
        <v>0</v>
      </c>
      <c r="BO22" s="80">
        <v>0</v>
      </c>
      <c r="BP22" s="80">
        <v>0</v>
      </c>
      <c r="BQ22" s="80">
        <v>0</v>
      </c>
      <c r="BR22" s="80">
        <v>0</v>
      </c>
      <c r="BS22" s="80">
        <v>0</v>
      </c>
      <c r="BT22" s="80">
        <v>0</v>
      </c>
      <c r="BU22" s="80">
        <v>0</v>
      </c>
      <c r="BV22" s="80">
        <v>0</v>
      </c>
      <c r="BW22" s="80">
        <v>0</v>
      </c>
      <c r="BX22" s="80">
        <v>0</v>
      </c>
      <c r="BY22" s="80">
        <v>0</v>
      </c>
      <c r="BZ22" s="80">
        <v>3.77</v>
      </c>
      <c r="CA22" s="80">
        <v>0</v>
      </c>
      <c r="CB22" s="80">
        <v>0</v>
      </c>
      <c r="CC22" s="80">
        <v>0</v>
      </c>
      <c r="CD22" s="80">
        <v>0</v>
      </c>
      <c r="CE22" s="80">
        <v>0</v>
      </c>
      <c r="CF22" s="80">
        <v>6.8390000000000004</v>
      </c>
      <c r="CG22" s="80">
        <v>0</v>
      </c>
      <c r="CH22" s="80">
        <v>0</v>
      </c>
      <c r="CI22" s="80">
        <v>0</v>
      </c>
      <c r="CJ22" s="80">
        <v>0</v>
      </c>
      <c r="CK22" s="80">
        <v>0</v>
      </c>
      <c r="CL22" s="80">
        <v>28.609000000000002</v>
      </c>
      <c r="CM22" s="80">
        <v>0</v>
      </c>
      <c r="CN22" s="80">
        <v>69.531000000000006</v>
      </c>
      <c r="CO22" s="80">
        <v>0</v>
      </c>
      <c r="CP22" s="80">
        <v>3.536</v>
      </c>
      <c r="CQ22" s="80">
        <v>0</v>
      </c>
      <c r="CR22" s="80">
        <v>0</v>
      </c>
      <c r="CS22" s="80">
        <v>406.28300000000002</v>
      </c>
      <c r="CT22" s="80">
        <v>0</v>
      </c>
      <c r="CU22" s="80">
        <v>0</v>
      </c>
      <c r="CV22" s="80">
        <v>0</v>
      </c>
      <c r="CW22" s="80">
        <v>0</v>
      </c>
      <c r="CX22" s="80">
        <v>0</v>
      </c>
      <c r="CY22" s="80">
        <v>0</v>
      </c>
      <c r="CZ22" s="80">
        <v>0</v>
      </c>
      <c r="DA22" s="80">
        <v>0</v>
      </c>
      <c r="DB22" s="80">
        <v>3.339</v>
      </c>
      <c r="DC22" s="80">
        <v>0</v>
      </c>
      <c r="DD22" s="80">
        <v>0</v>
      </c>
      <c r="DE22" s="80">
        <v>0</v>
      </c>
      <c r="DF22" s="80">
        <v>0</v>
      </c>
      <c r="DG22" s="80">
        <v>512.54100000000005</v>
      </c>
      <c r="DH22" s="80">
        <v>0</v>
      </c>
      <c r="DI22" s="80">
        <v>0</v>
      </c>
      <c r="DJ22" s="80">
        <v>0</v>
      </c>
      <c r="DK22" s="80">
        <v>12.994999999999999</v>
      </c>
      <c r="DL22" s="80">
        <v>0</v>
      </c>
      <c r="DM22" s="80">
        <v>0</v>
      </c>
      <c r="DN22" s="80">
        <v>0</v>
      </c>
      <c r="DO22" s="80">
        <v>20.782</v>
      </c>
      <c r="DP22" s="80">
        <v>0</v>
      </c>
      <c r="DQ22" s="80">
        <v>0</v>
      </c>
      <c r="DR22" s="80">
        <v>0</v>
      </c>
      <c r="DS22" s="80">
        <v>23.361000000000001</v>
      </c>
      <c r="DT22" s="80">
        <v>0</v>
      </c>
      <c r="DU22" s="80">
        <v>3.742</v>
      </c>
      <c r="DV22" s="80">
        <v>30.332000000000001</v>
      </c>
      <c r="DW22" s="80">
        <v>0</v>
      </c>
      <c r="DX22" s="80">
        <v>540.29</v>
      </c>
      <c r="DY22" s="80">
        <v>0</v>
      </c>
      <c r="DZ22" s="80">
        <v>113.074</v>
      </c>
      <c r="EA22" s="80">
        <v>0</v>
      </c>
      <c r="EB22" s="80">
        <v>4.1680000000000001</v>
      </c>
      <c r="EC22" s="80">
        <v>0</v>
      </c>
      <c r="ED22" s="80">
        <v>0</v>
      </c>
      <c r="EE22" s="80">
        <v>61.857999999999997</v>
      </c>
      <c r="EF22" s="80">
        <v>39.042999999999999</v>
      </c>
      <c r="EG22" s="80">
        <v>627.35400000000004</v>
      </c>
      <c r="EH22" s="80">
        <v>0</v>
      </c>
      <c r="EI22" s="80">
        <v>4.6050000000000004</v>
      </c>
      <c r="EJ22" s="80">
        <v>0</v>
      </c>
      <c r="EK22" s="80">
        <v>123.773</v>
      </c>
      <c r="EL22" s="80">
        <v>302.99799999999999</v>
      </c>
      <c r="EM22" s="80">
        <v>0</v>
      </c>
      <c r="EN22" s="80">
        <v>15.782</v>
      </c>
      <c r="EO22" s="80">
        <v>44.868000000000002</v>
      </c>
      <c r="EP22" s="80">
        <v>0</v>
      </c>
      <c r="EQ22" s="80">
        <v>0</v>
      </c>
      <c r="ER22" s="80">
        <v>0</v>
      </c>
      <c r="ES22" s="80">
        <v>0</v>
      </c>
      <c r="ET22" s="80">
        <v>25.861000000000001</v>
      </c>
      <c r="EU22" s="80">
        <v>2.774</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15.355</v>
      </c>
      <c r="FO22" s="80">
        <v>0</v>
      </c>
      <c r="FP22" s="80">
        <v>0</v>
      </c>
      <c r="FQ22" s="80">
        <v>0</v>
      </c>
      <c r="FR22" s="80">
        <v>0</v>
      </c>
      <c r="FS22" s="80">
        <v>0</v>
      </c>
      <c r="FT22" s="80">
        <v>0</v>
      </c>
      <c r="FU22" s="80">
        <v>0</v>
      </c>
      <c r="FV22" s="80">
        <v>0</v>
      </c>
      <c r="FW22" s="80">
        <v>0</v>
      </c>
      <c r="FX22" s="80">
        <v>0</v>
      </c>
      <c r="FY22" s="80">
        <v>0</v>
      </c>
      <c r="FZ22" s="80">
        <v>0</v>
      </c>
      <c r="GA22" s="80">
        <v>3.77</v>
      </c>
      <c r="GB22" s="80">
        <v>0</v>
      </c>
      <c r="GC22" s="80">
        <v>0</v>
      </c>
      <c r="GD22" s="80">
        <v>0</v>
      </c>
      <c r="GE22" s="80">
        <v>0</v>
      </c>
      <c r="GF22" s="80">
        <v>0</v>
      </c>
      <c r="GG22" s="80">
        <v>6.8390000000000004</v>
      </c>
      <c r="GH22" s="80">
        <v>0</v>
      </c>
      <c r="GI22" s="80">
        <v>0</v>
      </c>
      <c r="GJ22" s="80">
        <v>0</v>
      </c>
      <c r="GK22" s="80">
        <v>0</v>
      </c>
      <c r="GL22" s="80">
        <v>0</v>
      </c>
      <c r="GM22" s="80">
        <v>28.609000000000002</v>
      </c>
      <c r="GN22" s="80">
        <v>0</v>
      </c>
      <c r="GO22" s="80">
        <v>69.531000000000006</v>
      </c>
      <c r="GP22" s="80">
        <v>0</v>
      </c>
      <c r="GQ22" s="80">
        <v>3.536</v>
      </c>
      <c r="GR22" s="80">
        <v>0</v>
      </c>
      <c r="GS22" s="80">
        <v>0</v>
      </c>
      <c r="GT22" s="80">
        <v>406.28300000000002</v>
      </c>
      <c r="GU22" s="80">
        <v>0</v>
      </c>
      <c r="GV22" s="80">
        <v>0</v>
      </c>
      <c r="GW22" s="80">
        <v>0</v>
      </c>
      <c r="GX22" s="80">
        <v>0</v>
      </c>
      <c r="GY22" s="80">
        <v>0</v>
      </c>
      <c r="GZ22" s="80">
        <v>0</v>
      </c>
      <c r="HA22" s="80">
        <v>0</v>
      </c>
      <c r="HB22" s="80">
        <v>0</v>
      </c>
      <c r="HC22" s="80">
        <v>3.339</v>
      </c>
      <c r="HD22" s="80">
        <v>0</v>
      </c>
      <c r="HE22" s="80">
        <v>0</v>
      </c>
      <c r="HF22" s="80">
        <v>512.54100000000005</v>
      </c>
      <c r="HG22" s="80">
        <v>12.994999999999999</v>
      </c>
      <c r="HH22" s="80">
        <v>0</v>
      </c>
      <c r="HI22" s="80">
        <v>20.782</v>
      </c>
      <c r="HJ22" s="80">
        <v>0</v>
      </c>
      <c r="HK22" s="80">
        <v>1935.248</v>
      </c>
      <c r="HL22" s="80">
        <v>25.861000000000001</v>
      </c>
      <c r="HM22" s="80">
        <v>2.774</v>
      </c>
      <c r="HN22" s="80">
        <v>0</v>
      </c>
      <c r="HO22" s="80">
        <v>15.355</v>
      </c>
      <c r="HP22" s="80">
        <v>0</v>
      </c>
      <c r="HQ22" s="80">
        <v>3.77</v>
      </c>
      <c r="HR22" s="80">
        <v>0</v>
      </c>
      <c r="HS22" s="80">
        <v>6.8390000000000004</v>
      </c>
      <c r="HT22" s="80">
        <v>0</v>
      </c>
      <c r="HU22" s="80">
        <v>28.609000000000002</v>
      </c>
      <c r="HV22" s="80">
        <v>73.066999999999993</v>
      </c>
      <c r="HW22" s="80">
        <v>0</v>
      </c>
      <c r="HX22" s="80">
        <v>406.28300000000002</v>
      </c>
      <c r="HY22" s="80">
        <v>3.339</v>
      </c>
      <c r="HZ22" s="80">
        <v>0</v>
      </c>
      <c r="IA22" s="80">
        <v>512.54100000000005</v>
      </c>
      <c r="IB22" s="80">
        <v>12.994999999999999</v>
      </c>
      <c r="IC22" s="80">
        <v>0</v>
      </c>
      <c r="ID22" s="80">
        <v>20.782</v>
      </c>
      <c r="IE22" s="80">
        <v>0</v>
      </c>
      <c r="IF22" s="80">
        <v>1935.248</v>
      </c>
      <c r="IG22" s="80">
        <v>538.40200000000004</v>
      </c>
      <c r="IH22" s="80">
        <v>2.774</v>
      </c>
      <c r="II22" s="80">
        <v>0</v>
      </c>
      <c r="IJ22" s="80">
        <v>15.355</v>
      </c>
      <c r="IK22" s="80">
        <v>0</v>
      </c>
      <c r="IL22" s="80">
        <v>3.77</v>
      </c>
      <c r="IM22" s="80">
        <v>0</v>
      </c>
      <c r="IN22" s="80">
        <v>6.8390000000000004</v>
      </c>
      <c r="IO22" s="80">
        <v>0</v>
      </c>
      <c r="IP22" s="80">
        <v>28.609000000000002</v>
      </c>
      <c r="IQ22" s="80">
        <v>73.066999999999993</v>
      </c>
      <c r="IR22" s="80">
        <v>0</v>
      </c>
      <c r="IS22" s="80">
        <v>406.28300000000002</v>
      </c>
      <c r="IT22" s="80">
        <v>3.339</v>
      </c>
      <c r="IU22" s="80">
        <v>0</v>
      </c>
      <c r="IV22" s="81">
        <v>0</v>
      </c>
      <c r="IW22" s="78">
        <v>2</v>
      </c>
      <c r="IX22" s="78">
        <v>0</v>
      </c>
      <c r="IY22" s="78">
        <v>0</v>
      </c>
      <c r="IZ22" s="78">
        <v>0</v>
      </c>
      <c r="JA22" s="78">
        <v>3</v>
      </c>
      <c r="JB22" s="78">
        <v>0</v>
      </c>
      <c r="JC22" s="78">
        <v>0</v>
      </c>
      <c r="JD22" s="78">
        <v>0</v>
      </c>
      <c r="JE22" s="78">
        <v>5</v>
      </c>
      <c r="JF22" s="78">
        <v>0</v>
      </c>
      <c r="JG22" s="78">
        <v>1</v>
      </c>
      <c r="JH22" s="78">
        <v>3</v>
      </c>
      <c r="JI22" s="78">
        <v>0</v>
      </c>
      <c r="JJ22" s="78">
        <v>1</v>
      </c>
      <c r="JK22" s="78">
        <v>0</v>
      </c>
      <c r="JL22" s="78">
        <v>9</v>
      </c>
      <c r="JM22" s="78">
        <v>0</v>
      </c>
      <c r="JN22" s="78">
        <v>1</v>
      </c>
      <c r="JO22" s="78">
        <v>0</v>
      </c>
      <c r="JP22" s="78">
        <v>0</v>
      </c>
      <c r="JQ22" s="78">
        <v>3</v>
      </c>
      <c r="JR22" s="78">
        <v>6</v>
      </c>
      <c r="JS22" s="78">
        <v>7</v>
      </c>
      <c r="JT22" s="78">
        <v>0</v>
      </c>
      <c r="JU22" s="78">
        <v>1</v>
      </c>
      <c r="JV22" s="78">
        <v>0</v>
      </c>
      <c r="JW22" s="78">
        <v>3</v>
      </c>
      <c r="JX22" s="78">
        <v>20</v>
      </c>
      <c r="JY22" s="78">
        <v>0</v>
      </c>
      <c r="JZ22" s="78">
        <v>1</v>
      </c>
      <c r="KA22" s="78">
        <v>3</v>
      </c>
      <c r="KB22" s="78">
        <v>0</v>
      </c>
      <c r="KC22" s="78">
        <v>2</v>
      </c>
      <c r="KD22" s="78">
        <v>0</v>
      </c>
      <c r="KE22" s="78">
        <v>0</v>
      </c>
      <c r="KF22" s="78">
        <v>3</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1</v>
      </c>
      <c r="LN22" s="78">
        <v>0</v>
      </c>
      <c r="LO22" s="78">
        <v>0</v>
      </c>
      <c r="LP22" s="78">
        <v>0</v>
      </c>
      <c r="LQ22" s="78">
        <v>0</v>
      </c>
      <c r="LR22" s="78">
        <v>0</v>
      </c>
      <c r="LS22" s="78">
        <v>2</v>
      </c>
      <c r="LT22" s="78">
        <v>0</v>
      </c>
      <c r="LU22" s="78">
        <v>0</v>
      </c>
      <c r="LV22" s="78">
        <v>0</v>
      </c>
      <c r="LW22" s="78">
        <v>0</v>
      </c>
      <c r="LX22" s="78">
        <v>0</v>
      </c>
      <c r="LY22" s="78">
        <v>3</v>
      </c>
      <c r="LZ22" s="78">
        <v>0</v>
      </c>
      <c r="MA22" s="78">
        <v>13</v>
      </c>
      <c r="MB22" s="78">
        <v>0</v>
      </c>
      <c r="MC22" s="78">
        <v>1</v>
      </c>
      <c r="MD22" s="78">
        <v>0</v>
      </c>
      <c r="ME22" s="78">
        <v>0</v>
      </c>
      <c r="MF22" s="78">
        <v>13</v>
      </c>
      <c r="MG22" s="78">
        <v>0</v>
      </c>
      <c r="MH22" s="78">
        <v>0</v>
      </c>
      <c r="MI22" s="78">
        <v>0</v>
      </c>
      <c r="MJ22" s="78">
        <v>0</v>
      </c>
      <c r="MK22" s="78">
        <v>0</v>
      </c>
      <c r="ML22" s="78">
        <v>0</v>
      </c>
      <c r="MM22" s="78">
        <v>0</v>
      </c>
      <c r="MN22" s="78">
        <v>0</v>
      </c>
      <c r="MO22" s="78">
        <v>1</v>
      </c>
      <c r="MP22" s="78">
        <v>0</v>
      </c>
      <c r="MQ22" s="78">
        <v>0</v>
      </c>
      <c r="MR22" s="78">
        <v>0</v>
      </c>
      <c r="MS22" s="78">
        <v>0</v>
      </c>
      <c r="MT22" s="78">
        <v>2</v>
      </c>
      <c r="MU22" s="78">
        <v>0</v>
      </c>
      <c r="MV22" s="78">
        <v>0</v>
      </c>
      <c r="MW22" s="78">
        <v>0</v>
      </c>
      <c r="MX22" s="78">
        <v>2</v>
      </c>
      <c r="MY22" s="78">
        <v>0</v>
      </c>
      <c r="MZ22" s="78">
        <v>0</v>
      </c>
      <c r="NA22" s="78">
        <v>0</v>
      </c>
      <c r="NB22" s="78">
        <v>3</v>
      </c>
      <c r="NC22" s="78">
        <v>0</v>
      </c>
      <c r="ND22" s="78">
        <v>0</v>
      </c>
      <c r="NE22" s="78">
        <v>0</v>
      </c>
      <c r="NF22" s="78">
        <v>5</v>
      </c>
      <c r="NG22" s="78">
        <v>0</v>
      </c>
      <c r="NH22" s="78">
        <v>1</v>
      </c>
      <c r="NI22" s="78">
        <v>3</v>
      </c>
      <c r="NJ22" s="78">
        <v>0</v>
      </c>
      <c r="NK22" s="78">
        <v>1</v>
      </c>
      <c r="NL22" s="78">
        <v>0</v>
      </c>
      <c r="NM22" s="78">
        <v>9</v>
      </c>
      <c r="NN22" s="78">
        <v>0</v>
      </c>
      <c r="NO22" s="78">
        <v>1</v>
      </c>
      <c r="NP22" s="78">
        <v>0</v>
      </c>
      <c r="NQ22" s="78">
        <v>0</v>
      </c>
      <c r="NR22" s="78">
        <v>3</v>
      </c>
      <c r="NS22" s="78">
        <v>6</v>
      </c>
      <c r="NT22" s="78">
        <v>7</v>
      </c>
      <c r="NU22" s="78">
        <v>0</v>
      </c>
      <c r="NV22" s="78">
        <v>1</v>
      </c>
      <c r="NW22" s="78">
        <v>0</v>
      </c>
      <c r="NX22" s="78">
        <v>3</v>
      </c>
      <c r="NY22" s="78">
        <v>20</v>
      </c>
      <c r="NZ22" s="78">
        <v>0</v>
      </c>
      <c r="OA22" s="78">
        <v>1</v>
      </c>
      <c r="OB22" s="78">
        <v>3</v>
      </c>
      <c r="OC22" s="78">
        <v>0</v>
      </c>
      <c r="OD22" s="78">
        <v>0</v>
      </c>
      <c r="OE22" s="78">
        <v>0</v>
      </c>
      <c r="OF22" s="78">
        <v>0</v>
      </c>
      <c r="OG22" s="78">
        <v>3</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1</v>
      </c>
      <c r="PO22" s="78">
        <v>0</v>
      </c>
      <c r="PP22" s="78">
        <v>0</v>
      </c>
      <c r="PQ22" s="78">
        <v>0</v>
      </c>
      <c r="PR22" s="78">
        <v>0</v>
      </c>
      <c r="PS22" s="78">
        <v>0</v>
      </c>
      <c r="PT22" s="78">
        <v>2</v>
      </c>
      <c r="PU22" s="78">
        <v>0</v>
      </c>
      <c r="PV22" s="78">
        <v>0</v>
      </c>
      <c r="PW22" s="78">
        <v>0</v>
      </c>
      <c r="PX22" s="78">
        <v>0</v>
      </c>
      <c r="PY22" s="78">
        <v>0</v>
      </c>
      <c r="PZ22" s="78">
        <v>3</v>
      </c>
      <c r="QA22" s="78">
        <v>0</v>
      </c>
      <c r="QB22" s="78">
        <v>13</v>
      </c>
      <c r="QC22" s="78">
        <v>0</v>
      </c>
      <c r="QD22" s="78">
        <v>1</v>
      </c>
      <c r="QE22" s="78">
        <v>0</v>
      </c>
      <c r="QF22" s="78">
        <v>0</v>
      </c>
      <c r="QG22" s="78">
        <v>13</v>
      </c>
      <c r="QH22" s="78">
        <v>0</v>
      </c>
      <c r="QI22" s="78">
        <v>0</v>
      </c>
      <c r="QJ22" s="78">
        <v>0</v>
      </c>
      <c r="QK22" s="78">
        <v>0</v>
      </c>
      <c r="QL22" s="78">
        <v>0</v>
      </c>
      <c r="QM22" s="78">
        <v>0</v>
      </c>
      <c r="QN22" s="78">
        <v>0</v>
      </c>
      <c r="QO22" s="78">
        <v>0</v>
      </c>
      <c r="QP22" s="78">
        <v>1</v>
      </c>
      <c r="QQ22" s="78">
        <v>0</v>
      </c>
      <c r="QR22" s="78">
        <v>0</v>
      </c>
      <c r="QS22" s="78">
        <v>2</v>
      </c>
      <c r="QT22" s="78">
        <v>2</v>
      </c>
      <c r="QU22" s="78">
        <v>0</v>
      </c>
      <c r="QV22" s="78">
        <v>3</v>
      </c>
      <c r="QW22" s="78">
        <v>0</v>
      </c>
      <c r="QX22" s="78">
        <v>64</v>
      </c>
      <c r="QY22" s="78">
        <v>3</v>
      </c>
      <c r="QZ22" s="78">
        <v>1</v>
      </c>
      <c r="RA22" s="78">
        <v>0</v>
      </c>
      <c r="RB22" s="78">
        <v>5</v>
      </c>
      <c r="RC22" s="78">
        <v>0</v>
      </c>
      <c r="RD22" s="78">
        <v>1</v>
      </c>
      <c r="RE22" s="78">
        <v>0</v>
      </c>
      <c r="RF22" s="78">
        <v>2</v>
      </c>
      <c r="RG22" s="78">
        <v>0</v>
      </c>
      <c r="RH22" s="78">
        <v>3</v>
      </c>
      <c r="RI22" s="78">
        <v>14</v>
      </c>
      <c r="RJ22" s="78">
        <v>0</v>
      </c>
      <c r="RK22" s="78">
        <v>13</v>
      </c>
      <c r="RL22" s="78">
        <v>1</v>
      </c>
      <c r="RM22" s="78">
        <v>0</v>
      </c>
      <c r="RN22" s="78">
        <v>2</v>
      </c>
      <c r="RO22" s="78">
        <v>2</v>
      </c>
      <c r="RP22" s="78">
        <v>0</v>
      </c>
      <c r="RQ22" s="78">
        <v>3</v>
      </c>
      <c r="RR22" s="78">
        <v>0</v>
      </c>
      <c r="RS22" s="78">
        <v>64</v>
      </c>
      <c r="RT22" s="78">
        <v>5</v>
      </c>
      <c r="RU22" s="78">
        <v>1</v>
      </c>
      <c r="RV22" s="78">
        <v>0</v>
      </c>
      <c r="RW22" s="78">
        <v>5</v>
      </c>
      <c r="RX22" s="78">
        <v>0</v>
      </c>
      <c r="RY22" s="78">
        <v>1</v>
      </c>
      <c r="RZ22" s="78">
        <v>0</v>
      </c>
      <c r="SA22" s="78">
        <v>2</v>
      </c>
      <c r="SB22" s="78">
        <v>0</v>
      </c>
      <c r="SC22" s="78">
        <v>3</v>
      </c>
      <c r="SD22" s="78">
        <v>14</v>
      </c>
      <c r="SE22" s="78">
        <v>0</v>
      </c>
      <c r="SF22" s="78">
        <v>13</v>
      </c>
      <c r="SG22" s="78">
        <v>1</v>
      </c>
      <c r="SH22" s="78">
        <v>0</v>
      </c>
    </row>
    <row r="23" spans="1:502">
      <c r="A23" s="17" t="s">
        <v>1722</v>
      </c>
      <c r="B23" s="77">
        <v>15</v>
      </c>
      <c r="C23" s="77">
        <v>15</v>
      </c>
      <c r="D23" s="77">
        <v>1</v>
      </c>
      <c r="E23" s="77">
        <v>2018</v>
      </c>
      <c r="F23" s="77" t="s">
        <v>184</v>
      </c>
      <c r="G23" s="1017" t="s">
        <v>1565</v>
      </c>
      <c r="H23" s="77" t="s">
        <v>1566</v>
      </c>
      <c r="I23" s="1018"/>
      <c r="J23" s="80">
        <v>15.22</v>
      </c>
      <c r="K23" s="80">
        <v>0</v>
      </c>
      <c r="L23" s="80">
        <v>0</v>
      </c>
      <c r="M23" s="80">
        <v>0</v>
      </c>
      <c r="N23" s="80">
        <v>19.646000000000001</v>
      </c>
      <c r="O23" s="80">
        <v>0</v>
      </c>
      <c r="P23" s="80">
        <v>0</v>
      </c>
      <c r="Q23" s="80">
        <v>0</v>
      </c>
      <c r="R23" s="80">
        <v>22.19</v>
      </c>
      <c r="S23" s="80">
        <v>0</v>
      </c>
      <c r="T23" s="80">
        <v>3.5840000000000001</v>
      </c>
      <c r="U23" s="80">
        <v>39.936999999999998</v>
      </c>
      <c r="V23" s="80">
        <v>0</v>
      </c>
      <c r="W23" s="80">
        <v>497.512</v>
      </c>
      <c r="X23" s="80">
        <v>0</v>
      </c>
      <c r="Y23" s="80">
        <v>111.562</v>
      </c>
      <c r="Z23" s="80">
        <v>0</v>
      </c>
      <c r="AA23" s="80">
        <v>3.9169999999999998</v>
      </c>
      <c r="AB23" s="80">
        <v>0</v>
      </c>
      <c r="AC23" s="80">
        <v>0</v>
      </c>
      <c r="AD23" s="80">
        <v>72.120999999999995</v>
      </c>
      <c r="AE23" s="80">
        <v>39.771999999999998</v>
      </c>
      <c r="AF23" s="80">
        <v>611.40200000000004</v>
      </c>
      <c r="AG23" s="80">
        <v>0</v>
      </c>
      <c r="AH23" s="80">
        <v>4.09</v>
      </c>
      <c r="AI23" s="80">
        <v>0</v>
      </c>
      <c r="AJ23" s="80">
        <v>121.64700000000001</v>
      </c>
      <c r="AK23" s="80">
        <v>315.80200000000002</v>
      </c>
      <c r="AL23" s="80">
        <v>0</v>
      </c>
      <c r="AM23" s="80">
        <v>13.487</v>
      </c>
      <c r="AN23" s="80">
        <v>42.323</v>
      </c>
      <c r="AO23" s="80">
        <v>0</v>
      </c>
      <c r="AP23" s="80">
        <v>492.49</v>
      </c>
      <c r="AQ23" s="80">
        <v>0</v>
      </c>
      <c r="AR23" s="80">
        <v>0</v>
      </c>
      <c r="AS23" s="80">
        <v>23.98</v>
      </c>
      <c r="AT23" s="80">
        <v>2.3570000000000002</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13.867000000000001</v>
      </c>
      <c r="BN23" s="80">
        <v>0</v>
      </c>
      <c r="BO23" s="80">
        <v>0</v>
      </c>
      <c r="BP23" s="80">
        <v>0</v>
      </c>
      <c r="BQ23" s="80">
        <v>0</v>
      </c>
      <c r="BR23" s="80">
        <v>0</v>
      </c>
      <c r="BS23" s="80">
        <v>0</v>
      </c>
      <c r="BT23" s="80">
        <v>0</v>
      </c>
      <c r="BU23" s="80">
        <v>0</v>
      </c>
      <c r="BV23" s="80">
        <v>0</v>
      </c>
      <c r="BW23" s="80">
        <v>0</v>
      </c>
      <c r="BX23" s="80">
        <v>0</v>
      </c>
      <c r="BY23" s="80">
        <v>0</v>
      </c>
      <c r="BZ23" s="80">
        <v>3.4340000000000002</v>
      </c>
      <c r="CA23" s="80">
        <v>0</v>
      </c>
      <c r="CB23" s="80">
        <v>0</v>
      </c>
      <c r="CC23" s="80">
        <v>0</v>
      </c>
      <c r="CD23" s="80">
        <v>0</v>
      </c>
      <c r="CE23" s="80">
        <v>0</v>
      </c>
      <c r="CF23" s="80">
        <v>6.3780000000000001</v>
      </c>
      <c r="CG23" s="80">
        <v>0</v>
      </c>
      <c r="CH23" s="80">
        <v>0</v>
      </c>
      <c r="CI23" s="80">
        <v>0</v>
      </c>
      <c r="CJ23" s="80">
        <v>0</v>
      </c>
      <c r="CK23" s="80">
        <v>0</v>
      </c>
      <c r="CL23" s="80">
        <v>26.637</v>
      </c>
      <c r="CM23" s="80">
        <v>0</v>
      </c>
      <c r="CN23" s="80">
        <v>62.122</v>
      </c>
      <c r="CO23" s="80">
        <v>0</v>
      </c>
      <c r="CP23" s="80">
        <v>3.3940000000000001</v>
      </c>
      <c r="CQ23" s="80">
        <v>0</v>
      </c>
      <c r="CR23" s="80">
        <v>0</v>
      </c>
      <c r="CS23" s="80">
        <v>390.92200000000003</v>
      </c>
      <c r="CT23" s="80">
        <v>0</v>
      </c>
      <c r="CU23" s="80">
        <v>0</v>
      </c>
      <c r="CV23" s="80">
        <v>0</v>
      </c>
      <c r="CW23" s="80">
        <v>0</v>
      </c>
      <c r="CX23" s="80">
        <v>0</v>
      </c>
      <c r="CY23" s="80">
        <v>0</v>
      </c>
      <c r="CZ23" s="80">
        <v>0</v>
      </c>
      <c r="DA23" s="80">
        <v>0</v>
      </c>
      <c r="DB23" s="80">
        <v>3.1139999999999999</v>
      </c>
      <c r="DC23" s="80">
        <v>0</v>
      </c>
      <c r="DD23" s="80">
        <v>0</v>
      </c>
      <c r="DE23" s="80">
        <v>0</v>
      </c>
      <c r="DF23" s="80">
        <v>0</v>
      </c>
      <c r="DG23" s="80">
        <v>492.49</v>
      </c>
      <c r="DH23" s="80">
        <v>0</v>
      </c>
      <c r="DI23" s="80">
        <v>0</v>
      </c>
      <c r="DJ23" s="80">
        <v>0</v>
      </c>
      <c r="DK23" s="80">
        <v>15.22</v>
      </c>
      <c r="DL23" s="80">
        <v>0</v>
      </c>
      <c r="DM23" s="80">
        <v>0</v>
      </c>
      <c r="DN23" s="80">
        <v>0</v>
      </c>
      <c r="DO23" s="80">
        <v>19.646000000000001</v>
      </c>
      <c r="DP23" s="80">
        <v>0</v>
      </c>
      <c r="DQ23" s="80">
        <v>0</v>
      </c>
      <c r="DR23" s="80">
        <v>0</v>
      </c>
      <c r="DS23" s="80">
        <v>22.19</v>
      </c>
      <c r="DT23" s="80">
        <v>0</v>
      </c>
      <c r="DU23" s="80">
        <v>3.5840000000000001</v>
      </c>
      <c r="DV23" s="80">
        <v>39.936999999999998</v>
      </c>
      <c r="DW23" s="80">
        <v>0</v>
      </c>
      <c r="DX23" s="80">
        <v>497.512</v>
      </c>
      <c r="DY23" s="80">
        <v>0</v>
      </c>
      <c r="DZ23" s="80">
        <v>111.562</v>
      </c>
      <c r="EA23" s="80">
        <v>0</v>
      </c>
      <c r="EB23" s="80">
        <v>3.9169999999999998</v>
      </c>
      <c r="EC23" s="80">
        <v>0</v>
      </c>
      <c r="ED23" s="80">
        <v>0</v>
      </c>
      <c r="EE23" s="80">
        <v>72.120999999999995</v>
      </c>
      <c r="EF23" s="80">
        <v>39.771999999999998</v>
      </c>
      <c r="EG23" s="80">
        <v>611.40200000000004</v>
      </c>
      <c r="EH23" s="80">
        <v>0</v>
      </c>
      <c r="EI23" s="80">
        <v>4.09</v>
      </c>
      <c r="EJ23" s="80">
        <v>0</v>
      </c>
      <c r="EK23" s="80">
        <v>121.64700000000001</v>
      </c>
      <c r="EL23" s="80">
        <v>315.80200000000002</v>
      </c>
      <c r="EM23" s="80">
        <v>0</v>
      </c>
      <c r="EN23" s="80">
        <v>13.487</v>
      </c>
      <c r="EO23" s="80">
        <v>42.323</v>
      </c>
      <c r="EP23" s="80">
        <v>0</v>
      </c>
      <c r="EQ23" s="80">
        <v>0</v>
      </c>
      <c r="ER23" s="80">
        <v>0</v>
      </c>
      <c r="ES23" s="80">
        <v>0</v>
      </c>
      <c r="ET23" s="80">
        <v>23.98</v>
      </c>
      <c r="EU23" s="80">
        <v>2.3570000000000002</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13.867000000000001</v>
      </c>
      <c r="FO23" s="80">
        <v>0</v>
      </c>
      <c r="FP23" s="80">
        <v>0</v>
      </c>
      <c r="FQ23" s="80">
        <v>0</v>
      </c>
      <c r="FR23" s="80">
        <v>0</v>
      </c>
      <c r="FS23" s="80">
        <v>0</v>
      </c>
      <c r="FT23" s="80">
        <v>0</v>
      </c>
      <c r="FU23" s="80">
        <v>0</v>
      </c>
      <c r="FV23" s="80">
        <v>0</v>
      </c>
      <c r="FW23" s="80">
        <v>0</v>
      </c>
      <c r="FX23" s="80">
        <v>0</v>
      </c>
      <c r="FY23" s="80">
        <v>0</v>
      </c>
      <c r="FZ23" s="80">
        <v>0</v>
      </c>
      <c r="GA23" s="80">
        <v>3.4340000000000002</v>
      </c>
      <c r="GB23" s="80">
        <v>0</v>
      </c>
      <c r="GC23" s="80">
        <v>0</v>
      </c>
      <c r="GD23" s="80">
        <v>0</v>
      </c>
      <c r="GE23" s="80">
        <v>0</v>
      </c>
      <c r="GF23" s="80">
        <v>0</v>
      </c>
      <c r="GG23" s="80">
        <v>6.3780000000000001</v>
      </c>
      <c r="GH23" s="80">
        <v>0</v>
      </c>
      <c r="GI23" s="80">
        <v>0</v>
      </c>
      <c r="GJ23" s="80">
        <v>0</v>
      </c>
      <c r="GK23" s="80">
        <v>0</v>
      </c>
      <c r="GL23" s="80">
        <v>0</v>
      </c>
      <c r="GM23" s="80">
        <v>26.637</v>
      </c>
      <c r="GN23" s="80">
        <v>0</v>
      </c>
      <c r="GO23" s="80">
        <v>62.122</v>
      </c>
      <c r="GP23" s="80">
        <v>0</v>
      </c>
      <c r="GQ23" s="80">
        <v>3.3940000000000001</v>
      </c>
      <c r="GR23" s="80">
        <v>0</v>
      </c>
      <c r="GS23" s="80">
        <v>0</v>
      </c>
      <c r="GT23" s="80">
        <v>390.92200000000003</v>
      </c>
      <c r="GU23" s="80">
        <v>0</v>
      </c>
      <c r="GV23" s="80">
        <v>0</v>
      </c>
      <c r="GW23" s="80">
        <v>0</v>
      </c>
      <c r="GX23" s="80">
        <v>0</v>
      </c>
      <c r="GY23" s="80">
        <v>0</v>
      </c>
      <c r="GZ23" s="80">
        <v>0</v>
      </c>
      <c r="HA23" s="80">
        <v>0</v>
      </c>
      <c r="HB23" s="80">
        <v>0</v>
      </c>
      <c r="HC23" s="80">
        <v>3.1139999999999999</v>
      </c>
      <c r="HD23" s="80">
        <v>0</v>
      </c>
      <c r="HE23" s="80">
        <v>0</v>
      </c>
      <c r="HF23" s="80">
        <v>492.49</v>
      </c>
      <c r="HG23" s="80">
        <v>15.22</v>
      </c>
      <c r="HH23" s="80">
        <v>0</v>
      </c>
      <c r="HI23" s="80">
        <v>19.646000000000001</v>
      </c>
      <c r="HJ23" s="80">
        <v>0</v>
      </c>
      <c r="HK23" s="80">
        <v>1899.346</v>
      </c>
      <c r="HL23" s="80">
        <v>23.98</v>
      </c>
      <c r="HM23" s="80">
        <v>2.3570000000000002</v>
      </c>
      <c r="HN23" s="80">
        <v>0</v>
      </c>
      <c r="HO23" s="80">
        <v>13.867000000000001</v>
      </c>
      <c r="HP23" s="80">
        <v>0</v>
      </c>
      <c r="HQ23" s="80">
        <v>3.4340000000000002</v>
      </c>
      <c r="HR23" s="80">
        <v>0</v>
      </c>
      <c r="HS23" s="80">
        <v>6.3780000000000001</v>
      </c>
      <c r="HT23" s="80">
        <v>0</v>
      </c>
      <c r="HU23" s="80">
        <v>26.637</v>
      </c>
      <c r="HV23" s="80">
        <v>65.516000000000005</v>
      </c>
      <c r="HW23" s="80">
        <v>0</v>
      </c>
      <c r="HX23" s="80">
        <v>390.92200000000003</v>
      </c>
      <c r="HY23" s="80">
        <v>3.1139999999999999</v>
      </c>
      <c r="HZ23" s="80">
        <v>0</v>
      </c>
      <c r="IA23" s="80">
        <v>492.49</v>
      </c>
      <c r="IB23" s="80">
        <v>15.22</v>
      </c>
      <c r="IC23" s="80">
        <v>0</v>
      </c>
      <c r="ID23" s="80">
        <v>19.646000000000001</v>
      </c>
      <c r="IE23" s="80">
        <v>0</v>
      </c>
      <c r="IF23" s="80">
        <v>1899.346</v>
      </c>
      <c r="IG23" s="80">
        <v>516.47</v>
      </c>
      <c r="IH23" s="80">
        <v>2.3570000000000002</v>
      </c>
      <c r="II23" s="80">
        <v>0</v>
      </c>
      <c r="IJ23" s="80">
        <v>13.867000000000001</v>
      </c>
      <c r="IK23" s="80">
        <v>0</v>
      </c>
      <c r="IL23" s="80">
        <v>3.4340000000000002</v>
      </c>
      <c r="IM23" s="80">
        <v>0</v>
      </c>
      <c r="IN23" s="80">
        <v>6.3780000000000001</v>
      </c>
      <c r="IO23" s="80">
        <v>0</v>
      </c>
      <c r="IP23" s="80">
        <v>26.637</v>
      </c>
      <c r="IQ23" s="80">
        <v>65.516000000000005</v>
      </c>
      <c r="IR23" s="80">
        <v>0</v>
      </c>
      <c r="IS23" s="80">
        <v>390.92200000000003</v>
      </c>
      <c r="IT23" s="80">
        <v>3.1139999999999999</v>
      </c>
      <c r="IU23" s="80">
        <v>0</v>
      </c>
      <c r="IV23" s="81">
        <v>0</v>
      </c>
      <c r="IW23" s="78">
        <v>3</v>
      </c>
      <c r="IX23" s="78">
        <v>0</v>
      </c>
      <c r="IY23" s="78">
        <v>0</v>
      </c>
      <c r="IZ23" s="78">
        <v>0</v>
      </c>
      <c r="JA23" s="78">
        <v>3</v>
      </c>
      <c r="JB23" s="78">
        <v>0</v>
      </c>
      <c r="JC23" s="78">
        <v>0</v>
      </c>
      <c r="JD23" s="78">
        <v>0</v>
      </c>
      <c r="JE23" s="78">
        <v>5</v>
      </c>
      <c r="JF23" s="78">
        <v>0</v>
      </c>
      <c r="JG23" s="78">
        <v>1</v>
      </c>
      <c r="JH23" s="78">
        <v>4</v>
      </c>
      <c r="JI23" s="78">
        <v>0</v>
      </c>
      <c r="JJ23" s="78">
        <v>1</v>
      </c>
      <c r="JK23" s="78">
        <v>0</v>
      </c>
      <c r="JL23" s="78">
        <v>9</v>
      </c>
      <c r="JM23" s="78">
        <v>0</v>
      </c>
      <c r="JN23" s="78">
        <v>1</v>
      </c>
      <c r="JO23" s="78">
        <v>0</v>
      </c>
      <c r="JP23" s="78">
        <v>0</v>
      </c>
      <c r="JQ23" s="78">
        <v>4</v>
      </c>
      <c r="JR23" s="78">
        <v>6</v>
      </c>
      <c r="JS23" s="78">
        <v>7</v>
      </c>
      <c r="JT23" s="78">
        <v>0</v>
      </c>
      <c r="JU23" s="78">
        <v>1</v>
      </c>
      <c r="JV23" s="78">
        <v>0</v>
      </c>
      <c r="JW23" s="78">
        <v>3</v>
      </c>
      <c r="JX23" s="78">
        <v>21</v>
      </c>
      <c r="JY23" s="78">
        <v>0</v>
      </c>
      <c r="JZ23" s="78">
        <v>1</v>
      </c>
      <c r="KA23" s="78">
        <v>3</v>
      </c>
      <c r="KB23" s="78">
        <v>0</v>
      </c>
      <c r="KC23" s="78">
        <v>2</v>
      </c>
      <c r="KD23" s="78">
        <v>0</v>
      </c>
      <c r="KE23" s="78">
        <v>0</v>
      </c>
      <c r="KF23" s="78">
        <v>3</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5</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2</v>
      </c>
      <c r="LT23" s="78">
        <v>0</v>
      </c>
      <c r="LU23" s="78">
        <v>0</v>
      </c>
      <c r="LV23" s="78">
        <v>0</v>
      </c>
      <c r="LW23" s="78">
        <v>0</v>
      </c>
      <c r="LX23" s="78">
        <v>0</v>
      </c>
      <c r="LY23" s="78">
        <v>3</v>
      </c>
      <c r="LZ23" s="78">
        <v>0</v>
      </c>
      <c r="MA23" s="78">
        <v>13</v>
      </c>
      <c r="MB23" s="78">
        <v>0</v>
      </c>
      <c r="MC23" s="78">
        <v>1</v>
      </c>
      <c r="MD23" s="78">
        <v>0</v>
      </c>
      <c r="ME23" s="78">
        <v>0</v>
      </c>
      <c r="MF23" s="78">
        <v>13</v>
      </c>
      <c r="MG23" s="78">
        <v>0</v>
      </c>
      <c r="MH23" s="78">
        <v>0</v>
      </c>
      <c r="MI23" s="78">
        <v>0</v>
      </c>
      <c r="MJ23" s="78">
        <v>0</v>
      </c>
      <c r="MK23" s="78">
        <v>0</v>
      </c>
      <c r="ML23" s="78">
        <v>0</v>
      </c>
      <c r="MM23" s="78">
        <v>0</v>
      </c>
      <c r="MN23" s="78">
        <v>0</v>
      </c>
      <c r="MO23" s="78">
        <v>1</v>
      </c>
      <c r="MP23" s="78">
        <v>0</v>
      </c>
      <c r="MQ23" s="78">
        <v>0</v>
      </c>
      <c r="MR23" s="78">
        <v>0</v>
      </c>
      <c r="MS23" s="78">
        <v>0</v>
      </c>
      <c r="MT23" s="78">
        <v>2</v>
      </c>
      <c r="MU23" s="78">
        <v>0</v>
      </c>
      <c r="MV23" s="78">
        <v>0</v>
      </c>
      <c r="MW23" s="78">
        <v>0</v>
      </c>
      <c r="MX23" s="78">
        <v>3</v>
      </c>
      <c r="MY23" s="78">
        <v>0</v>
      </c>
      <c r="MZ23" s="78">
        <v>0</v>
      </c>
      <c r="NA23" s="78">
        <v>0</v>
      </c>
      <c r="NB23" s="78">
        <v>3</v>
      </c>
      <c r="NC23" s="78">
        <v>0</v>
      </c>
      <c r="ND23" s="78">
        <v>0</v>
      </c>
      <c r="NE23" s="78">
        <v>0</v>
      </c>
      <c r="NF23" s="78">
        <v>5</v>
      </c>
      <c r="NG23" s="78">
        <v>0</v>
      </c>
      <c r="NH23" s="78">
        <v>1</v>
      </c>
      <c r="NI23" s="78">
        <v>4</v>
      </c>
      <c r="NJ23" s="78">
        <v>0</v>
      </c>
      <c r="NK23" s="78">
        <v>1</v>
      </c>
      <c r="NL23" s="78">
        <v>0</v>
      </c>
      <c r="NM23" s="78">
        <v>9</v>
      </c>
      <c r="NN23" s="78">
        <v>0</v>
      </c>
      <c r="NO23" s="78">
        <v>1</v>
      </c>
      <c r="NP23" s="78">
        <v>0</v>
      </c>
      <c r="NQ23" s="78">
        <v>0</v>
      </c>
      <c r="NR23" s="78">
        <v>4</v>
      </c>
      <c r="NS23" s="78">
        <v>6</v>
      </c>
      <c r="NT23" s="78">
        <v>7</v>
      </c>
      <c r="NU23" s="78">
        <v>0</v>
      </c>
      <c r="NV23" s="78">
        <v>1</v>
      </c>
      <c r="NW23" s="78">
        <v>0</v>
      </c>
      <c r="NX23" s="78">
        <v>3</v>
      </c>
      <c r="NY23" s="78">
        <v>21</v>
      </c>
      <c r="NZ23" s="78">
        <v>0</v>
      </c>
      <c r="OA23" s="78">
        <v>1</v>
      </c>
      <c r="OB23" s="78">
        <v>3</v>
      </c>
      <c r="OC23" s="78">
        <v>0</v>
      </c>
      <c r="OD23" s="78">
        <v>0</v>
      </c>
      <c r="OE23" s="78">
        <v>0</v>
      </c>
      <c r="OF23" s="78">
        <v>0</v>
      </c>
      <c r="OG23" s="78">
        <v>3</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5</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2</v>
      </c>
      <c r="PU23" s="78">
        <v>0</v>
      </c>
      <c r="PV23" s="78">
        <v>0</v>
      </c>
      <c r="PW23" s="78">
        <v>0</v>
      </c>
      <c r="PX23" s="78">
        <v>0</v>
      </c>
      <c r="PY23" s="78">
        <v>0</v>
      </c>
      <c r="PZ23" s="78">
        <v>3</v>
      </c>
      <c r="QA23" s="78">
        <v>0</v>
      </c>
      <c r="QB23" s="78">
        <v>13</v>
      </c>
      <c r="QC23" s="78">
        <v>0</v>
      </c>
      <c r="QD23" s="78">
        <v>1</v>
      </c>
      <c r="QE23" s="78">
        <v>0</v>
      </c>
      <c r="QF23" s="78">
        <v>0</v>
      </c>
      <c r="QG23" s="78">
        <v>13</v>
      </c>
      <c r="QH23" s="78">
        <v>0</v>
      </c>
      <c r="QI23" s="78">
        <v>0</v>
      </c>
      <c r="QJ23" s="78">
        <v>0</v>
      </c>
      <c r="QK23" s="78">
        <v>0</v>
      </c>
      <c r="QL23" s="78">
        <v>0</v>
      </c>
      <c r="QM23" s="78">
        <v>0</v>
      </c>
      <c r="QN23" s="78">
        <v>0</v>
      </c>
      <c r="QO23" s="78">
        <v>0</v>
      </c>
      <c r="QP23" s="78">
        <v>1</v>
      </c>
      <c r="QQ23" s="78">
        <v>0</v>
      </c>
      <c r="QR23" s="78">
        <v>0</v>
      </c>
      <c r="QS23" s="78">
        <v>2</v>
      </c>
      <c r="QT23" s="78">
        <v>3</v>
      </c>
      <c r="QU23" s="78">
        <v>0</v>
      </c>
      <c r="QV23" s="78">
        <v>3</v>
      </c>
      <c r="QW23" s="78">
        <v>0</v>
      </c>
      <c r="QX23" s="78">
        <v>67</v>
      </c>
      <c r="QY23" s="78">
        <v>3</v>
      </c>
      <c r="QZ23" s="78">
        <v>1</v>
      </c>
      <c r="RA23" s="78">
        <v>0</v>
      </c>
      <c r="RB23" s="78">
        <v>5</v>
      </c>
      <c r="RC23" s="78">
        <v>0</v>
      </c>
      <c r="RD23" s="78">
        <v>1</v>
      </c>
      <c r="RE23" s="78">
        <v>0</v>
      </c>
      <c r="RF23" s="78">
        <v>2</v>
      </c>
      <c r="RG23" s="78">
        <v>0</v>
      </c>
      <c r="RH23" s="78">
        <v>3</v>
      </c>
      <c r="RI23" s="78">
        <v>14</v>
      </c>
      <c r="RJ23" s="78">
        <v>0</v>
      </c>
      <c r="RK23" s="78">
        <v>13</v>
      </c>
      <c r="RL23" s="78">
        <v>1</v>
      </c>
      <c r="RM23" s="78">
        <v>0</v>
      </c>
      <c r="RN23" s="78">
        <v>2</v>
      </c>
      <c r="RO23" s="78">
        <v>3</v>
      </c>
      <c r="RP23" s="78">
        <v>0</v>
      </c>
      <c r="RQ23" s="78">
        <v>3</v>
      </c>
      <c r="RR23" s="78">
        <v>0</v>
      </c>
      <c r="RS23" s="78">
        <v>67</v>
      </c>
      <c r="RT23" s="78">
        <v>5</v>
      </c>
      <c r="RU23" s="78">
        <v>1</v>
      </c>
      <c r="RV23" s="78">
        <v>0</v>
      </c>
      <c r="RW23" s="78">
        <v>5</v>
      </c>
      <c r="RX23" s="78">
        <v>0</v>
      </c>
      <c r="RY23" s="78">
        <v>1</v>
      </c>
      <c r="RZ23" s="78">
        <v>0</v>
      </c>
      <c r="SA23" s="78">
        <v>2</v>
      </c>
      <c r="SB23" s="78">
        <v>0</v>
      </c>
      <c r="SC23" s="78">
        <v>3</v>
      </c>
      <c r="SD23" s="78">
        <v>14</v>
      </c>
      <c r="SE23" s="78">
        <v>0</v>
      </c>
      <c r="SF23" s="78">
        <v>13</v>
      </c>
      <c r="SG23" s="78">
        <v>1</v>
      </c>
      <c r="SH23" s="78">
        <v>0</v>
      </c>
    </row>
    <row r="24" spans="1:502">
      <c r="A24" s="17" t="s">
        <v>1723</v>
      </c>
      <c r="B24" s="77">
        <v>16</v>
      </c>
      <c r="C24" s="77">
        <v>16</v>
      </c>
      <c r="D24" s="77">
        <v>1</v>
      </c>
      <c r="E24" s="77">
        <v>2019</v>
      </c>
      <c r="F24" s="77" t="s">
        <v>159</v>
      </c>
      <c r="G24" s="1017" t="s">
        <v>1565</v>
      </c>
      <c r="H24" s="77" t="s">
        <v>1566</v>
      </c>
      <c r="I24" s="1018"/>
      <c r="J24" s="80">
        <v>18.292999999999999</v>
      </c>
      <c r="K24" s="80">
        <v>0</v>
      </c>
      <c r="L24" s="80">
        <v>0</v>
      </c>
      <c r="M24" s="80">
        <v>0</v>
      </c>
      <c r="N24" s="80">
        <v>23.221</v>
      </c>
      <c r="O24" s="80">
        <v>0</v>
      </c>
      <c r="P24" s="80">
        <v>0</v>
      </c>
      <c r="Q24" s="80">
        <v>0</v>
      </c>
      <c r="R24" s="80">
        <v>21.254999999999999</v>
      </c>
      <c r="S24" s="80">
        <v>0</v>
      </c>
      <c r="T24" s="80">
        <v>2.9350000000000001</v>
      </c>
      <c r="U24" s="80">
        <v>28.608000000000001</v>
      </c>
      <c r="V24" s="80">
        <v>0</v>
      </c>
      <c r="W24" s="80">
        <v>427.601</v>
      </c>
      <c r="X24" s="80">
        <v>0</v>
      </c>
      <c r="Y24" s="80">
        <v>110.462</v>
      </c>
      <c r="Z24" s="80">
        <v>0</v>
      </c>
      <c r="AA24" s="80">
        <v>3.9630000000000001</v>
      </c>
      <c r="AB24" s="80">
        <v>0</v>
      </c>
      <c r="AC24" s="80">
        <v>0</v>
      </c>
      <c r="AD24" s="80">
        <v>54.378999999999998</v>
      </c>
      <c r="AE24" s="80">
        <v>35.759</v>
      </c>
      <c r="AF24" s="80">
        <v>468.9</v>
      </c>
      <c r="AG24" s="80">
        <v>0</v>
      </c>
      <c r="AH24" s="80">
        <v>4.1539999999999999</v>
      </c>
      <c r="AI24" s="80">
        <v>0</v>
      </c>
      <c r="AJ24" s="80">
        <v>121.10899999999999</v>
      </c>
      <c r="AK24" s="80">
        <v>295.56799999999998</v>
      </c>
      <c r="AL24" s="80">
        <v>0</v>
      </c>
      <c r="AM24" s="80">
        <v>12.922000000000001</v>
      </c>
      <c r="AN24" s="80">
        <v>38.067</v>
      </c>
      <c r="AO24" s="80">
        <v>0</v>
      </c>
      <c r="AP24" s="80">
        <v>520.22799999999995</v>
      </c>
      <c r="AQ24" s="80">
        <v>0</v>
      </c>
      <c r="AR24" s="80">
        <v>0</v>
      </c>
      <c r="AS24" s="80">
        <v>28.358000000000001</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8.3640000000000008</v>
      </c>
      <c r="BN24" s="80">
        <v>0</v>
      </c>
      <c r="BO24" s="80">
        <v>0</v>
      </c>
      <c r="BP24" s="80">
        <v>0</v>
      </c>
      <c r="BQ24" s="80">
        <v>0</v>
      </c>
      <c r="BR24" s="80">
        <v>0</v>
      </c>
      <c r="BS24" s="80">
        <v>0</v>
      </c>
      <c r="BT24" s="80">
        <v>0</v>
      </c>
      <c r="BU24" s="80">
        <v>0</v>
      </c>
      <c r="BV24" s="80">
        <v>0</v>
      </c>
      <c r="BW24" s="80">
        <v>0</v>
      </c>
      <c r="BX24" s="80">
        <v>0</v>
      </c>
      <c r="BY24" s="80">
        <v>0</v>
      </c>
      <c r="BZ24" s="80">
        <v>3.0720000000000001</v>
      </c>
      <c r="CA24" s="80">
        <v>0</v>
      </c>
      <c r="CB24" s="80">
        <v>0</v>
      </c>
      <c r="CC24" s="80">
        <v>0</v>
      </c>
      <c r="CD24" s="80">
        <v>0</v>
      </c>
      <c r="CE24" s="80">
        <v>0</v>
      </c>
      <c r="CF24" s="80">
        <v>6.1139999999999999</v>
      </c>
      <c r="CG24" s="80">
        <v>0</v>
      </c>
      <c r="CH24" s="80">
        <v>0</v>
      </c>
      <c r="CI24" s="80">
        <v>0</v>
      </c>
      <c r="CJ24" s="80">
        <v>0</v>
      </c>
      <c r="CK24" s="80">
        <v>0</v>
      </c>
      <c r="CL24" s="80">
        <v>26.37</v>
      </c>
      <c r="CM24" s="80">
        <v>0</v>
      </c>
      <c r="CN24" s="80">
        <v>70.19</v>
      </c>
      <c r="CO24" s="80">
        <v>0</v>
      </c>
      <c r="CP24" s="80">
        <v>3.4670000000000001</v>
      </c>
      <c r="CQ24" s="80">
        <v>0</v>
      </c>
      <c r="CR24" s="80">
        <v>0</v>
      </c>
      <c r="CS24" s="80">
        <v>339.93200000000002</v>
      </c>
      <c r="CT24" s="80">
        <v>0</v>
      </c>
      <c r="CU24" s="80">
        <v>0</v>
      </c>
      <c r="CV24" s="80">
        <v>0</v>
      </c>
      <c r="CW24" s="80">
        <v>0</v>
      </c>
      <c r="CX24" s="80">
        <v>0</v>
      </c>
      <c r="CY24" s="80">
        <v>0</v>
      </c>
      <c r="CZ24" s="80">
        <v>0</v>
      </c>
      <c r="DA24" s="80">
        <v>0</v>
      </c>
      <c r="DB24" s="80">
        <v>2.94</v>
      </c>
      <c r="DC24" s="80">
        <v>51.892000000000003</v>
      </c>
      <c r="DD24" s="80">
        <v>0</v>
      </c>
      <c r="DE24" s="80">
        <v>0</v>
      </c>
      <c r="DF24" s="80">
        <v>0</v>
      </c>
      <c r="DG24" s="80">
        <v>520.22799999999995</v>
      </c>
      <c r="DH24" s="80">
        <v>0</v>
      </c>
      <c r="DI24" s="80">
        <v>0</v>
      </c>
      <c r="DJ24" s="80">
        <v>0</v>
      </c>
      <c r="DK24" s="80">
        <v>18.292999999999999</v>
      </c>
      <c r="DL24" s="80">
        <v>0</v>
      </c>
      <c r="DM24" s="80">
        <v>0</v>
      </c>
      <c r="DN24" s="80">
        <v>0</v>
      </c>
      <c r="DO24" s="80">
        <v>23.221</v>
      </c>
      <c r="DP24" s="80">
        <v>0</v>
      </c>
      <c r="DQ24" s="80">
        <v>0</v>
      </c>
      <c r="DR24" s="80">
        <v>0</v>
      </c>
      <c r="DS24" s="80">
        <v>21.254999999999999</v>
      </c>
      <c r="DT24" s="80">
        <v>0</v>
      </c>
      <c r="DU24" s="80">
        <v>2.9350000000000001</v>
      </c>
      <c r="DV24" s="80">
        <v>28.608000000000001</v>
      </c>
      <c r="DW24" s="80">
        <v>0</v>
      </c>
      <c r="DX24" s="80">
        <v>427.601</v>
      </c>
      <c r="DY24" s="80">
        <v>0</v>
      </c>
      <c r="DZ24" s="80">
        <v>110.462</v>
      </c>
      <c r="EA24" s="80">
        <v>0</v>
      </c>
      <c r="EB24" s="80">
        <v>3.9630000000000001</v>
      </c>
      <c r="EC24" s="80">
        <v>0</v>
      </c>
      <c r="ED24" s="80">
        <v>0</v>
      </c>
      <c r="EE24" s="80">
        <v>54.378999999999998</v>
      </c>
      <c r="EF24" s="80">
        <v>35.759</v>
      </c>
      <c r="EG24" s="80">
        <v>468.9</v>
      </c>
      <c r="EH24" s="80">
        <v>0</v>
      </c>
      <c r="EI24" s="80">
        <v>4.1539999999999999</v>
      </c>
      <c r="EJ24" s="80">
        <v>0</v>
      </c>
      <c r="EK24" s="80">
        <v>121.10899999999999</v>
      </c>
      <c r="EL24" s="80">
        <v>295.56799999999998</v>
      </c>
      <c r="EM24" s="80">
        <v>0</v>
      </c>
      <c r="EN24" s="80">
        <v>12.922000000000001</v>
      </c>
      <c r="EO24" s="80">
        <v>38.067</v>
      </c>
      <c r="EP24" s="80">
        <v>0</v>
      </c>
      <c r="EQ24" s="80">
        <v>0</v>
      </c>
      <c r="ER24" s="80">
        <v>0</v>
      </c>
      <c r="ES24" s="80">
        <v>0</v>
      </c>
      <c r="ET24" s="80">
        <v>28.358000000000001</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8.3640000000000008</v>
      </c>
      <c r="FO24" s="80">
        <v>0</v>
      </c>
      <c r="FP24" s="80">
        <v>0</v>
      </c>
      <c r="FQ24" s="80">
        <v>0</v>
      </c>
      <c r="FR24" s="80">
        <v>0</v>
      </c>
      <c r="FS24" s="80">
        <v>0</v>
      </c>
      <c r="FT24" s="80">
        <v>0</v>
      </c>
      <c r="FU24" s="80">
        <v>0</v>
      </c>
      <c r="FV24" s="80">
        <v>0</v>
      </c>
      <c r="FW24" s="80">
        <v>0</v>
      </c>
      <c r="FX24" s="80">
        <v>0</v>
      </c>
      <c r="FY24" s="80">
        <v>0</v>
      </c>
      <c r="FZ24" s="80">
        <v>0</v>
      </c>
      <c r="GA24" s="80">
        <v>3.0720000000000001</v>
      </c>
      <c r="GB24" s="80">
        <v>0</v>
      </c>
      <c r="GC24" s="80">
        <v>0</v>
      </c>
      <c r="GD24" s="80">
        <v>0</v>
      </c>
      <c r="GE24" s="80">
        <v>0</v>
      </c>
      <c r="GF24" s="80">
        <v>0</v>
      </c>
      <c r="GG24" s="80">
        <v>6.1139999999999999</v>
      </c>
      <c r="GH24" s="80">
        <v>0</v>
      </c>
      <c r="GI24" s="80">
        <v>0</v>
      </c>
      <c r="GJ24" s="80">
        <v>0</v>
      </c>
      <c r="GK24" s="80">
        <v>0</v>
      </c>
      <c r="GL24" s="80">
        <v>0</v>
      </c>
      <c r="GM24" s="80">
        <v>26.37</v>
      </c>
      <c r="GN24" s="80">
        <v>0</v>
      </c>
      <c r="GO24" s="80">
        <v>70.19</v>
      </c>
      <c r="GP24" s="80">
        <v>0</v>
      </c>
      <c r="GQ24" s="80">
        <v>3.4670000000000001</v>
      </c>
      <c r="GR24" s="80">
        <v>0</v>
      </c>
      <c r="GS24" s="80">
        <v>0</v>
      </c>
      <c r="GT24" s="80">
        <v>339.93200000000002</v>
      </c>
      <c r="GU24" s="80">
        <v>0</v>
      </c>
      <c r="GV24" s="80">
        <v>0</v>
      </c>
      <c r="GW24" s="80">
        <v>0</v>
      </c>
      <c r="GX24" s="80">
        <v>0</v>
      </c>
      <c r="GY24" s="80">
        <v>0</v>
      </c>
      <c r="GZ24" s="80">
        <v>0</v>
      </c>
      <c r="HA24" s="80">
        <v>0</v>
      </c>
      <c r="HB24" s="80">
        <v>0</v>
      </c>
      <c r="HC24" s="80">
        <v>2.94</v>
      </c>
      <c r="HD24" s="80">
        <v>51.892000000000003</v>
      </c>
      <c r="HE24" s="80">
        <v>0</v>
      </c>
      <c r="HF24" s="80">
        <v>520.22799999999995</v>
      </c>
      <c r="HG24" s="80">
        <v>18.292999999999999</v>
      </c>
      <c r="HH24" s="80">
        <v>0</v>
      </c>
      <c r="HI24" s="80">
        <v>23.221</v>
      </c>
      <c r="HJ24" s="80">
        <v>0</v>
      </c>
      <c r="HK24" s="80">
        <v>1625.682</v>
      </c>
      <c r="HL24" s="80">
        <v>28.358000000000001</v>
      </c>
      <c r="HM24" s="80">
        <v>0</v>
      </c>
      <c r="HN24" s="80">
        <v>0</v>
      </c>
      <c r="HO24" s="80">
        <v>8.3640000000000008</v>
      </c>
      <c r="HP24" s="80">
        <v>0</v>
      </c>
      <c r="HQ24" s="80">
        <v>3.0720000000000001</v>
      </c>
      <c r="HR24" s="80">
        <v>0</v>
      </c>
      <c r="HS24" s="80">
        <v>6.1139999999999999</v>
      </c>
      <c r="HT24" s="80">
        <v>0</v>
      </c>
      <c r="HU24" s="80">
        <v>26.37</v>
      </c>
      <c r="HV24" s="80">
        <v>73.656999999999996</v>
      </c>
      <c r="HW24" s="80">
        <v>0</v>
      </c>
      <c r="HX24" s="80">
        <v>339.93200000000002</v>
      </c>
      <c r="HY24" s="80">
        <v>54.832000000000001</v>
      </c>
      <c r="HZ24" s="80">
        <v>0</v>
      </c>
      <c r="IA24" s="80">
        <v>520.22799999999995</v>
      </c>
      <c r="IB24" s="80">
        <v>18.292999999999999</v>
      </c>
      <c r="IC24" s="80">
        <v>0</v>
      </c>
      <c r="ID24" s="80">
        <v>23.221</v>
      </c>
      <c r="IE24" s="80">
        <v>0</v>
      </c>
      <c r="IF24" s="80">
        <v>1625.682</v>
      </c>
      <c r="IG24" s="80">
        <v>548.58600000000001</v>
      </c>
      <c r="IH24" s="80">
        <v>0</v>
      </c>
      <c r="II24" s="80">
        <v>0</v>
      </c>
      <c r="IJ24" s="80">
        <v>8.3640000000000008</v>
      </c>
      <c r="IK24" s="80">
        <v>0</v>
      </c>
      <c r="IL24" s="80">
        <v>3.0720000000000001</v>
      </c>
      <c r="IM24" s="80">
        <v>0</v>
      </c>
      <c r="IN24" s="80">
        <v>6.1139999999999999</v>
      </c>
      <c r="IO24" s="80">
        <v>0</v>
      </c>
      <c r="IP24" s="80">
        <v>26.37</v>
      </c>
      <c r="IQ24" s="80">
        <v>73.656999999999996</v>
      </c>
      <c r="IR24" s="80">
        <v>0</v>
      </c>
      <c r="IS24" s="80">
        <v>339.93200000000002</v>
      </c>
      <c r="IT24" s="80">
        <v>54.832000000000001</v>
      </c>
      <c r="IU24" s="80">
        <v>0</v>
      </c>
      <c r="IV24" s="81">
        <v>0</v>
      </c>
      <c r="IW24" s="78">
        <v>4</v>
      </c>
      <c r="IX24" s="78">
        <v>0</v>
      </c>
      <c r="IY24" s="78">
        <v>0</v>
      </c>
      <c r="IZ24" s="78">
        <v>0</v>
      </c>
      <c r="JA24" s="78">
        <v>4</v>
      </c>
      <c r="JB24" s="78">
        <v>0</v>
      </c>
      <c r="JC24" s="78">
        <v>0</v>
      </c>
      <c r="JD24" s="78">
        <v>0</v>
      </c>
      <c r="JE24" s="78">
        <v>5</v>
      </c>
      <c r="JF24" s="78">
        <v>0</v>
      </c>
      <c r="JG24" s="78">
        <v>1</v>
      </c>
      <c r="JH24" s="78">
        <v>3</v>
      </c>
      <c r="JI24" s="78">
        <v>0</v>
      </c>
      <c r="JJ24" s="78">
        <v>1</v>
      </c>
      <c r="JK24" s="78">
        <v>0</v>
      </c>
      <c r="JL24" s="78">
        <v>8</v>
      </c>
      <c r="JM24" s="78">
        <v>0</v>
      </c>
      <c r="JN24" s="78">
        <v>1</v>
      </c>
      <c r="JO24" s="78">
        <v>0</v>
      </c>
      <c r="JP24" s="78">
        <v>0</v>
      </c>
      <c r="JQ24" s="78">
        <v>3</v>
      </c>
      <c r="JR24" s="78">
        <v>6</v>
      </c>
      <c r="JS24" s="78">
        <v>7</v>
      </c>
      <c r="JT24" s="78">
        <v>0</v>
      </c>
      <c r="JU24" s="78">
        <v>1</v>
      </c>
      <c r="JV24" s="78">
        <v>0</v>
      </c>
      <c r="JW24" s="78">
        <v>3</v>
      </c>
      <c r="JX24" s="78">
        <v>20</v>
      </c>
      <c r="JY24" s="78">
        <v>0</v>
      </c>
      <c r="JZ24" s="78">
        <v>1</v>
      </c>
      <c r="KA24" s="78">
        <v>3</v>
      </c>
      <c r="KB24" s="78">
        <v>0</v>
      </c>
      <c r="KC24" s="78">
        <v>2</v>
      </c>
      <c r="KD24" s="78">
        <v>0</v>
      </c>
      <c r="KE24" s="78">
        <v>0</v>
      </c>
      <c r="KF24" s="78">
        <v>3</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1</v>
      </c>
      <c r="LN24" s="78">
        <v>0</v>
      </c>
      <c r="LO24" s="78">
        <v>0</v>
      </c>
      <c r="LP24" s="78">
        <v>0</v>
      </c>
      <c r="LQ24" s="78">
        <v>0</v>
      </c>
      <c r="LR24" s="78">
        <v>0</v>
      </c>
      <c r="LS24" s="78">
        <v>2</v>
      </c>
      <c r="LT24" s="78">
        <v>0</v>
      </c>
      <c r="LU24" s="78">
        <v>0</v>
      </c>
      <c r="LV24" s="78">
        <v>0</v>
      </c>
      <c r="LW24" s="78">
        <v>0</v>
      </c>
      <c r="LX24" s="78">
        <v>0</v>
      </c>
      <c r="LY24" s="78">
        <v>3</v>
      </c>
      <c r="LZ24" s="78">
        <v>0</v>
      </c>
      <c r="MA24" s="78">
        <v>14</v>
      </c>
      <c r="MB24" s="78">
        <v>0</v>
      </c>
      <c r="MC24" s="78">
        <v>1</v>
      </c>
      <c r="MD24" s="78">
        <v>0</v>
      </c>
      <c r="ME24" s="78">
        <v>0</v>
      </c>
      <c r="MF24" s="78">
        <v>6</v>
      </c>
      <c r="MG24" s="78">
        <v>0</v>
      </c>
      <c r="MH24" s="78">
        <v>0</v>
      </c>
      <c r="MI24" s="78">
        <v>0</v>
      </c>
      <c r="MJ24" s="78">
        <v>0</v>
      </c>
      <c r="MK24" s="78">
        <v>0</v>
      </c>
      <c r="ML24" s="78">
        <v>0</v>
      </c>
      <c r="MM24" s="78">
        <v>0</v>
      </c>
      <c r="MN24" s="78">
        <v>0</v>
      </c>
      <c r="MO24" s="78">
        <v>1</v>
      </c>
      <c r="MP24" s="78">
        <v>6</v>
      </c>
      <c r="MQ24" s="78">
        <v>0</v>
      </c>
      <c r="MR24" s="78">
        <v>0</v>
      </c>
      <c r="MS24" s="78">
        <v>0</v>
      </c>
      <c r="MT24" s="78">
        <v>2</v>
      </c>
      <c r="MU24" s="78">
        <v>0</v>
      </c>
      <c r="MV24" s="78">
        <v>0</v>
      </c>
      <c r="MW24" s="78">
        <v>0</v>
      </c>
      <c r="MX24" s="78">
        <v>4</v>
      </c>
      <c r="MY24" s="78">
        <v>0</v>
      </c>
      <c r="MZ24" s="78">
        <v>0</v>
      </c>
      <c r="NA24" s="78">
        <v>0</v>
      </c>
      <c r="NB24" s="78">
        <v>4</v>
      </c>
      <c r="NC24" s="78">
        <v>0</v>
      </c>
      <c r="ND24" s="78">
        <v>0</v>
      </c>
      <c r="NE24" s="78">
        <v>0</v>
      </c>
      <c r="NF24" s="78">
        <v>5</v>
      </c>
      <c r="NG24" s="78">
        <v>0</v>
      </c>
      <c r="NH24" s="78">
        <v>1</v>
      </c>
      <c r="NI24" s="78">
        <v>3</v>
      </c>
      <c r="NJ24" s="78">
        <v>0</v>
      </c>
      <c r="NK24" s="78">
        <v>1</v>
      </c>
      <c r="NL24" s="78">
        <v>0</v>
      </c>
      <c r="NM24" s="78">
        <v>8</v>
      </c>
      <c r="NN24" s="78">
        <v>0</v>
      </c>
      <c r="NO24" s="78">
        <v>1</v>
      </c>
      <c r="NP24" s="78">
        <v>0</v>
      </c>
      <c r="NQ24" s="78">
        <v>0</v>
      </c>
      <c r="NR24" s="78">
        <v>3</v>
      </c>
      <c r="NS24" s="78">
        <v>6</v>
      </c>
      <c r="NT24" s="78">
        <v>7</v>
      </c>
      <c r="NU24" s="78">
        <v>0</v>
      </c>
      <c r="NV24" s="78">
        <v>1</v>
      </c>
      <c r="NW24" s="78">
        <v>0</v>
      </c>
      <c r="NX24" s="78">
        <v>3</v>
      </c>
      <c r="NY24" s="78">
        <v>20</v>
      </c>
      <c r="NZ24" s="78">
        <v>0</v>
      </c>
      <c r="OA24" s="78">
        <v>1</v>
      </c>
      <c r="OB24" s="78">
        <v>3</v>
      </c>
      <c r="OC24" s="78">
        <v>0</v>
      </c>
      <c r="OD24" s="78">
        <v>0</v>
      </c>
      <c r="OE24" s="78">
        <v>0</v>
      </c>
      <c r="OF24" s="78">
        <v>0</v>
      </c>
      <c r="OG24" s="78">
        <v>3</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1</v>
      </c>
      <c r="PO24" s="78">
        <v>0</v>
      </c>
      <c r="PP24" s="78">
        <v>0</v>
      </c>
      <c r="PQ24" s="78">
        <v>0</v>
      </c>
      <c r="PR24" s="78">
        <v>0</v>
      </c>
      <c r="PS24" s="78">
        <v>0</v>
      </c>
      <c r="PT24" s="78">
        <v>2</v>
      </c>
      <c r="PU24" s="78">
        <v>0</v>
      </c>
      <c r="PV24" s="78">
        <v>0</v>
      </c>
      <c r="PW24" s="78">
        <v>0</v>
      </c>
      <c r="PX24" s="78">
        <v>0</v>
      </c>
      <c r="PY24" s="78">
        <v>0</v>
      </c>
      <c r="PZ24" s="78">
        <v>3</v>
      </c>
      <c r="QA24" s="78">
        <v>0</v>
      </c>
      <c r="QB24" s="78">
        <v>14</v>
      </c>
      <c r="QC24" s="78">
        <v>0</v>
      </c>
      <c r="QD24" s="78">
        <v>1</v>
      </c>
      <c r="QE24" s="78">
        <v>0</v>
      </c>
      <c r="QF24" s="78">
        <v>0</v>
      </c>
      <c r="QG24" s="78">
        <v>6</v>
      </c>
      <c r="QH24" s="78">
        <v>0</v>
      </c>
      <c r="QI24" s="78">
        <v>0</v>
      </c>
      <c r="QJ24" s="78">
        <v>0</v>
      </c>
      <c r="QK24" s="78">
        <v>0</v>
      </c>
      <c r="QL24" s="78">
        <v>0</v>
      </c>
      <c r="QM24" s="78">
        <v>0</v>
      </c>
      <c r="QN24" s="78">
        <v>0</v>
      </c>
      <c r="QO24" s="78">
        <v>0</v>
      </c>
      <c r="QP24" s="78">
        <v>1</v>
      </c>
      <c r="QQ24" s="78">
        <v>6</v>
      </c>
      <c r="QR24" s="78">
        <v>0</v>
      </c>
      <c r="QS24" s="78">
        <v>2</v>
      </c>
      <c r="QT24" s="78">
        <v>4</v>
      </c>
      <c r="QU24" s="78">
        <v>0</v>
      </c>
      <c r="QV24" s="78">
        <v>4</v>
      </c>
      <c r="QW24" s="78">
        <v>0</v>
      </c>
      <c r="QX24" s="78">
        <v>63</v>
      </c>
      <c r="QY24" s="78">
        <v>3</v>
      </c>
      <c r="QZ24" s="78">
        <v>0</v>
      </c>
      <c r="RA24" s="78">
        <v>0</v>
      </c>
      <c r="RB24" s="78">
        <v>3</v>
      </c>
      <c r="RC24" s="78">
        <v>0</v>
      </c>
      <c r="RD24" s="78">
        <v>1</v>
      </c>
      <c r="RE24" s="78">
        <v>0</v>
      </c>
      <c r="RF24" s="78">
        <v>2</v>
      </c>
      <c r="RG24" s="78">
        <v>0</v>
      </c>
      <c r="RH24" s="78">
        <v>3</v>
      </c>
      <c r="RI24" s="78">
        <v>15</v>
      </c>
      <c r="RJ24" s="78">
        <v>0</v>
      </c>
      <c r="RK24" s="78">
        <v>6</v>
      </c>
      <c r="RL24" s="78">
        <v>7</v>
      </c>
      <c r="RM24" s="78">
        <v>0</v>
      </c>
      <c r="RN24" s="78">
        <v>2</v>
      </c>
      <c r="RO24" s="78">
        <v>4</v>
      </c>
      <c r="RP24" s="78">
        <v>0</v>
      </c>
      <c r="RQ24" s="78">
        <v>4</v>
      </c>
      <c r="RR24" s="78">
        <v>0</v>
      </c>
      <c r="RS24" s="78">
        <v>63</v>
      </c>
      <c r="RT24" s="78">
        <v>5</v>
      </c>
      <c r="RU24" s="78">
        <v>0</v>
      </c>
      <c r="RV24" s="78">
        <v>0</v>
      </c>
      <c r="RW24" s="78">
        <v>3</v>
      </c>
      <c r="RX24" s="78">
        <v>0</v>
      </c>
      <c r="RY24" s="78">
        <v>1</v>
      </c>
      <c r="RZ24" s="78">
        <v>0</v>
      </c>
      <c r="SA24" s="78">
        <v>2</v>
      </c>
      <c r="SB24" s="78">
        <v>0</v>
      </c>
      <c r="SC24" s="78">
        <v>3</v>
      </c>
      <c r="SD24" s="78">
        <v>15</v>
      </c>
      <c r="SE24" s="78">
        <v>0</v>
      </c>
      <c r="SF24" s="78">
        <v>6</v>
      </c>
      <c r="SG24" s="78">
        <v>7</v>
      </c>
      <c r="SH24" s="78">
        <v>0</v>
      </c>
    </row>
    <row r="25" spans="1:502">
      <c r="A25" s="17" t="s">
        <v>1724</v>
      </c>
      <c r="B25" s="77">
        <v>17</v>
      </c>
      <c r="C25" s="77">
        <v>17</v>
      </c>
      <c r="D25" s="77">
        <v>1</v>
      </c>
      <c r="E25" s="77">
        <v>2020</v>
      </c>
      <c r="F25" s="77" t="s">
        <v>160</v>
      </c>
      <c r="G25" s="1017" t="s">
        <v>1565</v>
      </c>
      <c r="H25" s="77" t="s">
        <v>1566</v>
      </c>
      <c r="I25" s="1018"/>
      <c r="J25" s="80">
        <v>19.420000000000002</v>
      </c>
      <c r="K25" s="80">
        <v>0</v>
      </c>
      <c r="L25" s="80">
        <v>0</v>
      </c>
      <c r="M25" s="80">
        <v>0</v>
      </c>
      <c r="N25" s="80">
        <v>21.123000000000001</v>
      </c>
      <c r="O25" s="80">
        <v>0</v>
      </c>
      <c r="P25" s="80">
        <v>0</v>
      </c>
      <c r="Q25" s="80">
        <v>0</v>
      </c>
      <c r="R25" s="80">
        <v>20.358000000000001</v>
      </c>
      <c r="S25" s="80">
        <v>0</v>
      </c>
      <c r="T25" s="80">
        <v>0</v>
      </c>
      <c r="U25" s="80">
        <v>34.087000000000003</v>
      </c>
      <c r="V25" s="80">
        <v>0</v>
      </c>
      <c r="W25" s="80">
        <v>480.71499999999997</v>
      </c>
      <c r="X25" s="80">
        <v>0</v>
      </c>
      <c r="Y25" s="80">
        <v>112.17700000000001</v>
      </c>
      <c r="Z25" s="80">
        <v>0</v>
      </c>
      <c r="AA25" s="80">
        <v>3.282</v>
      </c>
      <c r="AB25" s="80">
        <v>0</v>
      </c>
      <c r="AC25" s="80">
        <v>0</v>
      </c>
      <c r="AD25" s="80">
        <v>53.494</v>
      </c>
      <c r="AE25" s="80">
        <v>31.311</v>
      </c>
      <c r="AF25" s="80">
        <v>587.77099999999996</v>
      </c>
      <c r="AG25" s="80">
        <v>0</v>
      </c>
      <c r="AH25" s="80">
        <v>4.01</v>
      </c>
      <c r="AI25" s="80">
        <v>0</v>
      </c>
      <c r="AJ25" s="80">
        <v>7.47</v>
      </c>
      <c r="AK25" s="80">
        <v>278.03800000000001</v>
      </c>
      <c r="AL25" s="80">
        <v>0</v>
      </c>
      <c r="AM25" s="80">
        <v>12.986000000000001</v>
      </c>
      <c r="AN25" s="80">
        <v>30.509</v>
      </c>
      <c r="AO25" s="80">
        <v>0</v>
      </c>
      <c r="AP25" s="80">
        <v>625.971</v>
      </c>
      <c r="AQ25" s="80">
        <v>0</v>
      </c>
      <c r="AR25" s="80">
        <v>0</v>
      </c>
      <c r="AS25" s="80">
        <v>30.257000000000001</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2.4700000000000002</v>
      </c>
      <c r="BN25" s="80">
        <v>0</v>
      </c>
      <c r="BO25" s="80">
        <v>0</v>
      </c>
      <c r="BP25" s="80">
        <v>0</v>
      </c>
      <c r="BQ25" s="80">
        <v>0</v>
      </c>
      <c r="BR25" s="80">
        <v>0</v>
      </c>
      <c r="BS25" s="80">
        <v>0</v>
      </c>
      <c r="BT25" s="80">
        <v>0</v>
      </c>
      <c r="BU25" s="80">
        <v>0</v>
      </c>
      <c r="BV25" s="80">
        <v>0</v>
      </c>
      <c r="BW25" s="80">
        <v>0</v>
      </c>
      <c r="BX25" s="80">
        <v>0</v>
      </c>
      <c r="BY25" s="80">
        <v>0</v>
      </c>
      <c r="BZ25" s="80">
        <v>3.1669999999999998</v>
      </c>
      <c r="CA25" s="80">
        <v>0</v>
      </c>
      <c r="CB25" s="80">
        <v>0</v>
      </c>
      <c r="CC25" s="80">
        <v>0</v>
      </c>
      <c r="CD25" s="80">
        <v>0</v>
      </c>
      <c r="CE25" s="80">
        <v>0</v>
      </c>
      <c r="CF25" s="80">
        <v>4.3550000000000004</v>
      </c>
      <c r="CG25" s="80">
        <v>0</v>
      </c>
      <c r="CH25" s="80">
        <v>0</v>
      </c>
      <c r="CI25" s="80">
        <v>0</v>
      </c>
      <c r="CJ25" s="80">
        <v>0</v>
      </c>
      <c r="CK25" s="80">
        <v>0</v>
      </c>
      <c r="CL25" s="80">
        <v>26.803999999999998</v>
      </c>
      <c r="CM25" s="80">
        <v>0</v>
      </c>
      <c r="CN25" s="80">
        <v>71.174000000000007</v>
      </c>
      <c r="CO25" s="80">
        <v>0</v>
      </c>
      <c r="CP25" s="80">
        <v>3.3010000000000002</v>
      </c>
      <c r="CQ25" s="80">
        <v>0</v>
      </c>
      <c r="CR25" s="80">
        <v>0</v>
      </c>
      <c r="CS25" s="80">
        <v>374.459</v>
      </c>
      <c r="CT25" s="80">
        <v>0</v>
      </c>
      <c r="CU25" s="80">
        <v>0</v>
      </c>
      <c r="CV25" s="80">
        <v>0</v>
      </c>
      <c r="CW25" s="80">
        <v>0</v>
      </c>
      <c r="CX25" s="80">
        <v>0</v>
      </c>
      <c r="CY25" s="80">
        <v>0</v>
      </c>
      <c r="CZ25" s="80">
        <v>0</v>
      </c>
      <c r="DA25" s="80">
        <v>0</v>
      </c>
      <c r="DB25" s="80">
        <v>3.1859999999999999</v>
      </c>
      <c r="DC25" s="80">
        <v>0</v>
      </c>
      <c r="DD25" s="80">
        <v>0</v>
      </c>
      <c r="DE25" s="80">
        <v>0</v>
      </c>
      <c r="DF25" s="80">
        <v>0</v>
      </c>
      <c r="DG25" s="80">
        <v>625.971</v>
      </c>
      <c r="DH25" s="80">
        <v>0</v>
      </c>
      <c r="DI25" s="80">
        <v>0</v>
      </c>
      <c r="DJ25" s="80">
        <v>0</v>
      </c>
      <c r="DK25" s="80">
        <v>19.420000000000002</v>
      </c>
      <c r="DL25" s="80">
        <v>0</v>
      </c>
      <c r="DM25" s="80">
        <v>0</v>
      </c>
      <c r="DN25" s="80">
        <v>0</v>
      </c>
      <c r="DO25" s="80">
        <v>21.123000000000001</v>
      </c>
      <c r="DP25" s="80">
        <v>0</v>
      </c>
      <c r="DQ25" s="80">
        <v>0</v>
      </c>
      <c r="DR25" s="80">
        <v>0</v>
      </c>
      <c r="DS25" s="80">
        <v>20.358000000000001</v>
      </c>
      <c r="DT25" s="80">
        <v>0</v>
      </c>
      <c r="DU25" s="80">
        <v>0</v>
      </c>
      <c r="DV25" s="80">
        <v>34.087000000000003</v>
      </c>
      <c r="DW25" s="80">
        <v>0</v>
      </c>
      <c r="DX25" s="80">
        <v>480.71499999999997</v>
      </c>
      <c r="DY25" s="80">
        <v>0</v>
      </c>
      <c r="DZ25" s="80">
        <v>112.17700000000001</v>
      </c>
      <c r="EA25" s="80">
        <v>0</v>
      </c>
      <c r="EB25" s="80">
        <v>3.282</v>
      </c>
      <c r="EC25" s="80">
        <v>0</v>
      </c>
      <c r="ED25" s="80">
        <v>0</v>
      </c>
      <c r="EE25" s="80">
        <v>53.494</v>
      </c>
      <c r="EF25" s="80">
        <v>31.311</v>
      </c>
      <c r="EG25" s="80">
        <v>587.77099999999996</v>
      </c>
      <c r="EH25" s="80">
        <v>0</v>
      </c>
      <c r="EI25" s="80">
        <v>4.01</v>
      </c>
      <c r="EJ25" s="80">
        <v>0</v>
      </c>
      <c r="EK25" s="80">
        <v>7.47</v>
      </c>
      <c r="EL25" s="80">
        <v>278.03800000000001</v>
      </c>
      <c r="EM25" s="80">
        <v>0</v>
      </c>
      <c r="EN25" s="80">
        <v>12.986000000000001</v>
      </c>
      <c r="EO25" s="80">
        <v>30.509</v>
      </c>
      <c r="EP25" s="80">
        <v>0</v>
      </c>
      <c r="EQ25" s="80">
        <v>0</v>
      </c>
      <c r="ER25" s="80">
        <v>0</v>
      </c>
      <c r="ES25" s="80">
        <v>0</v>
      </c>
      <c r="ET25" s="80">
        <v>30.257000000000001</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2.4700000000000002</v>
      </c>
      <c r="FO25" s="80">
        <v>0</v>
      </c>
      <c r="FP25" s="80">
        <v>0</v>
      </c>
      <c r="FQ25" s="80">
        <v>0</v>
      </c>
      <c r="FR25" s="80">
        <v>0</v>
      </c>
      <c r="FS25" s="80">
        <v>0</v>
      </c>
      <c r="FT25" s="80">
        <v>0</v>
      </c>
      <c r="FU25" s="80">
        <v>0</v>
      </c>
      <c r="FV25" s="80">
        <v>0</v>
      </c>
      <c r="FW25" s="80">
        <v>0</v>
      </c>
      <c r="FX25" s="80">
        <v>0</v>
      </c>
      <c r="FY25" s="80">
        <v>0</v>
      </c>
      <c r="FZ25" s="80">
        <v>0</v>
      </c>
      <c r="GA25" s="80">
        <v>3.1669999999999998</v>
      </c>
      <c r="GB25" s="80">
        <v>0</v>
      </c>
      <c r="GC25" s="80">
        <v>0</v>
      </c>
      <c r="GD25" s="80">
        <v>0</v>
      </c>
      <c r="GE25" s="80">
        <v>0</v>
      </c>
      <c r="GF25" s="80">
        <v>0</v>
      </c>
      <c r="GG25" s="80">
        <v>4.3550000000000004</v>
      </c>
      <c r="GH25" s="80">
        <v>0</v>
      </c>
      <c r="GI25" s="80">
        <v>0</v>
      </c>
      <c r="GJ25" s="80">
        <v>0</v>
      </c>
      <c r="GK25" s="80">
        <v>0</v>
      </c>
      <c r="GL25" s="80">
        <v>0</v>
      </c>
      <c r="GM25" s="80">
        <v>26.803999999999998</v>
      </c>
      <c r="GN25" s="80">
        <v>0</v>
      </c>
      <c r="GO25" s="80">
        <v>71.174000000000007</v>
      </c>
      <c r="GP25" s="80">
        <v>0</v>
      </c>
      <c r="GQ25" s="80">
        <v>3.3010000000000002</v>
      </c>
      <c r="GR25" s="80">
        <v>0</v>
      </c>
      <c r="GS25" s="80">
        <v>0</v>
      </c>
      <c r="GT25" s="80">
        <v>374.459</v>
      </c>
      <c r="GU25" s="80">
        <v>0</v>
      </c>
      <c r="GV25" s="80">
        <v>0</v>
      </c>
      <c r="GW25" s="80">
        <v>0</v>
      </c>
      <c r="GX25" s="80">
        <v>0</v>
      </c>
      <c r="GY25" s="80">
        <v>0</v>
      </c>
      <c r="GZ25" s="80">
        <v>0</v>
      </c>
      <c r="HA25" s="80">
        <v>0</v>
      </c>
      <c r="HB25" s="80">
        <v>0</v>
      </c>
      <c r="HC25" s="80">
        <v>3.1859999999999999</v>
      </c>
      <c r="HD25" s="80">
        <v>0</v>
      </c>
      <c r="HE25" s="80">
        <v>0</v>
      </c>
      <c r="HF25" s="80">
        <v>625.971</v>
      </c>
      <c r="HG25" s="80">
        <v>19.420000000000002</v>
      </c>
      <c r="HH25" s="80">
        <v>0</v>
      </c>
      <c r="HI25" s="80">
        <v>21.123000000000001</v>
      </c>
      <c r="HJ25" s="80">
        <v>0</v>
      </c>
      <c r="HK25" s="80">
        <v>1656.2080000000001</v>
      </c>
      <c r="HL25" s="80">
        <v>30.257000000000001</v>
      </c>
      <c r="HM25" s="80">
        <v>0</v>
      </c>
      <c r="HN25" s="80">
        <v>0</v>
      </c>
      <c r="HO25" s="80">
        <v>2.4700000000000002</v>
      </c>
      <c r="HP25" s="80">
        <v>0</v>
      </c>
      <c r="HQ25" s="80">
        <v>3.1669999999999998</v>
      </c>
      <c r="HR25" s="80">
        <v>0</v>
      </c>
      <c r="HS25" s="80">
        <v>4.3550000000000004</v>
      </c>
      <c r="HT25" s="80">
        <v>0</v>
      </c>
      <c r="HU25" s="80">
        <v>26.803999999999998</v>
      </c>
      <c r="HV25" s="80">
        <v>74.474999999999994</v>
      </c>
      <c r="HW25" s="80">
        <v>0</v>
      </c>
      <c r="HX25" s="80">
        <v>374.459</v>
      </c>
      <c r="HY25" s="80">
        <v>3.1859999999999999</v>
      </c>
      <c r="HZ25" s="80">
        <v>0</v>
      </c>
      <c r="IA25" s="80">
        <v>625.971</v>
      </c>
      <c r="IB25" s="80">
        <v>19.420000000000002</v>
      </c>
      <c r="IC25" s="80">
        <v>0</v>
      </c>
      <c r="ID25" s="80">
        <v>21.123000000000001</v>
      </c>
      <c r="IE25" s="80">
        <v>0</v>
      </c>
      <c r="IF25" s="80">
        <v>1656.2080000000001</v>
      </c>
      <c r="IG25" s="80">
        <v>656.22799999999995</v>
      </c>
      <c r="IH25" s="80">
        <v>0</v>
      </c>
      <c r="II25" s="80">
        <v>0</v>
      </c>
      <c r="IJ25" s="80">
        <v>2.4700000000000002</v>
      </c>
      <c r="IK25" s="80">
        <v>0</v>
      </c>
      <c r="IL25" s="80">
        <v>3.1669999999999998</v>
      </c>
      <c r="IM25" s="80">
        <v>0</v>
      </c>
      <c r="IN25" s="80">
        <v>4.3550000000000004</v>
      </c>
      <c r="IO25" s="80">
        <v>0</v>
      </c>
      <c r="IP25" s="80">
        <v>26.803999999999998</v>
      </c>
      <c r="IQ25" s="80">
        <v>74.474999999999994</v>
      </c>
      <c r="IR25" s="80">
        <v>0</v>
      </c>
      <c r="IS25" s="80">
        <v>374.459</v>
      </c>
      <c r="IT25" s="80">
        <v>3.1859999999999999</v>
      </c>
      <c r="IU25" s="80">
        <v>0</v>
      </c>
      <c r="IV25" s="81">
        <v>0</v>
      </c>
      <c r="IW25" s="78">
        <v>4</v>
      </c>
      <c r="IX25" s="78">
        <v>0</v>
      </c>
      <c r="IY25" s="78">
        <v>0</v>
      </c>
      <c r="IZ25" s="78">
        <v>0</v>
      </c>
      <c r="JA25" s="78">
        <v>4</v>
      </c>
      <c r="JB25" s="78">
        <v>0</v>
      </c>
      <c r="JC25" s="78">
        <v>0</v>
      </c>
      <c r="JD25" s="78">
        <v>0</v>
      </c>
      <c r="JE25" s="78">
        <v>5</v>
      </c>
      <c r="JF25" s="78">
        <v>0</v>
      </c>
      <c r="JG25" s="78">
        <v>0</v>
      </c>
      <c r="JH25" s="78">
        <v>4</v>
      </c>
      <c r="JI25" s="78">
        <v>0</v>
      </c>
      <c r="JJ25" s="78">
        <v>1</v>
      </c>
      <c r="JK25" s="78">
        <v>0</v>
      </c>
      <c r="JL25" s="78">
        <v>8</v>
      </c>
      <c r="JM25" s="78">
        <v>0</v>
      </c>
      <c r="JN25" s="78">
        <v>1</v>
      </c>
      <c r="JO25" s="78">
        <v>0</v>
      </c>
      <c r="JP25" s="78">
        <v>0</v>
      </c>
      <c r="JQ25" s="78">
        <v>3</v>
      </c>
      <c r="JR25" s="78">
        <v>6</v>
      </c>
      <c r="JS25" s="78">
        <v>7</v>
      </c>
      <c r="JT25" s="78">
        <v>0</v>
      </c>
      <c r="JU25" s="78">
        <v>1</v>
      </c>
      <c r="JV25" s="78">
        <v>0</v>
      </c>
      <c r="JW25" s="78">
        <v>2</v>
      </c>
      <c r="JX25" s="78">
        <v>18</v>
      </c>
      <c r="JY25" s="78">
        <v>0</v>
      </c>
      <c r="JZ25" s="78">
        <v>1</v>
      </c>
      <c r="KA25" s="78">
        <v>2</v>
      </c>
      <c r="KB25" s="78">
        <v>0</v>
      </c>
      <c r="KC25" s="78">
        <v>2</v>
      </c>
      <c r="KD25" s="78">
        <v>0</v>
      </c>
      <c r="KE25" s="78">
        <v>0</v>
      </c>
      <c r="KF25" s="78">
        <v>3</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1</v>
      </c>
      <c r="LA25" s="78">
        <v>0</v>
      </c>
      <c r="LB25" s="78">
        <v>0</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2</v>
      </c>
      <c r="LT25" s="78">
        <v>0</v>
      </c>
      <c r="LU25" s="78">
        <v>0</v>
      </c>
      <c r="LV25" s="78">
        <v>0</v>
      </c>
      <c r="LW25" s="78">
        <v>0</v>
      </c>
      <c r="LX25" s="78">
        <v>0</v>
      </c>
      <c r="LY25" s="78">
        <v>3</v>
      </c>
      <c r="LZ25" s="78">
        <v>0</v>
      </c>
      <c r="MA25" s="78">
        <v>14</v>
      </c>
      <c r="MB25" s="78">
        <v>0</v>
      </c>
      <c r="MC25" s="78">
        <v>1</v>
      </c>
      <c r="MD25" s="78">
        <v>0</v>
      </c>
      <c r="ME25" s="78">
        <v>0</v>
      </c>
      <c r="MF25" s="78">
        <v>11</v>
      </c>
      <c r="MG25" s="78">
        <v>0</v>
      </c>
      <c r="MH25" s="78">
        <v>0</v>
      </c>
      <c r="MI25" s="78">
        <v>0</v>
      </c>
      <c r="MJ25" s="78">
        <v>0</v>
      </c>
      <c r="MK25" s="78">
        <v>0</v>
      </c>
      <c r="ML25" s="78">
        <v>0</v>
      </c>
      <c r="MM25" s="78">
        <v>0</v>
      </c>
      <c r="MN25" s="78">
        <v>0</v>
      </c>
      <c r="MO25" s="78">
        <v>1</v>
      </c>
      <c r="MP25" s="78">
        <v>0</v>
      </c>
      <c r="MQ25" s="78">
        <v>0</v>
      </c>
      <c r="MR25" s="78">
        <v>0</v>
      </c>
      <c r="MS25" s="78">
        <v>0</v>
      </c>
      <c r="MT25" s="78">
        <v>2</v>
      </c>
      <c r="MU25" s="78">
        <v>0</v>
      </c>
      <c r="MV25" s="78">
        <v>0</v>
      </c>
      <c r="MW25" s="78">
        <v>0</v>
      </c>
      <c r="MX25" s="78">
        <v>4</v>
      </c>
      <c r="MY25" s="78">
        <v>0</v>
      </c>
      <c r="MZ25" s="78">
        <v>0</v>
      </c>
      <c r="NA25" s="78">
        <v>0</v>
      </c>
      <c r="NB25" s="78">
        <v>4</v>
      </c>
      <c r="NC25" s="78">
        <v>0</v>
      </c>
      <c r="ND25" s="78">
        <v>0</v>
      </c>
      <c r="NE25" s="78">
        <v>0</v>
      </c>
      <c r="NF25" s="78">
        <v>5</v>
      </c>
      <c r="NG25" s="78">
        <v>0</v>
      </c>
      <c r="NH25" s="78">
        <v>0</v>
      </c>
      <c r="NI25" s="78">
        <v>4</v>
      </c>
      <c r="NJ25" s="78">
        <v>0</v>
      </c>
      <c r="NK25" s="78">
        <v>1</v>
      </c>
      <c r="NL25" s="78">
        <v>0</v>
      </c>
      <c r="NM25" s="78">
        <v>8</v>
      </c>
      <c r="NN25" s="78">
        <v>0</v>
      </c>
      <c r="NO25" s="78">
        <v>1</v>
      </c>
      <c r="NP25" s="78">
        <v>0</v>
      </c>
      <c r="NQ25" s="78">
        <v>0</v>
      </c>
      <c r="NR25" s="78">
        <v>3</v>
      </c>
      <c r="NS25" s="78">
        <v>6</v>
      </c>
      <c r="NT25" s="78">
        <v>7</v>
      </c>
      <c r="NU25" s="78">
        <v>0</v>
      </c>
      <c r="NV25" s="78">
        <v>1</v>
      </c>
      <c r="NW25" s="78">
        <v>0</v>
      </c>
      <c r="NX25" s="78">
        <v>2</v>
      </c>
      <c r="NY25" s="78">
        <v>18</v>
      </c>
      <c r="NZ25" s="78">
        <v>0</v>
      </c>
      <c r="OA25" s="78">
        <v>1</v>
      </c>
      <c r="OB25" s="78">
        <v>2</v>
      </c>
      <c r="OC25" s="78">
        <v>0</v>
      </c>
      <c r="OD25" s="78">
        <v>0</v>
      </c>
      <c r="OE25" s="78">
        <v>0</v>
      </c>
      <c r="OF25" s="78">
        <v>0</v>
      </c>
      <c r="OG25" s="78">
        <v>3</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1</v>
      </c>
      <c r="PB25" s="78">
        <v>0</v>
      </c>
      <c r="PC25" s="78">
        <v>0</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2</v>
      </c>
      <c r="PU25" s="78">
        <v>0</v>
      </c>
      <c r="PV25" s="78">
        <v>0</v>
      </c>
      <c r="PW25" s="78">
        <v>0</v>
      </c>
      <c r="PX25" s="78">
        <v>0</v>
      </c>
      <c r="PY25" s="78">
        <v>0</v>
      </c>
      <c r="PZ25" s="78">
        <v>3</v>
      </c>
      <c r="QA25" s="78">
        <v>0</v>
      </c>
      <c r="QB25" s="78">
        <v>14</v>
      </c>
      <c r="QC25" s="78">
        <v>0</v>
      </c>
      <c r="QD25" s="78">
        <v>1</v>
      </c>
      <c r="QE25" s="78">
        <v>0</v>
      </c>
      <c r="QF25" s="78">
        <v>0</v>
      </c>
      <c r="QG25" s="78">
        <v>11</v>
      </c>
      <c r="QH25" s="78">
        <v>0</v>
      </c>
      <c r="QI25" s="78">
        <v>0</v>
      </c>
      <c r="QJ25" s="78">
        <v>0</v>
      </c>
      <c r="QK25" s="78">
        <v>0</v>
      </c>
      <c r="QL25" s="78">
        <v>0</v>
      </c>
      <c r="QM25" s="78">
        <v>0</v>
      </c>
      <c r="QN25" s="78">
        <v>0</v>
      </c>
      <c r="QO25" s="78">
        <v>0</v>
      </c>
      <c r="QP25" s="78">
        <v>1</v>
      </c>
      <c r="QQ25" s="78">
        <v>0</v>
      </c>
      <c r="QR25" s="78">
        <v>0</v>
      </c>
      <c r="QS25" s="78">
        <v>2</v>
      </c>
      <c r="QT25" s="78">
        <v>4</v>
      </c>
      <c r="QU25" s="78">
        <v>0</v>
      </c>
      <c r="QV25" s="78">
        <v>4</v>
      </c>
      <c r="QW25" s="78">
        <v>0</v>
      </c>
      <c r="QX25" s="78">
        <v>59</v>
      </c>
      <c r="QY25" s="78">
        <v>3</v>
      </c>
      <c r="QZ25" s="78">
        <v>0</v>
      </c>
      <c r="RA25" s="78">
        <v>0</v>
      </c>
      <c r="RB25" s="78">
        <v>1</v>
      </c>
      <c r="RC25" s="78">
        <v>0</v>
      </c>
      <c r="RD25" s="78">
        <v>1</v>
      </c>
      <c r="RE25" s="78">
        <v>0</v>
      </c>
      <c r="RF25" s="78">
        <v>2</v>
      </c>
      <c r="RG25" s="78">
        <v>0</v>
      </c>
      <c r="RH25" s="78">
        <v>3</v>
      </c>
      <c r="RI25" s="78">
        <v>15</v>
      </c>
      <c r="RJ25" s="78">
        <v>0</v>
      </c>
      <c r="RK25" s="78">
        <v>11</v>
      </c>
      <c r="RL25" s="78">
        <v>1</v>
      </c>
      <c r="RM25" s="78">
        <v>0</v>
      </c>
      <c r="RN25" s="78">
        <v>2</v>
      </c>
      <c r="RO25" s="78">
        <v>4</v>
      </c>
      <c r="RP25" s="78">
        <v>0</v>
      </c>
      <c r="RQ25" s="78">
        <v>4</v>
      </c>
      <c r="RR25" s="78">
        <v>0</v>
      </c>
      <c r="RS25" s="78">
        <v>59</v>
      </c>
      <c r="RT25" s="78">
        <v>5</v>
      </c>
      <c r="RU25" s="78">
        <v>0</v>
      </c>
      <c r="RV25" s="78">
        <v>0</v>
      </c>
      <c r="RW25" s="78">
        <v>1</v>
      </c>
      <c r="RX25" s="78">
        <v>0</v>
      </c>
      <c r="RY25" s="78">
        <v>1</v>
      </c>
      <c r="RZ25" s="78">
        <v>0</v>
      </c>
      <c r="SA25" s="78">
        <v>2</v>
      </c>
      <c r="SB25" s="78">
        <v>0</v>
      </c>
      <c r="SC25" s="78">
        <v>3</v>
      </c>
      <c r="SD25" s="78">
        <v>15</v>
      </c>
      <c r="SE25" s="78">
        <v>0</v>
      </c>
      <c r="SF25" s="78">
        <v>11</v>
      </c>
      <c r="SG25" s="78">
        <v>1</v>
      </c>
      <c r="SH25" s="78">
        <v>0</v>
      </c>
    </row>
    <row r="26" spans="1:502">
      <c r="A26" s="17" t="s">
        <v>1725</v>
      </c>
      <c r="B26" s="77">
        <v>18</v>
      </c>
      <c r="C26" s="77">
        <v>18</v>
      </c>
      <c r="D26" s="77">
        <v>1</v>
      </c>
      <c r="E26" s="77">
        <v>2021</v>
      </c>
      <c r="F26" s="77" t="s">
        <v>161</v>
      </c>
      <c r="G26" s="1017" t="s">
        <v>1565</v>
      </c>
      <c r="H26" s="77" t="s">
        <v>1566</v>
      </c>
      <c r="I26" s="1018"/>
      <c r="J26" s="80">
        <v>18.757999999999999</v>
      </c>
      <c r="K26" s="80">
        <v>0</v>
      </c>
      <c r="L26" s="80">
        <v>0</v>
      </c>
      <c r="M26" s="80">
        <v>0</v>
      </c>
      <c r="N26" s="80">
        <v>18.434999999999999</v>
      </c>
      <c r="O26" s="80">
        <v>0</v>
      </c>
      <c r="P26" s="80">
        <v>0</v>
      </c>
      <c r="Q26" s="80">
        <v>0</v>
      </c>
      <c r="R26" s="80">
        <v>19.009</v>
      </c>
      <c r="S26" s="80">
        <v>0</v>
      </c>
      <c r="T26" s="80">
        <v>0</v>
      </c>
      <c r="U26" s="80">
        <v>21.093</v>
      </c>
      <c r="V26" s="80">
        <v>0</v>
      </c>
      <c r="W26" s="80">
        <v>474.99400000000003</v>
      </c>
      <c r="X26" s="80">
        <v>0</v>
      </c>
      <c r="Y26" s="80">
        <v>109.97199999999999</v>
      </c>
      <c r="Z26" s="80">
        <v>0</v>
      </c>
      <c r="AA26" s="80">
        <v>7.0209999999999999</v>
      </c>
      <c r="AB26" s="80">
        <v>0</v>
      </c>
      <c r="AC26" s="80">
        <v>0</v>
      </c>
      <c r="AD26" s="80">
        <v>53.646999999999998</v>
      </c>
      <c r="AE26" s="80">
        <v>29.556999999999999</v>
      </c>
      <c r="AF26" s="80">
        <v>556.06799999999998</v>
      </c>
      <c r="AG26" s="80">
        <v>0</v>
      </c>
      <c r="AH26" s="80">
        <v>0</v>
      </c>
      <c r="AI26" s="80">
        <v>0</v>
      </c>
      <c r="AJ26" s="80">
        <v>115.408</v>
      </c>
      <c r="AK26" s="80">
        <v>135.36799999999999</v>
      </c>
      <c r="AL26" s="80">
        <v>0</v>
      </c>
      <c r="AM26" s="80">
        <v>6.4450000000000003</v>
      </c>
      <c r="AN26" s="80">
        <v>27.995999999999999</v>
      </c>
      <c r="AO26" s="80">
        <v>0</v>
      </c>
      <c r="AP26" s="80">
        <v>645.11500000000001</v>
      </c>
      <c r="AQ26" s="80">
        <v>0</v>
      </c>
      <c r="AR26" s="80">
        <v>0</v>
      </c>
      <c r="AS26" s="80">
        <v>28.111000000000001</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2.3090000000000002</v>
      </c>
      <c r="BN26" s="80">
        <v>0</v>
      </c>
      <c r="BO26" s="80">
        <v>0</v>
      </c>
      <c r="BP26" s="80">
        <v>0</v>
      </c>
      <c r="BQ26" s="80">
        <v>0</v>
      </c>
      <c r="BR26" s="80">
        <v>0</v>
      </c>
      <c r="BS26" s="80">
        <v>0</v>
      </c>
      <c r="BT26" s="80">
        <v>0</v>
      </c>
      <c r="BU26" s="80">
        <v>0</v>
      </c>
      <c r="BV26" s="80">
        <v>0</v>
      </c>
      <c r="BW26" s="80">
        <v>0</v>
      </c>
      <c r="BX26" s="80">
        <v>0</v>
      </c>
      <c r="BY26" s="80">
        <v>0</v>
      </c>
      <c r="BZ26" s="80">
        <v>3.0390000000000001</v>
      </c>
      <c r="CA26" s="80">
        <v>0</v>
      </c>
      <c r="CB26" s="80">
        <v>0</v>
      </c>
      <c r="CC26" s="80">
        <v>0</v>
      </c>
      <c r="CD26" s="80">
        <v>0</v>
      </c>
      <c r="CE26" s="80">
        <v>0</v>
      </c>
      <c r="CF26" s="80">
        <v>2.4359999999999999</v>
      </c>
      <c r="CG26" s="80">
        <v>0</v>
      </c>
      <c r="CH26" s="80">
        <v>0</v>
      </c>
      <c r="CI26" s="80">
        <v>0</v>
      </c>
      <c r="CJ26" s="80">
        <v>0</v>
      </c>
      <c r="CK26" s="80">
        <v>0</v>
      </c>
      <c r="CL26" s="80">
        <v>24.992000000000001</v>
      </c>
      <c r="CM26" s="80">
        <v>0</v>
      </c>
      <c r="CN26" s="80">
        <v>66.358999999999995</v>
      </c>
      <c r="CO26" s="80">
        <v>0</v>
      </c>
      <c r="CP26" s="80">
        <v>3.26</v>
      </c>
      <c r="CQ26" s="80">
        <v>0</v>
      </c>
      <c r="CR26" s="80">
        <v>0</v>
      </c>
      <c r="CS26" s="80">
        <v>364.54199999999997</v>
      </c>
      <c r="CT26" s="80">
        <v>0</v>
      </c>
      <c r="CU26" s="80">
        <v>0</v>
      </c>
      <c r="CV26" s="80">
        <v>0</v>
      </c>
      <c r="CW26" s="80">
        <v>0</v>
      </c>
      <c r="CX26" s="80">
        <v>0</v>
      </c>
      <c r="CY26" s="80">
        <v>0</v>
      </c>
      <c r="CZ26" s="80">
        <v>0</v>
      </c>
      <c r="DA26" s="80">
        <v>0</v>
      </c>
      <c r="DB26" s="80">
        <v>0.95699999999999996</v>
      </c>
      <c r="DC26" s="80">
        <v>0</v>
      </c>
      <c r="DD26" s="80">
        <v>0</v>
      </c>
      <c r="DE26" s="80">
        <v>0</v>
      </c>
      <c r="DF26" s="80">
        <v>0</v>
      </c>
      <c r="DG26" s="80">
        <v>645.11500000000001</v>
      </c>
      <c r="DH26" s="80">
        <v>0</v>
      </c>
      <c r="DI26" s="80">
        <v>0</v>
      </c>
      <c r="DJ26" s="80">
        <v>0</v>
      </c>
      <c r="DK26" s="80">
        <v>18.757999999999999</v>
      </c>
      <c r="DL26" s="80">
        <v>0</v>
      </c>
      <c r="DM26" s="80">
        <v>0</v>
      </c>
      <c r="DN26" s="80">
        <v>0</v>
      </c>
      <c r="DO26" s="80">
        <v>18.434999999999999</v>
      </c>
      <c r="DP26" s="80">
        <v>0</v>
      </c>
      <c r="DQ26" s="80">
        <v>0</v>
      </c>
      <c r="DR26" s="80">
        <v>0</v>
      </c>
      <c r="DS26" s="80">
        <v>19.009</v>
      </c>
      <c r="DT26" s="80">
        <v>0</v>
      </c>
      <c r="DU26" s="80">
        <v>0</v>
      </c>
      <c r="DV26" s="80">
        <v>21.093</v>
      </c>
      <c r="DW26" s="80">
        <v>0</v>
      </c>
      <c r="DX26" s="80">
        <v>474.99400000000003</v>
      </c>
      <c r="DY26" s="80">
        <v>0</v>
      </c>
      <c r="DZ26" s="80">
        <v>109.97199999999999</v>
      </c>
      <c r="EA26" s="80">
        <v>0</v>
      </c>
      <c r="EB26" s="80">
        <v>7.0209999999999999</v>
      </c>
      <c r="EC26" s="80">
        <v>0</v>
      </c>
      <c r="ED26" s="80">
        <v>0</v>
      </c>
      <c r="EE26" s="80">
        <v>53.646999999999998</v>
      </c>
      <c r="EF26" s="80">
        <v>29.556999999999999</v>
      </c>
      <c r="EG26" s="80">
        <v>556.06799999999998</v>
      </c>
      <c r="EH26" s="80">
        <v>0</v>
      </c>
      <c r="EI26" s="80">
        <v>0</v>
      </c>
      <c r="EJ26" s="80">
        <v>0</v>
      </c>
      <c r="EK26" s="80">
        <v>115.408</v>
      </c>
      <c r="EL26" s="80">
        <v>135.36799999999999</v>
      </c>
      <c r="EM26" s="80">
        <v>0</v>
      </c>
      <c r="EN26" s="80">
        <v>6.4450000000000003</v>
      </c>
      <c r="EO26" s="80">
        <v>27.995999999999999</v>
      </c>
      <c r="EP26" s="80">
        <v>0</v>
      </c>
      <c r="EQ26" s="80">
        <v>0</v>
      </c>
      <c r="ER26" s="80">
        <v>0</v>
      </c>
      <c r="ES26" s="80">
        <v>0</v>
      </c>
      <c r="ET26" s="80">
        <v>28.111000000000001</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2.3090000000000002</v>
      </c>
      <c r="FO26" s="80">
        <v>0</v>
      </c>
      <c r="FP26" s="80">
        <v>0</v>
      </c>
      <c r="FQ26" s="80">
        <v>0</v>
      </c>
      <c r="FR26" s="80">
        <v>0</v>
      </c>
      <c r="FS26" s="80">
        <v>0</v>
      </c>
      <c r="FT26" s="80">
        <v>0</v>
      </c>
      <c r="FU26" s="80">
        <v>0</v>
      </c>
      <c r="FV26" s="80">
        <v>0</v>
      </c>
      <c r="FW26" s="80">
        <v>0</v>
      </c>
      <c r="FX26" s="80">
        <v>0</v>
      </c>
      <c r="FY26" s="80">
        <v>0</v>
      </c>
      <c r="FZ26" s="80">
        <v>0</v>
      </c>
      <c r="GA26" s="80">
        <v>3.0390000000000001</v>
      </c>
      <c r="GB26" s="80">
        <v>0</v>
      </c>
      <c r="GC26" s="80">
        <v>0</v>
      </c>
      <c r="GD26" s="80">
        <v>0</v>
      </c>
      <c r="GE26" s="80">
        <v>0</v>
      </c>
      <c r="GF26" s="80">
        <v>0</v>
      </c>
      <c r="GG26" s="80">
        <v>2.4359999999999999</v>
      </c>
      <c r="GH26" s="80">
        <v>0</v>
      </c>
      <c r="GI26" s="80">
        <v>0</v>
      </c>
      <c r="GJ26" s="80">
        <v>0</v>
      </c>
      <c r="GK26" s="80">
        <v>0</v>
      </c>
      <c r="GL26" s="80">
        <v>0</v>
      </c>
      <c r="GM26" s="80">
        <v>24.992000000000001</v>
      </c>
      <c r="GN26" s="80">
        <v>0</v>
      </c>
      <c r="GO26" s="80">
        <v>66.358999999999995</v>
      </c>
      <c r="GP26" s="80">
        <v>0</v>
      </c>
      <c r="GQ26" s="80">
        <v>3.26</v>
      </c>
      <c r="GR26" s="80">
        <v>0</v>
      </c>
      <c r="GS26" s="80">
        <v>0</v>
      </c>
      <c r="GT26" s="80">
        <v>364.54199999999997</v>
      </c>
      <c r="GU26" s="80">
        <v>0</v>
      </c>
      <c r="GV26" s="80">
        <v>0</v>
      </c>
      <c r="GW26" s="80">
        <v>0</v>
      </c>
      <c r="GX26" s="80">
        <v>0</v>
      </c>
      <c r="GY26" s="80">
        <v>0</v>
      </c>
      <c r="GZ26" s="80">
        <v>0</v>
      </c>
      <c r="HA26" s="80">
        <v>0</v>
      </c>
      <c r="HB26" s="80">
        <v>0</v>
      </c>
      <c r="HC26" s="80">
        <v>0.95699999999999996</v>
      </c>
      <c r="HD26" s="80">
        <v>0</v>
      </c>
      <c r="HE26" s="80">
        <v>0</v>
      </c>
      <c r="HF26" s="80">
        <v>645.11500000000001</v>
      </c>
      <c r="HG26" s="80">
        <v>18.757999999999999</v>
      </c>
      <c r="HH26" s="80">
        <v>0</v>
      </c>
      <c r="HI26" s="80">
        <v>18.434999999999999</v>
      </c>
      <c r="HJ26" s="80">
        <v>0</v>
      </c>
      <c r="HK26" s="80">
        <v>1556.578</v>
      </c>
      <c r="HL26" s="80">
        <v>28.111000000000001</v>
      </c>
      <c r="HM26" s="80">
        <v>0</v>
      </c>
      <c r="HN26" s="80">
        <v>0</v>
      </c>
      <c r="HO26" s="80">
        <v>2.3090000000000002</v>
      </c>
      <c r="HP26" s="80">
        <v>0</v>
      </c>
      <c r="HQ26" s="80">
        <v>3.0390000000000001</v>
      </c>
      <c r="HR26" s="80">
        <v>0</v>
      </c>
      <c r="HS26" s="80">
        <v>2.4359999999999999</v>
      </c>
      <c r="HT26" s="80">
        <v>0</v>
      </c>
      <c r="HU26" s="80">
        <v>24.992000000000001</v>
      </c>
      <c r="HV26" s="80">
        <v>69.619</v>
      </c>
      <c r="HW26" s="80">
        <v>0</v>
      </c>
      <c r="HX26" s="80">
        <v>364.54199999999997</v>
      </c>
      <c r="HY26" s="80">
        <v>0.95699999999999996</v>
      </c>
      <c r="HZ26" s="80">
        <v>0</v>
      </c>
      <c r="IA26" s="80">
        <v>645.11500000000001</v>
      </c>
      <c r="IB26" s="80">
        <v>18.757999999999999</v>
      </c>
      <c r="IC26" s="80">
        <v>0</v>
      </c>
      <c r="ID26" s="80">
        <v>18.434999999999999</v>
      </c>
      <c r="IE26" s="80">
        <v>0</v>
      </c>
      <c r="IF26" s="80">
        <v>1556.578</v>
      </c>
      <c r="IG26" s="80">
        <v>673.226</v>
      </c>
      <c r="IH26" s="80">
        <v>0</v>
      </c>
      <c r="II26" s="80">
        <v>0</v>
      </c>
      <c r="IJ26" s="80">
        <v>2.3090000000000002</v>
      </c>
      <c r="IK26" s="80">
        <v>0</v>
      </c>
      <c r="IL26" s="80">
        <v>3.0390000000000001</v>
      </c>
      <c r="IM26" s="80">
        <v>0</v>
      </c>
      <c r="IN26" s="80">
        <v>2.4359999999999999</v>
      </c>
      <c r="IO26" s="80">
        <v>0</v>
      </c>
      <c r="IP26" s="80">
        <v>24.992000000000001</v>
      </c>
      <c r="IQ26" s="80">
        <v>69.619</v>
      </c>
      <c r="IR26" s="80">
        <v>0</v>
      </c>
      <c r="IS26" s="80">
        <v>364.54199999999997</v>
      </c>
      <c r="IT26" s="80">
        <v>0.95699999999999996</v>
      </c>
      <c r="IU26" s="80">
        <v>0</v>
      </c>
      <c r="IV26" s="81">
        <v>0</v>
      </c>
      <c r="IW26" s="78">
        <v>4</v>
      </c>
      <c r="IX26" s="78">
        <v>0</v>
      </c>
      <c r="IY26" s="78">
        <v>0</v>
      </c>
      <c r="IZ26" s="78">
        <v>0</v>
      </c>
      <c r="JA26" s="78">
        <v>3</v>
      </c>
      <c r="JB26" s="78">
        <v>0</v>
      </c>
      <c r="JC26" s="78">
        <v>0</v>
      </c>
      <c r="JD26" s="78">
        <v>0</v>
      </c>
      <c r="JE26" s="78">
        <v>5</v>
      </c>
      <c r="JF26" s="78">
        <v>0</v>
      </c>
      <c r="JG26" s="78">
        <v>0</v>
      </c>
      <c r="JH26" s="78">
        <v>3</v>
      </c>
      <c r="JI26" s="78">
        <v>0</v>
      </c>
      <c r="JJ26" s="78">
        <v>1</v>
      </c>
      <c r="JK26" s="78">
        <v>0</v>
      </c>
      <c r="JL26" s="78">
        <v>8</v>
      </c>
      <c r="JM26" s="78">
        <v>0</v>
      </c>
      <c r="JN26" s="78">
        <v>2</v>
      </c>
      <c r="JO26" s="78">
        <v>0</v>
      </c>
      <c r="JP26" s="78">
        <v>0</v>
      </c>
      <c r="JQ26" s="78">
        <v>3</v>
      </c>
      <c r="JR26" s="78">
        <v>5</v>
      </c>
      <c r="JS26" s="78">
        <v>7</v>
      </c>
      <c r="JT26" s="78">
        <v>0</v>
      </c>
      <c r="JU26" s="78">
        <v>0</v>
      </c>
      <c r="JV26" s="78">
        <v>0</v>
      </c>
      <c r="JW26" s="78">
        <v>3</v>
      </c>
      <c r="JX26" s="78">
        <v>11</v>
      </c>
      <c r="JY26" s="78">
        <v>0</v>
      </c>
      <c r="JZ26" s="78">
        <v>1</v>
      </c>
      <c r="KA26" s="78">
        <v>2</v>
      </c>
      <c r="KB26" s="78">
        <v>0</v>
      </c>
      <c r="KC26" s="78">
        <v>2</v>
      </c>
      <c r="KD26" s="78">
        <v>0</v>
      </c>
      <c r="KE26" s="78">
        <v>0</v>
      </c>
      <c r="KF26" s="78">
        <v>3</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1</v>
      </c>
      <c r="LA26" s="78">
        <v>0</v>
      </c>
      <c r="LB26" s="78">
        <v>0</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1</v>
      </c>
      <c r="LT26" s="78">
        <v>0</v>
      </c>
      <c r="LU26" s="78">
        <v>0</v>
      </c>
      <c r="LV26" s="78">
        <v>0</v>
      </c>
      <c r="LW26" s="78">
        <v>0</v>
      </c>
      <c r="LX26" s="78">
        <v>0</v>
      </c>
      <c r="LY26" s="78">
        <v>3</v>
      </c>
      <c r="LZ26" s="78">
        <v>0</v>
      </c>
      <c r="MA26" s="78">
        <v>13</v>
      </c>
      <c r="MB26" s="78">
        <v>0</v>
      </c>
      <c r="MC26" s="78">
        <v>1</v>
      </c>
      <c r="MD26" s="78">
        <v>0</v>
      </c>
      <c r="ME26" s="78">
        <v>0</v>
      </c>
      <c r="MF26" s="78">
        <v>10</v>
      </c>
      <c r="MG26" s="78">
        <v>0</v>
      </c>
      <c r="MH26" s="78">
        <v>0</v>
      </c>
      <c r="MI26" s="78">
        <v>0</v>
      </c>
      <c r="MJ26" s="78">
        <v>0</v>
      </c>
      <c r="MK26" s="78">
        <v>0</v>
      </c>
      <c r="ML26" s="78">
        <v>0</v>
      </c>
      <c r="MM26" s="78">
        <v>0</v>
      </c>
      <c r="MN26" s="78">
        <v>0</v>
      </c>
      <c r="MO26" s="78">
        <v>1</v>
      </c>
      <c r="MP26" s="78">
        <v>0</v>
      </c>
      <c r="MQ26" s="78">
        <v>0</v>
      </c>
      <c r="MR26" s="78">
        <v>0</v>
      </c>
      <c r="MS26" s="78">
        <v>0</v>
      </c>
      <c r="MT26" s="78">
        <v>2</v>
      </c>
      <c r="MU26" s="78">
        <v>0</v>
      </c>
      <c r="MV26" s="78">
        <v>0</v>
      </c>
      <c r="MW26" s="78">
        <v>0</v>
      </c>
      <c r="MX26" s="78">
        <v>4</v>
      </c>
      <c r="MY26" s="78">
        <v>0</v>
      </c>
      <c r="MZ26" s="78">
        <v>0</v>
      </c>
      <c r="NA26" s="78">
        <v>0</v>
      </c>
      <c r="NB26" s="78">
        <v>3</v>
      </c>
      <c r="NC26" s="78">
        <v>0</v>
      </c>
      <c r="ND26" s="78">
        <v>0</v>
      </c>
      <c r="NE26" s="78">
        <v>0</v>
      </c>
      <c r="NF26" s="78">
        <v>5</v>
      </c>
      <c r="NG26" s="78">
        <v>0</v>
      </c>
      <c r="NH26" s="78">
        <v>0</v>
      </c>
      <c r="NI26" s="78">
        <v>3</v>
      </c>
      <c r="NJ26" s="78">
        <v>0</v>
      </c>
      <c r="NK26" s="78">
        <v>1</v>
      </c>
      <c r="NL26" s="78">
        <v>0</v>
      </c>
      <c r="NM26" s="78">
        <v>8</v>
      </c>
      <c r="NN26" s="78">
        <v>0</v>
      </c>
      <c r="NO26" s="78">
        <v>2</v>
      </c>
      <c r="NP26" s="78">
        <v>0</v>
      </c>
      <c r="NQ26" s="78">
        <v>0</v>
      </c>
      <c r="NR26" s="78">
        <v>3</v>
      </c>
      <c r="NS26" s="78">
        <v>5</v>
      </c>
      <c r="NT26" s="78">
        <v>7</v>
      </c>
      <c r="NU26" s="78">
        <v>0</v>
      </c>
      <c r="NV26" s="78">
        <v>0</v>
      </c>
      <c r="NW26" s="78">
        <v>0</v>
      </c>
      <c r="NX26" s="78">
        <v>3</v>
      </c>
      <c r="NY26" s="78">
        <v>11</v>
      </c>
      <c r="NZ26" s="78">
        <v>0</v>
      </c>
      <c r="OA26" s="78">
        <v>1</v>
      </c>
      <c r="OB26" s="78">
        <v>2</v>
      </c>
      <c r="OC26" s="78">
        <v>0</v>
      </c>
      <c r="OD26" s="78">
        <v>0</v>
      </c>
      <c r="OE26" s="78">
        <v>0</v>
      </c>
      <c r="OF26" s="78">
        <v>0</v>
      </c>
      <c r="OG26" s="78">
        <v>3</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1</v>
      </c>
      <c r="PB26" s="78">
        <v>0</v>
      </c>
      <c r="PC26" s="78">
        <v>0</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1</v>
      </c>
      <c r="PU26" s="78">
        <v>0</v>
      </c>
      <c r="PV26" s="78">
        <v>0</v>
      </c>
      <c r="PW26" s="78">
        <v>0</v>
      </c>
      <c r="PX26" s="78">
        <v>0</v>
      </c>
      <c r="PY26" s="78">
        <v>0</v>
      </c>
      <c r="PZ26" s="78">
        <v>3</v>
      </c>
      <c r="QA26" s="78">
        <v>0</v>
      </c>
      <c r="QB26" s="78">
        <v>13</v>
      </c>
      <c r="QC26" s="78">
        <v>0</v>
      </c>
      <c r="QD26" s="78">
        <v>1</v>
      </c>
      <c r="QE26" s="78">
        <v>0</v>
      </c>
      <c r="QF26" s="78">
        <v>0</v>
      </c>
      <c r="QG26" s="78">
        <v>10</v>
      </c>
      <c r="QH26" s="78">
        <v>0</v>
      </c>
      <c r="QI26" s="78">
        <v>0</v>
      </c>
      <c r="QJ26" s="78">
        <v>0</v>
      </c>
      <c r="QK26" s="78">
        <v>0</v>
      </c>
      <c r="QL26" s="78">
        <v>0</v>
      </c>
      <c r="QM26" s="78">
        <v>0</v>
      </c>
      <c r="QN26" s="78">
        <v>0</v>
      </c>
      <c r="QO26" s="78">
        <v>0</v>
      </c>
      <c r="QP26" s="78">
        <v>1</v>
      </c>
      <c r="QQ26" s="78">
        <v>0</v>
      </c>
      <c r="QR26" s="78">
        <v>0</v>
      </c>
      <c r="QS26" s="78">
        <v>2</v>
      </c>
      <c r="QT26" s="78">
        <v>4</v>
      </c>
      <c r="QU26" s="78">
        <v>0</v>
      </c>
      <c r="QV26" s="78">
        <v>3</v>
      </c>
      <c r="QW26" s="78">
        <v>0</v>
      </c>
      <c r="QX26" s="78">
        <v>51</v>
      </c>
      <c r="QY26" s="78">
        <v>3</v>
      </c>
      <c r="QZ26" s="78">
        <v>0</v>
      </c>
      <c r="RA26" s="78">
        <v>0</v>
      </c>
      <c r="RB26" s="78">
        <v>1</v>
      </c>
      <c r="RC26" s="78">
        <v>0</v>
      </c>
      <c r="RD26" s="78">
        <v>1</v>
      </c>
      <c r="RE26" s="78">
        <v>0</v>
      </c>
      <c r="RF26" s="78">
        <v>1</v>
      </c>
      <c r="RG26" s="78">
        <v>0</v>
      </c>
      <c r="RH26" s="78">
        <v>3</v>
      </c>
      <c r="RI26" s="78">
        <v>14</v>
      </c>
      <c r="RJ26" s="78">
        <v>0</v>
      </c>
      <c r="RK26" s="78">
        <v>10</v>
      </c>
      <c r="RL26" s="78">
        <v>1</v>
      </c>
      <c r="RM26" s="78">
        <v>0</v>
      </c>
      <c r="RN26" s="78">
        <v>2</v>
      </c>
      <c r="RO26" s="78">
        <v>4</v>
      </c>
      <c r="RP26" s="78">
        <v>0</v>
      </c>
      <c r="RQ26" s="78">
        <v>3</v>
      </c>
      <c r="RR26" s="78">
        <v>0</v>
      </c>
      <c r="RS26" s="78">
        <v>51</v>
      </c>
      <c r="RT26" s="78">
        <v>5</v>
      </c>
      <c r="RU26" s="78">
        <v>0</v>
      </c>
      <c r="RV26" s="78">
        <v>0</v>
      </c>
      <c r="RW26" s="78">
        <v>1</v>
      </c>
      <c r="RX26" s="78">
        <v>0</v>
      </c>
      <c r="RY26" s="78">
        <v>1</v>
      </c>
      <c r="RZ26" s="78">
        <v>0</v>
      </c>
      <c r="SA26" s="78">
        <v>1</v>
      </c>
      <c r="SB26" s="78">
        <v>0</v>
      </c>
      <c r="SC26" s="78">
        <v>3</v>
      </c>
      <c r="SD26" s="78">
        <v>14</v>
      </c>
      <c r="SE26" s="78">
        <v>0</v>
      </c>
      <c r="SF26" s="78">
        <v>10</v>
      </c>
      <c r="SG26" s="78">
        <v>1</v>
      </c>
      <c r="SH26" s="78">
        <v>0</v>
      </c>
    </row>
    <row r="27" spans="1:502">
      <c r="A27" s="17" t="s">
        <v>1726</v>
      </c>
      <c r="B27" s="77">
        <v>19</v>
      </c>
      <c r="C27" s="77">
        <v>19</v>
      </c>
      <c r="D27" s="77">
        <v>1</v>
      </c>
      <c r="E27" s="77">
        <v>2022</v>
      </c>
      <c r="F27" s="77" t="s">
        <v>162</v>
      </c>
      <c r="G27" s="1017" t="s">
        <v>1565</v>
      </c>
      <c r="H27" s="77" t="s">
        <v>1566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2530</v>
      </c>
      <c r="B28" s="77">
        <v>20</v>
      </c>
      <c r="C28" s="77">
        <v>20</v>
      </c>
      <c r="D28" s="77">
        <v>1</v>
      </c>
      <c r="E28" s="77">
        <v>2023</v>
      </c>
      <c r="F28" s="77" t="s">
        <v>2526</v>
      </c>
      <c r="G28" s="1017" t="s">
        <v>1565</v>
      </c>
      <c r="H28" s="77" t="s">
        <v>1566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2592</v>
      </c>
      <c r="B29" s="77">
        <v>21</v>
      </c>
      <c r="C29" s="77">
        <v>21</v>
      </c>
      <c r="D29" s="77">
        <v>1</v>
      </c>
      <c r="E29" s="77">
        <v>2024</v>
      </c>
      <c r="F29" s="77" t="s">
        <v>2588</v>
      </c>
      <c r="G29" s="1017" t="s">
        <v>1565</v>
      </c>
      <c r="H29" s="77" t="s">
        <v>1566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1565</v>
      </c>
      <c r="H30" s="77" t="s">
        <v>1566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1565</v>
      </c>
      <c r="H31" s="77" t="s">
        <v>1566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1565</v>
      </c>
      <c r="H32" s="77" t="s">
        <v>1566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1565</v>
      </c>
      <c r="H33" s="77" t="s">
        <v>1566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1565</v>
      </c>
      <c r="H34" s="77" t="s">
        <v>1566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1565</v>
      </c>
      <c r="H35" s="77" t="s">
        <v>1566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2592</v>
      </c>
      <c r="B9" s="77">
        <v>1</v>
      </c>
      <c r="C9" s="77">
        <v>18</v>
      </c>
      <c r="D9" s="77">
        <v>1</v>
      </c>
      <c r="E9" s="77">
        <v>2024</v>
      </c>
      <c r="F9" s="77" t="s">
        <v>2588</v>
      </c>
      <c r="G9" s="1017" t="s">
        <v>1565</v>
      </c>
      <c r="H9" s="77" t="s">
        <v>1566</v>
      </c>
      <c r="I9" s="1016" t="s">
        <v>794</v>
      </c>
      <c r="J9" s="80">
        <v>6237659.0000000019</v>
      </c>
      <c r="K9" s="78">
        <v>6970153124.0000019</v>
      </c>
      <c r="L9" s="78">
        <v>29173874.000000004</v>
      </c>
      <c r="M9" s="78">
        <v>32704118640.999996</v>
      </c>
      <c r="N9" s="78">
        <v>17549000</v>
      </c>
      <c r="O9" s="78">
        <v>42979604571.999985</v>
      </c>
      <c r="P9" s="78">
        <v>309198</v>
      </c>
      <c r="Q9" s="78">
        <v>1914634897.9999998</v>
      </c>
      <c r="R9" s="78">
        <v>7061.9999999999991</v>
      </c>
      <c r="S9" s="78">
        <v>36225361</v>
      </c>
      <c r="T9" s="78">
        <v>1552775.9999999998</v>
      </c>
      <c r="U9" s="78">
        <v>29708</v>
      </c>
      <c r="V9" s="78">
        <v>25243</v>
      </c>
      <c r="W9" s="78">
        <v>10861016811.000002</v>
      </c>
      <c r="X9" s="78">
        <v>182171908.99999997</v>
      </c>
      <c r="Y9" s="78">
        <v>154785906.99999997</v>
      </c>
      <c r="Z9" s="78">
        <v>95802711222.878876</v>
      </c>
      <c r="AA9" s="78">
        <v>13074682945.999998</v>
      </c>
      <c r="AB9" s="78">
        <v>60408848500.000008</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1320106</v>
      </c>
      <c r="K10" s="78">
        <v>1464293454</v>
      </c>
      <c r="L10" s="78">
        <v>1658008</v>
      </c>
      <c r="M10" s="78">
        <v>1838424780</v>
      </c>
      <c r="N10" s="78">
        <v>752000</v>
      </c>
      <c r="O10" s="78">
        <v>1730720928.0000002</v>
      </c>
      <c r="P10" s="78">
        <v>31022</v>
      </c>
      <c r="Q10" s="78">
        <v>210351971</v>
      </c>
      <c r="R10" s="78">
        <v>0</v>
      </c>
      <c r="S10" s="78">
        <v>0</v>
      </c>
      <c r="T10" s="78">
        <v>0</v>
      </c>
      <c r="U10" s="78">
        <v>0</v>
      </c>
      <c r="V10" s="78">
        <v>41</v>
      </c>
      <c r="W10" s="78">
        <v>0</v>
      </c>
      <c r="X10" s="78">
        <v>0</v>
      </c>
      <c r="Y10" s="78">
        <v>248959</v>
      </c>
      <c r="Z10" s="78">
        <v>5244040092</v>
      </c>
      <c r="AA10" s="78">
        <v>3069979091</v>
      </c>
      <c r="AB10" s="78">
        <v>13821462649</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39015</v>
      </c>
      <c r="K11" s="78">
        <v>43892192</v>
      </c>
      <c r="L11" s="78">
        <v>273022</v>
      </c>
      <c r="M11" s="78">
        <v>307090037</v>
      </c>
      <c r="N11" s="78">
        <v>35200</v>
      </c>
      <c r="O11" s="78">
        <v>78719240</v>
      </c>
      <c r="P11" s="78">
        <v>0</v>
      </c>
      <c r="Q11" s="78">
        <v>0</v>
      </c>
      <c r="R11" s="78">
        <v>0</v>
      </c>
      <c r="S11" s="78">
        <v>0</v>
      </c>
      <c r="T11" s="78">
        <v>0</v>
      </c>
      <c r="U11" s="78">
        <v>0</v>
      </c>
      <c r="V11" s="78">
        <v>0</v>
      </c>
      <c r="W11" s="78">
        <v>0</v>
      </c>
      <c r="X11" s="78">
        <v>0</v>
      </c>
      <c r="Y11" s="78">
        <v>0</v>
      </c>
      <c r="Z11" s="78">
        <v>429701469.00000006</v>
      </c>
      <c r="AA11" s="78">
        <v>78815258</v>
      </c>
      <c r="AB11" s="78">
        <v>361632462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107823</v>
      </c>
      <c r="K12" s="78">
        <v>122469320.00000001</v>
      </c>
      <c r="L12" s="78">
        <v>736016</v>
      </c>
      <c r="M12" s="78">
        <v>837414834</v>
      </c>
      <c r="N12" s="78">
        <v>326300</v>
      </c>
      <c r="O12" s="78">
        <v>736233764</v>
      </c>
      <c r="P12" s="78">
        <v>1505</v>
      </c>
      <c r="Q12" s="78">
        <v>10778953</v>
      </c>
      <c r="R12" s="78">
        <v>0</v>
      </c>
      <c r="S12" s="78">
        <v>0</v>
      </c>
      <c r="T12" s="78">
        <v>0</v>
      </c>
      <c r="U12" s="78">
        <v>0</v>
      </c>
      <c r="V12" s="78">
        <v>0</v>
      </c>
      <c r="W12" s="78">
        <v>0</v>
      </c>
      <c r="X12" s="78">
        <v>0</v>
      </c>
      <c r="Y12" s="78">
        <v>0</v>
      </c>
      <c r="Z12" s="78">
        <v>1706896870.9999998</v>
      </c>
      <c r="AA12" s="78">
        <v>88321267</v>
      </c>
      <c r="AB12" s="78">
        <v>802046771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40020</v>
      </c>
      <c r="K13" s="78">
        <v>45436432.999999993</v>
      </c>
      <c r="L13" s="78">
        <v>3736106</v>
      </c>
      <c r="M13" s="78">
        <v>4243009321.0000005</v>
      </c>
      <c r="N13" s="78">
        <v>173400</v>
      </c>
      <c r="O13" s="78">
        <v>312492283</v>
      </c>
      <c r="P13" s="78">
        <v>0</v>
      </c>
      <c r="Q13" s="78">
        <v>0</v>
      </c>
      <c r="R13" s="78">
        <v>0</v>
      </c>
      <c r="S13" s="78">
        <v>0</v>
      </c>
      <c r="T13" s="78">
        <v>0</v>
      </c>
      <c r="U13" s="78">
        <v>0</v>
      </c>
      <c r="V13" s="78">
        <v>1490</v>
      </c>
      <c r="W13" s="78">
        <v>0</v>
      </c>
      <c r="X13" s="78">
        <v>0</v>
      </c>
      <c r="Y13" s="78">
        <v>9137661</v>
      </c>
      <c r="Z13" s="78">
        <v>4610075698</v>
      </c>
      <c r="AA13" s="78">
        <v>9371038</v>
      </c>
      <c r="AB13" s="78">
        <v>46413963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487632</v>
      </c>
      <c r="K14" s="78">
        <v>551635350</v>
      </c>
      <c r="L14" s="78">
        <v>1232380</v>
      </c>
      <c r="M14" s="78">
        <v>1394077331</v>
      </c>
      <c r="N14" s="78">
        <v>1311600</v>
      </c>
      <c r="O14" s="78">
        <v>3142484188</v>
      </c>
      <c r="P14" s="78">
        <v>15850</v>
      </c>
      <c r="Q14" s="78">
        <v>95229036.999999985</v>
      </c>
      <c r="R14" s="78">
        <v>0</v>
      </c>
      <c r="S14" s="78">
        <v>0</v>
      </c>
      <c r="T14" s="78">
        <v>0</v>
      </c>
      <c r="U14" s="78">
        <v>0</v>
      </c>
      <c r="V14" s="78">
        <v>4</v>
      </c>
      <c r="W14" s="78">
        <v>0</v>
      </c>
      <c r="X14" s="78">
        <v>0</v>
      </c>
      <c r="Y14" s="78">
        <v>21585</v>
      </c>
      <c r="Z14" s="78">
        <v>5183447490.999999</v>
      </c>
      <c r="AA14" s="78">
        <v>1303998106</v>
      </c>
      <c r="AB14" s="78">
        <v>5302513727</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212147</v>
      </c>
      <c r="K15" s="78">
        <v>240856502</v>
      </c>
      <c r="L15" s="78">
        <v>967783</v>
      </c>
      <c r="M15" s="78">
        <v>1099479762.0000002</v>
      </c>
      <c r="N15" s="78">
        <v>502300</v>
      </c>
      <c r="O15" s="78">
        <v>1302128921</v>
      </c>
      <c r="P15" s="78">
        <v>224</v>
      </c>
      <c r="Q15" s="78">
        <v>1293064</v>
      </c>
      <c r="R15" s="78">
        <v>0</v>
      </c>
      <c r="S15" s="78">
        <v>0</v>
      </c>
      <c r="T15" s="78">
        <v>0</v>
      </c>
      <c r="U15" s="78">
        <v>0</v>
      </c>
      <c r="V15" s="78">
        <v>1269</v>
      </c>
      <c r="W15" s="78">
        <v>0</v>
      </c>
      <c r="X15" s="78">
        <v>0</v>
      </c>
      <c r="Y15" s="78">
        <v>7778564.9999999991</v>
      </c>
      <c r="Z15" s="78">
        <v>2651536814.0000005</v>
      </c>
      <c r="AA15" s="78">
        <v>516608257.00000006</v>
      </c>
      <c r="AB15" s="78">
        <v>2091181930.9999998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191703</v>
      </c>
      <c r="K16" s="78">
        <v>217037609.99999997</v>
      </c>
      <c r="L16" s="78">
        <v>783063</v>
      </c>
      <c r="M16" s="78">
        <v>886333844</v>
      </c>
      <c r="N16" s="78">
        <v>13200</v>
      </c>
      <c r="O16" s="78">
        <v>24323942</v>
      </c>
      <c r="P16" s="78">
        <v>0</v>
      </c>
      <c r="Q16" s="78">
        <v>0</v>
      </c>
      <c r="R16" s="78">
        <v>0</v>
      </c>
      <c r="S16" s="78">
        <v>0</v>
      </c>
      <c r="T16" s="78">
        <v>0</v>
      </c>
      <c r="U16" s="78">
        <v>0</v>
      </c>
      <c r="V16" s="78">
        <v>0</v>
      </c>
      <c r="W16" s="78">
        <v>0</v>
      </c>
      <c r="X16" s="78">
        <v>0</v>
      </c>
      <c r="Y16" s="78">
        <v>0</v>
      </c>
      <c r="Z16" s="78">
        <v>1127695396.0000002</v>
      </c>
      <c r="AA16" s="78">
        <v>492678207</v>
      </c>
      <c r="AB16" s="78">
        <v>1985141845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257595.00000000003</v>
      </c>
      <c r="K17" s="78">
        <v>294648128.00000006</v>
      </c>
      <c r="L17" s="78">
        <v>1211312</v>
      </c>
      <c r="M17" s="78">
        <v>1385670397</v>
      </c>
      <c r="N17" s="78">
        <v>1729300</v>
      </c>
      <c r="O17" s="78">
        <v>5172628516</v>
      </c>
      <c r="P17" s="78">
        <v>28874</v>
      </c>
      <c r="Q17" s="78">
        <v>173486686</v>
      </c>
      <c r="R17" s="78">
        <v>0</v>
      </c>
      <c r="S17" s="78">
        <v>0</v>
      </c>
      <c r="T17" s="78">
        <v>321698</v>
      </c>
      <c r="U17" s="78">
        <v>4837</v>
      </c>
      <c r="V17" s="78">
        <v>1750</v>
      </c>
      <c r="W17" s="78">
        <v>2251800953.0000005</v>
      </c>
      <c r="X17" s="78">
        <v>29658767</v>
      </c>
      <c r="Y17" s="78">
        <v>10732961.999999998</v>
      </c>
      <c r="Z17" s="78">
        <v>9318626409</v>
      </c>
      <c r="AA17" s="78">
        <v>713307161</v>
      </c>
      <c r="AB17" s="78">
        <v>2657961102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23869</v>
      </c>
      <c r="K18" s="78">
        <v>26464063</v>
      </c>
      <c r="L18" s="78">
        <v>64730.999999999993</v>
      </c>
      <c r="M18" s="78">
        <v>71824276</v>
      </c>
      <c r="N18" s="78">
        <v>628400</v>
      </c>
      <c r="O18" s="78">
        <v>1447359559</v>
      </c>
      <c r="P18" s="78">
        <v>3864</v>
      </c>
      <c r="Q18" s="78">
        <v>22325225.999999996</v>
      </c>
      <c r="R18" s="78">
        <v>0</v>
      </c>
      <c r="S18" s="78">
        <v>0</v>
      </c>
      <c r="T18" s="78">
        <v>0</v>
      </c>
      <c r="U18" s="78">
        <v>0</v>
      </c>
      <c r="V18" s="78">
        <v>0</v>
      </c>
      <c r="W18" s="78">
        <v>0</v>
      </c>
      <c r="X18" s="78">
        <v>0</v>
      </c>
      <c r="Y18" s="78">
        <v>0</v>
      </c>
      <c r="Z18" s="78">
        <v>1567973123.9999998</v>
      </c>
      <c r="AA18" s="78">
        <v>9668265</v>
      </c>
      <c r="AB18" s="78">
        <v>130107655.00000001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268576</v>
      </c>
      <c r="K19" s="78">
        <v>301888967</v>
      </c>
      <c r="L19" s="78">
        <v>870345</v>
      </c>
      <c r="M19" s="78">
        <v>977711155.00000012</v>
      </c>
      <c r="N19" s="78">
        <v>2362900</v>
      </c>
      <c r="O19" s="78">
        <v>5437159255</v>
      </c>
      <c r="P19" s="78">
        <v>30297</v>
      </c>
      <c r="Q19" s="78">
        <v>181983541</v>
      </c>
      <c r="R19" s="78">
        <v>0</v>
      </c>
      <c r="S19" s="78">
        <v>0</v>
      </c>
      <c r="T19" s="78">
        <v>0</v>
      </c>
      <c r="U19" s="78">
        <v>21</v>
      </c>
      <c r="V19" s="78">
        <v>657</v>
      </c>
      <c r="W19" s="78">
        <v>0</v>
      </c>
      <c r="X19" s="78">
        <v>129263.00000000001</v>
      </c>
      <c r="Y19" s="78">
        <v>4026026</v>
      </c>
      <c r="Z19" s="78">
        <v>6902898206.9999981</v>
      </c>
      <c r="AA19" s="78">
        <v>617172369</v>
      </c>
      <c r="AB19" s="78">
        <v>2580560496</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52847</v>
      </c>
      <c r="K20" s="78">
        <v>61689947.999999993</v>
      </c>
      <c r="L20" s="78">
        <v>178686</v>
      </c>
      <c r="M20" s="78">
        <v>208560166</v>
      </c>
      <c r="N20" s="78">
        <v>227000</v>
      </c>
      <c r="O20" s="78">
        <v>592070417.99999988</v>
      </c>
      <c r="P20" s="78">
        <v>8092.0000000000009</v>
      </c>
      <c r="Q20" s="78">
        <v>48714969</v>
      </c>
      <c r="R20" s="78">
        <v>0</v>
      </c>
      <c r="S20" s="78">
        <v>0</v>
      </c>
      <c r="T20" s="78">
        <v>0</v>
      </c>
      <c r="U20" s="78">
        <v>0</v>
      </c>
      <c r="V20" s="78">
        <v>73</v>
      </c>
      <c r="W20" s="78">
        <v>0</v>
      </c>
      <c r="X20" s="78">
        <v>0</v>
      </c>
      <c r="Y20" s="78">
        <v>448372</v>
      </c>
      <c r="Z20" s="78">
        <v>911483872.99999988</v>
      </c>
      <c r="AA20" s="78">
        <v>41118615</v>
      </c>
      <c r="AB20" s="78">
        <v>336050479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75144</v>
      </c>
      <c r="K21" s="78">
        <v>83561551.000000015</v>
      </c>
      <c r="L21" s="78">
        <v>311871</v>
      </c>
      <c r="M21" s="78">
        <v>347057626.99999994</v>
      </c>
      <c r="N21" s="78">
        <v>233100</v>
      </c>
      <c r="O21" s="78">
        <v>506662087</v>
      </c>
      <c r="P21" s="78">
        <v>1905</v>
      </c>
      <c r="Q21" s="78">
        <v>11004768</v>
      </c>
      <c r="R21" s="78">
        <v>0</v>
      </c>
      <c r="S21" s="78">
        <v>0</v>
      </c>
      <c r="T21" s="78">
        <v>0</v>
      </c>
      <c r="U21" s="78">
        <v>0</v>
      </c>
      <c r="V21" s="78">
        <v>0</v>
      </c>
      <c r="W21" s="78">
        <v>0</v>
      </c>
      <c r="X21" s="78">
        <v>0</v>
      </c>
      <c r="Y21" s="78">
        <v>0</v>
      </c>
      <c r="Z21" s="78">
        <v>948286032.99999988</v>
      </c>
      <c r="AA21" s="78">
        <v>150170246</v>
      </c>
      <c r="AB21" s="78">
        <v>796011160</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220357</v>
      </c>
      <c r="K22" s="78">
        <v>240166065</v>
      </c>
      <c r="L22" s="78">
        <v>1043256.0000000001</v>
      </c>
      <c r="M22" s="78">
        <v>1137923016</v>
      </c>
      <c r="N22" s="78">
        <v>1057900</v>
      </c>
      <c r="O22" s="78">
        <v>2528397401.9999995</v>
      </c>
      <c r="P22" s="78">
        <v>54426</v>
      </c>
      <c r="Q22" s="78">
        <v>326477535</v>
      </c>
      <c r="R22" s="78">
        <v>4786</v>
      </c>
      <c r="S22" s="78">
        <v>23090849</v>
      </c>
      <c r="T22" s="78">
        <v>843103</v>
      </c>
      <c r="U22" s="78">
        <v>12185</v>
      </c>
      <c r="V22" s="78">
        <v>6660</v>
      </c>
      <c r="W22" s="78">
        <v>5903148275</v>
      </c>
      <c r="X22" s="78">
        <v>74717683.999999985</v>
      </c>
      <c r="Y22" s="78">
        <v>40839856</v>
      </c>
      <c r="Z22" s="78">
        <v>10274760681.663769</v>
      </c>
      <c r="AA22" s="78">
        <v>294359116</v>
      </c>
      <c r="AB22" s="78">
        <v>1732520760</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577784</v>
      </c>
      <c r="K23" s="78">
        <v>644294873</v>
      </c>
      <c r="L23" s="78">
        <v>4044849</v>
      </c>
      <c r="M23" s="78">
        <v>4514490926</v>
      </c>
      <c r="N23" s="78">
        <v>513000</v>
      </c>
      <c r="O23" s="78">
        <v>1056757334.0000001</v>
      </c>
      <c r="P23" s="78">
        <v>3503</v>
      </c>
      <c r="Q23" s="78">
        <v>21440041</v>
      </c>
      <c r="R23" s="78">
        <v>386</v>
      </c>
      <c r="S23" s="78">
        <v>1913661</v>
      </c>
      <c r="T23" s="78">
        <v>0</v>
      </c>
      <c r="U23" s="78">
        <v>0</v>
      </c>
      <c r="V23" s="78">
        <v>1</v>
      </c>
      <c r="W23" s="78">
        <v>0</v>
      </c>
      <c r="X23" s="78">
        <v>0</v>
      </c>
      <c r="Y23" s="78">
        <v>4415</v>
      </c>
      <c r="Z23" s="78">
        <v>6238901249.9038696</v>
      </c>
      <c r="AA23" s="78">
        <v>1074616599</v>
      </c>
      <c r="AB23" s="78">
        <v>5404012844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167337</v>
      </c>
      <c r="K24" s="78">
        <v>183627628.99999997</v>
      </c>
      <c r="L24" s="78">
        <v>716638</v>
      </c>
      <c r="M24" s="78">
        <v>787029709.99999988</v>
      </c>
      <c r="N24" s="78">
        <v>575200</v>
      </c>
      <c r="O24" s="78">
        <v>1404648719</v>
      </c>
      <c r="P24" s="78">
        <v>15142</v>
      </c>
      <c r="Q24" s="78">
        <v>113111831.00000001</v>
      </c>
      <c r="R24" s="78">
        <v>0</v>
      </c>
      <c r="S24" s="78">
        <v>0</v>
      </c>
      <c r="T24" s="78">
        <v>11875</v>
      </c>
      <c r="U24" s="78">
        <v>4363</v>
      </c>
      <c r="V24" s="78">
        <v>7958</v>
      </c>
      <c r="W24" s="78">
        <v>82211341</v>
      </c>
      <c r="X24" s="78">
        <v>26756614.000000004</v>
      </c>
      <c r="Y24" s="78">
        <v>48797720</v>
      </c>
      <c r="Z24" s="78">
        <v>2646183564.0000005</v>
      </c>
      <c r="AA24" s="78">
        <v>349482979</v>
      </c>
      <c r="AB24" s="78">
        <v>1543806452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361456</v>
      </c>
      <c r="K25" s="78">
        <v>405165595</v>
      </c>
      <c r="L25" s="78">
        <v>1338328</v>
      </c>
      <c r="M25" s="78">
        <v>1501675692</v>
      </c>
      <c r="N25" s="78">
        <v>973600</v>
      </c>
      <c r="O25" s="78">
        <v>2098179958.9999995</v>
      </c>
      <c r="P25" s="78">
        <v>3456</v>
      </c>
      <c r="Q25" s="78">
        <v>20042530</v>
      </c>
      <c r="R25" s="78">
        <v>0</v>
      </c>
      <c r="S25" s="78">
        <v>0</v>
      </c>
      <c r="T25" s="78">
        <v>0</v>
      </c>
      <c r="U25" s="78">
        <v>0</v>
      </c>
      <c r="V25" s="78">
        <v>628</v>
      </c>
      <c r="W25" s="78">
        <v>0</v>
      </c>
      <c r="X25" s="78">
        <v>0</v>
      </c>
      <c r="Y25" s="78">
        <v>3851632</v>
      </c>
      <c r="Z25" s="78">
        <v>4028915407.9999995</v>
      </c>
      <c r="AA25" s="78">
        <v>797271996</v>
      </c>
      <c r="AB25" s="78">
        <v>3500460019</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37345</v>
      </c>
      <c r="K26" s="78">
        <v>41648324</v>
      </c>
      <c r="L26" s="78">
        <v>161957</v>
      </c>
      <c r="M26" s="78">
        <v>180769171</v>
      </c>
      <c r="N26" s="78">
        <v>900</v>
      </c>
      <c r="O26" s="78">
        <v>1657537</v>
      </c>
      <c r="P26" s="78">
        <v>0</v>
      </c>
      <c r="Q26" s="78">
        <v>0</v>
      </c>
      <c r="R26" s="78">
        <v>0</v>
      </c>
      <c r="S26" s="78">
        <v>0</v>
      </c>
      <c r="T26" s="78">
        <v>0</v>
      </c>
      <c r="U26" s="78">
        <v>0</v>
      </c>
      <c r="V26" s="78">
        <v>0</v>
      </c>
      <c r="W26" s="78">
        <v>0</v>
      </c>
      <c r="X26" s="78">
        <v>0</v>
      </c>
      <c r="Y26" s="78">
        <v>0</v>
      </c>
      <c r="Z26" s="78">
        <v>224075032</v>
      </c>
      <c r="AA26" s="78">
        <v>82085389</v>
      </c>
      <c r="AB26" s="78">
        <v>458180762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66591</v>
      </c>
      <c r="K27" s="78">
        <v>74232474</v>
      </c>
      <c r="L27" s="78">
        <v>425917</v>
      </c>
      <c r="M27" s="78">
        <v>475188614</v>
      </c>
      <c r="N27" s="78">
        <v>136900</v>
      </c>
      <c r="O27" s="78">
        <v>298147221</v>
      </c>
      <c r="P27" s="78">
        <v>16532</v>
      </c>
      <c r="Q27" s="78">
        <v>94281786</v>
      </c>
      <c r="R27" s="78">
        <v>0</v>
      </c>
      <c r="S27" s="78">
        <v>0</v>
      </c>
      <c r="T27" s="78">
        <v>0</v>
      </c>
      <c r="U27" s="78">
        <v>0</v>
      </c>
      <c r="V27" s="78">
        <v>5</v>
      </c>
      <c r="W27" s="78">
        <v>0</v>
      </c>
      <c r="X27" s="78">
        <v>0</v>
      </c>
      <c r="Y27" s="78">
        <v>31396</v>
      </c>
      <c r="Z27" s="78">
        <v>941881491</v>
      </c>
      <c r="AA27" s="78">
        <v>30289006</v>
      </c>
      <c r="AB27" s="78">
        <v>398256903</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13791</v>
      </c>
      <c r="K28" s="78">
        <v>15089701</v>
      </c>
      <c r="L28" s="78">
        <v>77383</v>
      </c>
      <c r="M28" s="78">
        <v>84773554.999999985</v>
      </c>
      <c r="N28" s="78">
        <v>451600</v>
      </c>
      <c r="O28" s="78">
        <v>1395553601</v>
      </c>
      <c r="P28" s="78">
        <v>16613</v>
      </c>
      <c r="Q28" s="78">
        <v>101616874</v>
      </c>
      <c r="R28" s="78">
        <v>0</v>
      </c>
      <c r="S28" s="78">
        <v>0</v>
      </c>
      <c r="T28" s="78">
        <v>0</v>
      </c>
      <c r="U28" s="78">
        <v>0</v>
      </c>
      <c r="V28" s="78">
        <v>496</v>
      </c>
      <c r="W28" s="78">
        <v>0</v>
      </c>
      <c r="X28" s="78">
        <v>0</v>
      </c>
      <c r="Y28" s="78">
        <v>3042697.9999999995</v>
      </c>
      <c r="Z28" s="78">
        <v>1600076429.0000002</v>
      </c>
      <c r="AA28" s="78">
        <v>8927697</v>
      </c>
      <c r="AB28" s="78">
        <v>144442836</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32682.000000000004</v>
      </c>
      <c r="K29" s="78">
        <v>36810811</v>
      </c>
      <c r="L29" s="78">
        <v>192572</v>
      </c>
      <c r="M29" s="78">
        <v>217016192.00000003</v>
      </c>
      <c r="N29" s="78">
        <v>268600</v>
      </c>
      <c r="O29" s="78">
        <v>606527856</v>
      </c>
      <c r="P29" s="78">
        <v>18358</v>
      </c>
      <c r="Q29" s="78">
        <v>106505467.00000001</v>
      </c>
      <c r="R29" s="78">
        <v>0</v>
      </c>
      <c r="S29" s="78">
        <v>0</v>
      </c>
      <c r="T29" s="78">
        <v>0</v>
      </c>
      <c r="U29" s="78">
        <v>0</v>
      </c>
      <c r="V29" s="78">
        <v>0</v>
      </c>
      <c r="W29" s="78">
        <v>0</v>
      </c>
      <c r="X29" s="78">
        <v>0</v>
      </c>
      <c r="Y29" s="78">
        <v>0</v>
      </c>
      <c r="Z29" s="78">
        <v>966860326</v>
      </c>
      <c r="AA29" s="78">
        <v>13242957</v>
      </c>
      <c r="AB29" s="78">
        <v>182774801</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142463</v>
      </c>
      <c r="K30" s="78">
        <v>156080329</v>
      </c>
      <c r="L30" s="78">
        <v>1354041</v>
      </c>
      <c r="M30" s="78">
        <v>1485211730</v>
      </c>
      <c r="N30" s="78">
        <v>76100</v>
      </c>
      <c r="O30" s="78">
        <v>186570079</v>
      </c>
      <c r="P30" s="78">
        <v>2373</v>
      </c>
      <c r="Q30" s="78">
        <v>14754888.000000002</v>
      </c>
      <c r="R30" s="78">
        <v>446</v>
      </c>
      <c r="S30" s="78">
        <v>2293691</v>
      </c>
      <c r="T30" s="78">
        <v>0</v>
      </c>
      <c r="U30" s="78">
        <v>0</v>
      </c>
      <c r="V30" s="78">
        <v>1</v>
      </c>
      <c r="W30" s="78">
        <v>0</v>
      </c>
      <c r="X30" s="78">
        <v>0</v>
      </c>
      <c r="Y30" s="78">
        <v>7604.0000000000009</v>
      </c>
      <c r="Z30" s="78">
        <v>1844918321.1206899</v>
      </c>
      <c r="AA30" s="78">
        <v>106586209</v>
      </c>
      <c r="AB30" s="78">
        <v>1247339792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154300</v>
      </c>
      <c r="K31" s="78">
        <v>174643885</v>
      </c>
      <c r="L31" s="78">
        <v>1204330</v>
      </c>
      <c r="M31" s="78">
        <v>1364104892</v>
      </c>
      <c r="N31" s="78">
        <v>375100</v>
      </c>
      <c r="O31" s="78">
        <v>750855325</v>
      </c>
      <c r="P31" s="78">
        <v>0</v>
      </c>
      <c r="Q31" s="78">
        <v>0</v>
      </c>
      <c r="R31" s="78">
        <v>0</v>
      </c>
      <c r="S31" s="78">
        <v>0</v>
      </c>
      <c r="T31" s="78">
        <v>0</v>
      </c>
      <c r="U31" s="78">
        <v>0</v>
      </c>
      <c r="V31" s="78">
        <v>616</v>
      </c>
      <c r="W31" s="78">
        <v>0</v>
      </c>
      <c r="X31" s="78">
        <v>0</v>
      </c>
      <c r="Y31" s="78">
        <v>3779274</v>
      </c>
      <c r="Z31" s="78">
        <v>2293383376</v>
      </c>
      <c r="AA31" s="78">
        <v>64831030</v>
      </c>
      <c r="AB31" s="78">
        <v>883131086</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300767</v>
      </c>
      <c r="K32" s="78">
        <v>337958482</v>
      </c>
      <c r="L32" s="78">
        <v>1129473</v>
      </c>
      <c r="M32" s="78">
        <v>1270748075.9999998</v>
      </c>
      <c r="N32" s="78">
        <v>981100</v>
      </c>
      <c r="O32" s="78">
        <v>2599313994</v>
      </c>
      <c r="P32" s="78">
        <v>30820</v>
      </c>
      <c r="Q32" s="78">
        <v>179424159</v>
      </c>
      <c r="R32" s="78">
        <v>0</v>
      </c>
      <c r="S32" s="78">
        <v>0</v>
      </c>
      <c r="T32" s="78">
        <v>376100</v>
      </c>
      <c r="U32" s="78">
        <v>8302</v>
      </c>
      <c r="V32" s="78">
        <v>2449</v>
      </c>
      <c r="W32" s="78">
        <v>2623856242.0000005</v>
      </c>
      <c r="X32" s="78">
        <v>50909580.999999993</v>
      </c>
      <c r="Y32" s="78">
        <v>15016041.999999998</v>
      </c>
      <c r="Z32" s="78">
        <v>7077226576</v>
      </c>
      <c r="AA32" s="78">
        <v>757477199</v>
      </c>
      <c r="AB32" s="78">
        <v>3234973686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533311</v>
      </c>
      <c r="K33" s="78">
        <v>588573212</v>
      </c>
      <c r="L33" s="78">
        <v>1683470</v>
      </c>
      <c r="M33" s="78">
        <v>1860974076</v>
      </c>
      <c r="N33" s="78">
        <v>2934100</v>
      </c>
      <c r="O33" s="78">
        <v>7475257444</v>
      </c>
      <c r="P33" s="78">
        <v>21733</v>
      </c>
      <c r="Q33" s="78">
        <v>154480236</v>
      </c>
      <c r="R33" s="78">
        <v>1071</v>
      </c>
      <c r="S33" s="78">
        <v>5820043</v>
      </c>
      <c r="T33" s="78">
        <v>0</v>
      </c>
      <c r="U33" s="78">
        <v>0</v>
      </c>
      <c r="V33" s="78">
        <v>1098</v>
      </c>
      <c r="W33" s="78">
        <v>0</v>
      </c>
      <c r="X33" s="78">
        <v>0</v>
      </c>
      <c r="Y33" s="78">
        <v>6734408</v>
      </c>
      <c r="Z33" s="78">
        <v>10091839419.237751</v>
      </c>
      <c r="AA33" s="78">
        <v>1021274715.9999999</v>
      </c>
      <c r="AB33" s="78">
        <v>4837843615</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552998</v>
      </c>
      <c r="K34" s="78">
        <v>617988226</v>
      </c>
      <c r="L34" s="78">
        <v>3778337</v>
      </c>
      <c r="M34" s="78">
        <v>4227559461</v>
      </c>
      <c r="N34" s="78">
        <v>910200</v>
      </c>
      <c r="O34" s="78">
        <v>2094755000</v>
      </c>
      <c r="P34" s="78">
        <v>4609</v>
      </c>
      <c r="Q34" s="78">
        <v>27331336</v>
      </c>
      <c r="R34" s="78">
        <v>373</v>
      </c>
      <c r="S34" s="78">
        <v>3107117</v>
      </c>
      <c r="T34" s="78">
        <v>0</v>
      </c>
      <c r="U34" s="78">
        <v>0</v>
      </c>
      <c r="V34" s="78">
        <v>47</v>
      </c>
      <c r="W34" s="78">
        <v>0</v>
      </c>
      <c r="X34" s="78">
        <v>0</v>
      </c>
      <c r="Y34" s="78">
        <v>286732.00000000006</v>
      </c>
      <c r="Z34" s="78">
        <v>6971027871.9528208</v>
      </c>
      <c r="AA34" s="78">
        <v>1383030173</v>
      </c>
      <c r="AB34" s="78">
        <v>5930020704</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1726</v>
      </c>
      <c r="B189" s="77">
        <v>181</v>
      </c>
      <c r="C189" s="77">
        <v>16</v>
      </c>
      <c r="D189" s="77">
        <v>1</v>
      </c>
      <c r="E189" s="77">
        <v>2022</v>
      </c>
      <c r="F189" s="77" t="s">
        <v>162</v>
      </c>
      <c r="G189" s="1017" t="s">
        <v>1565</v>
      </c>
      <c r="H189" s="77" t="s">
        <v>1566</v>
      </c>
      <c r="I189" s="1018"/>
      <c r="J189" s="80"/>
      <c r="K189" s="78"/>
      <c r="L189" s="78"/>
      <c r="M189" s="78"/>
      <c r="N189" s="78"/>
      <c r="O189" s="78"/>
      <c r="P189" s="78"/>
      <c r="Q189" s="78"/>
      <c r="R189" s="78"/>
      <c r="S189" s="78"/>
      <c r="T189" s="78"/>
      <c r="U189" s="78"/>
      <c r="V189" s="78"/>
      <c r="W189" s="78"/>
      <c r="X189" s="78"/>
      <c r="Y189" s="78"/>
      <c r="Z189" s="78"/>
      <c r="AA189" s="78"/>
      <c r="AB189" s="78"/>
      <c r="AC189" s="79"/>
      <c r="AD189" s="78">
        <v>2146927490.547348</v>
      </c>
      <c r="AE189" s="78">
        <v>76073879.360967219</v>
      </c>
      <c r="AF189" s="78">
        <v>88847585.700099573</v>
      </c>
      <c r="AG189" s="78">
        <v>2096440422.8613462</v>
      </c>
      <c r="AH189" s="78">
        <v>2245114247.4004993</v>
      </c>
      <c r="AI189" s="78">
        <v>0</v>
      </c>
      <c r="AJ189" s="78">
        <v>0</v>
      </c>
      <c r="AK189" s="78">
        <v>121511495.71027829</v>
      </c>
      <c r="AL189" s="78">
        <v>0</v>
      </c>
      <c r="AM189" s="78">
        <v>0</v>
      </c>
      <c r="AN189" s="78">
        <v>6774915121.5805387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2785</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440804254.60325921</v>
      </c>
      <c r="AE190" s="78">
        <v>21143380.57625635</v>
      </c>
      <c r="AF190" s="78">
        <v>7702636.1406832552</v>
      </c>
      <c r="AG190" s="78">
        <v>848732443.80691147</v>
      </c>
      <c r="AH190" s="78">
        <v>774694103.38408422</v>
      </c>
      <c r="AI190" s="78">
        <v>0</v>
      </c>
      <c r="AJ190" s="78">
        <v>0</v>
      </c>
      <c r="AK190" s="78">
        <v>38798878.150506012</v>
      </c>
      <c r="AL190" s="78">
        <v>0</v>
      </c>
      <c r="AM190" s="78">
        <v>0</v>
      </c>
      <c r="AN190" s="78">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12159546.953036636</v>
      </c>
      <c r="AE191" s="78">
        <v>339906.66969960672</v>
      </c>
      <c r="AF191" s="78">
        <v>1095369.1895169588</v>
      </c>
      <c r="AG191" s="78">
        <v>6330918.9801897611</v>
      </c>
      <c r="AH191" s="78">
        <v>9067875.7428366039</v>
      </c>
      <c r="AI191" s="78">
        <v>0</v>
      </c>
      <c r="AJ191" s="78">
        <v>0</v>
      </c>
      <c r="AK191" s="78">
        <v>566352.31326960889</v>
      </c>
      <c r="AL191" s="78">
        <v>0</v>
      </c>
      <c r="AM191" s="78">
        <v>0</v>
      </c>
      <c r="AN191" s="78">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2787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22247851.213951524</v>
      </c>
      <c r="AE192" s="78">
        <v>1027624.815370904</v>
      </c>
      <c r="AF192" s="78">
        <v>2479915.8450663947</v>
      </c>
      <c r="AG192" s="78">
        <v>18380087.361841243</v>
      </c>
      <c r="AH192" s="78">
        <v>27124500.913127292</v>
      </c>
      <c r="AI192" s="78">
        <v>0</v>
      </c>
      <c r="AJ192" s="78">
        <v>0</v>
      </c>
      <c r="AK192" s="78">
        <v>1761554.5503018706</v>
      </c>
      <c r="AL192" s="78">
        <v>0</v>
      </c>
      <c r="AM192" s="78">
        <v>0</v>
      </c>
      <c r="AN192" s="78">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2788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11731298.15655629</v>
      </c>
      <c r="AE193" s="78">
        <v>79048.06272083876</v>
      </c>
      <c r="AF193" s="78">
        <v>1726301.8426787271</v>
      </c>
      <c r="AG193" s="78">
        <v>6388356.7531955149</v>
      </c>
      <c r="AH193" s="78">
        <v>5976674.3552262187</v>
      </c>
      <c r="AI193" s="78">
        <v>0</v>
      </c>
      <c r="AJ193" s="78">
        <v>0</v>
      </c>
      <c r="AK193" s="78">
        <v>388673.15616541781</v>
      </c>
      <c r="AL193" s="78">
        <v>0</v>
      </c>
      <c r="AM193" s="78">
        <v>0</v>
      </c>
      <c r="AN193" s="78">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2789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203454139.29456693</v>
      </c>
      <c r="AE194" s="78">
        <v>5557078.809274965</v>
      </c>
      <c r="AF194" s="78">
        <v>5950045.4374561207</v>
      </c>
      <c r="AG194" s="78">
        <v>142273363.73525235</v>
      </c>
      <c r="AH194" s="78">
        <v>166207463.00482589</v>
      </c>
      <c r="AI194" s="78">
        <v>0</v>
      </c>
      <c r="AJ194" s="78">
        <v>0</v>
      </c>
      <c r="AK194" s="78">
        <v>8791373.5851196498</v>
      </c>
      <c r="AL194" s="78">
        <v>0</v>
      </c>
      <c r="AM194" s="78">
        <v>0</v>
      </c>
      <c r="AN194" s="78">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22714826.157204788</v>
      </c>
      <c r="AE195" s="78">
        <v>2403061.1067134985</v>
      </c>
      <c r="AF195" s="78">
        <v>1796405.4708078126</v>
      </c>
      <c r="AG195" s="78">
        <v>46058711.975836195</v>
      </c>
      <c r="AH195" s="78">
        <v>66059923.169018492</v>
      </c>
      <c r="AI195" s="78">
        <v>0</v>
      </c>
      <c r="AJ195" s="78">
        <v>0</v>
      </c>
      <c r="AK195" s="78">
        <v>3200290.8645859519</v>
      </c>
      <c r="AL195" s="78">
        <v>0</v>
      </c>
      <c r="AM195" s="78">
        <v>0</v>
      </c>
      <c r="AN195" s="78">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70193749.558127686</v>
      </c>
      <c r="AE196" s="78">
        <v>1966320.5601808643</v>
      </c>
      <c r="AF196" s="78">
        <v>1218050.5387428582</v>
      </c>
      <c r="AG196" s="78">
        <v>41591329.630944222</v>
      </c>
      <c r="AH196" s="78">
        <v>74658316.107252151</v>
      </c>
      <c r="AI196" s="78">
        <v>0</v>
      </c>
      <c r="AJ196" s="78">
        <v>0</v>
      </c>
      <c r="AK196" s="78">
        <v>4110896.5447449312</v>
      </c>
      <c r="AL196" s="78">
        <v>0</v>
      </c>
      <c r="AM196" s="78">
        <v>0</v>
      </c>
      <c r="AN196" s="78">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39406381.14419236</v>
      </c>
      <c r="AE197" s="78">
        <v>2841777.8548141536</v>
      </c>
      <c r="AF197" s="78">
        <v>4486632.2002614634</v>
      </c>
      <c r="AG197" s="78">
        <v>58133408.256601341</v>
      </c>
      <c r="AH197" s="78">
        <v>66524130.885929264</v>
      </c>
      <c r="AI197" s="78">
        <v>0</v>
      </c>
      <c r="AJ197" s="78">
        <v>0</v>
      </c>
      <c r="AK197" s="78">
        <v>3676641.4536538012</v>
      </c>
      <c r="AL197" s="78">
        <v>0</v>
      </c>
      <c r="AM197" s="78">
        <v>0</v>
      </c>
      <c r="AN197" s="78">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1268414.1172001972</v>
      </c>
      <c r="AE198" s="78">
        <v>146238.91603355171</v>
      </c>
      <c r="AF198" s="78">
        <v>674747.42074244667</v>
      </c>
      <c r="AG198" s="78">
        <v>3529232.0524646547</v>
      </c>
      <c r="AH198" s="78">
        <v>5501916.4629311096</v>
      </c>
      <c r="AI198" s="78">
        <v>0</v>
      </c>
      <c r="AJ198" s="78">
        <v>0</v>
      </c>
      <c r="AK198" s="78">
        <v>261999.28035203746</v>
      </c>
      <c r="AL198" s="78">
        <v>0</v>
      </c>
      <c r="AM198" s="78">
        <v>0</v>
      </c>
      <c r="AN198" s="78">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2794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45042281.874054976</v>
      </c>
      <c r="AE199" s="78">
        <v>2310179.6330165127</v>
      </c>
      <c r="AF199" s="78">
        <v>4951068.7366166543</v>
      </c>
      <c r="AG199" s="78">
        <v>56908069.099145256</v>
      </c>
      <c r="AH199" s="78">
        <v>71999671.910399526</v>
      </c>
      <c r="AI199" s="78">
        <v>0</v>
      </c>
      <c r="AJ199" s="78">
        <v>0</v>
      </c>
      <c r="AK199" s="78">
        <v>3788465.6906103636</v>
      </c>
      <c r="AL199" s="78">
        <v>0</v>
      </c>
      <c r="AM199" s="78">
        <v>0</v>
      </c>
      <c r="AN199" s="78">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2795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56366975.921862945</v>
      </c>
      <c r="AE200" s="78">
        <v>697599.15351140208</v>
      </c>
      <c r="AF200" s="78">
        <v>1875272.0524530336</v>
      </c>
      <c r="AG200" s="78">
        <v>9426176.7477220539</v>
      </c>
      <c r="AH200" s="78">
        <v>12101051.165833142</v>
      </c>
      <c r="AI200" s="78">
        <v>0</v>
      </c>
      <c r="AJ200" s="78">
        <v>0</v>
      </c>
      <c r="AK200" s="78">
        <v>605348.75618055777</v>
      </c>
      <c r="AL200" s="78">
        <v>0</v>
      </c>
      <c r="AM200" s="78">
        <v>0</v>
      </c>
      <c r="AN200" s="78">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12105210.477666553</v>
      </c>
      <c r="AE201" s="78">
        <v>347811.47597169061</v>
      </c>
      <c r="AF201" s="78">
        <v>1077843.2824846876</v>
      </c>
      <c r="AG201" s="78">
        <v>13931850.941284524</v>
      </c>
      <c r="AH201" s="78">
        <v>20483165.508687917</v>
      </c>
      <c r="AI201" s="78">
        <v>0</v>
      </c>
      <c r="AJ201" s="78">
        <v>0</v>
      </c>
      <c r="AK201" s="78">
        <v>1080666.3268931503</v>
      </c>
      <c r="AL201" s="78">
        <v>0</v>
      </c>
      <c r="AM201" s="78">
        <v>0</v>
      </c>
      <c r="AN201" s="78">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2797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25593065.627171941</v>
      </c>
      <c r="AE202" s="78">
        <v>2448513.7427779804</v>
      </c>
      <c r="AF202" s="78">
        <v>3846936.5935835596</v>
      </c>
      <c r="AG202" s="78">
        <v>51821635.200746834</v>
      </c>
      <c r="AH202" s="78">
        <v>54918937.963159904</v>
      </c>
      <c r="AI202" s="78">
        <v>0</v>
      </c>
      <c r="AJ202" s="78">
        <v>0</v>
      </c>
      <c r="AK202" s="78">
        <v>3111967.7952114851</v>
      </c>
      <c r="AL202" s="78">
        <v>0</v>
      </c>
      <c r="AM202" s="78">
        <v>0</v>
      </c>
      <c r="AN202" s="78">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2798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133012585.98614277</v>
      </c>
      <c r="AE203" s="78">
        <v>7952235.10971638</v>
      </c>
      <c r="AF203" s="78">
        <v>11759883.61865407</v>
      </c>
      <c r="AG203" s="78">
        <v>159013283.57904041</v>
      </c>
      <c r="AH203" s="78">
        <v>166603094.58173847</v>
      </c>
      <c r="AI203" s="78">
        <v>0</v>
      </c>
      <c r="AJ203" s="78">
        <v>0</v>
      </c>
      <c r="AK203" s="78">
        <v>9883015.7320374027</v>
      </c>
      <c r="AL203" s="78">
        <v>0</v>
      </c>
      <c r="AM203" s="78">
        <v>0</v>
      </c>
      <c r="AN203" s="78">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2799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292995338.28897601</v>
      </c>
      <c r="AE204" s="78">
        <v>1598747.068528964</v>
      </c>
      <c r="AF204" s="78">
        <v>3137137.3587765703</v>
      </c>
      <c r="AG204" s="78">
        <v>36390020.186534293</v>
      </c>
      <c r="AH204" s="78">
        <v>49606924.657146841</v>
      </c>
      <c r="AI204" s="78">
        <v>0</v>
      </c>
      <c r="AJ204" s="78">
        <v>0</v>
      </c>
      <c r="AK204" s="78">
        <v>2975996.7542007924</v>
      </c>
      <c r="AL204" s="78">
        <v>0</v>
      </c>
      <c r="AM204" s="78">
        <v>0</v>
      </c>
      <c r="AN204" s="78">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2800</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52432165.118590198</v>
      </c>
      <c r="AE205" s="78">
        <v>4153975.6959800771</v>
      </c>
      <c r="AF205" s="78">
        <v>4048484.5244546798</v>
      </c>
      <c r="AG205" s="78">
        <v>122789194.73674496</v>
      </c>
      <c r="AH205" s="78">
        <v>127287866.0120112</v>
      </c>
      <c r="AI205" s="78">
        <v>0</v>
      </c>
      <c r="AJ205" s="78">
        <v>0</v>
      </c>
      <c r="AK205" s="78">
        <v>6372819.3608743744</v>
      </c>
      <c r="AL205" s="78">
        <v>0</v>
      </c>
      <c r="AM205" s="78">
        <v>0</v>
      </c>
      <c r="AN205" s="78">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3519625.1002694448</v>
      </c>
      <c r="AE206" s="78">
        <v>183786.74582595014</v>
      </c>
      <c r="AF206" s="78">
        <v>341755.18712929112</v>
      </c>
      <c r="AG206" s="78">
        <v>8832653.0933292639</v>
      </c>
      <c r="AH206" s="78">
        <v>12802637.828891469</v>
      </c>
      <c r="AI206" s="78">
        <v>0</v>
      </c>
      <c r="AJ206" s="78">
        <v>0</v>
      </c>
      <c r="AK206" s="78">
        <v>694188.33473265334</v>
      </c>
      <c r="AL206" s="78">
        <v>0</v>
      </c>
      <c r="AM206" s="78">
        <v>0</v>
      </c>
      <c r="AN206" s="78">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5537770.8806357197</v>
      </c>
      <c r="AE207" s="78">
        <v>547407.83434180846</v>
      </c>
      <c r="AF207" s="78">
        <v>1515990.958291471</v>
      </c>
      <c r="AG207" s="78">
        <v>8111489.9433681313</v>
      </c>
      <c r="AH207" s="78">
        <v>15725036.41035248</v>
      </c>
      <c r="AI207" s="78">
        <v>0</v>
      </c>
      <c r="AJ207" s="78">
        <v>0</v>
      </c>
      <c r="AK207" s="78">
        <v>835840.976697259</v>
      </c>
      <c r="AL207" s="78">
        <v>0</v>
      </c>
      <c r="AM207" s="78">
        <v>0</v>
      </c>
      <c r="AN207" s="78">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2923803.6489876965</v>
      </c>
      <c r="AE208" s="78">
        <v>582979.46256618598</v>
      </c>
      <c r="AF208" s="78">
        <v>709799.23480698932</v>
      </c>
      <c r="AG208" s="78">
        <v>3790893.0183797558</v>
      </c>
      <c r="AH208" s="78">
        <v>5085184.5352498461</v>
      </c>
      <c r="AI208" s="78">
        <v>0</v>
      </c>
      <c r="AJ208" s="78">
        <v>0</v>
      </c>
      <c r="AK208" s="78">
        <v>308872.48822182039</v>
      </c>
      <c r="AL208" s="78">
        <v>0</v>
      </c>
      <c r="AM208" s="78">
        <v>0</v>
      </c>
      <c r="AN208" s="78">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2804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493959.2896328395</v>
      </c>
      <c r="AE209" s="78">
        <v>128453.10192136301</v>
      </c>
      <c r="AF209" s="78">
        <v>823717.63051675307</v>
      </c>
      <c r="AG209" s="78">
        <v>4033408.0599596058</v>
      </c>
      <c r="AH209" s="78">
        <v>6942015.4028929435</v>
      </c>
      <c r="AI209" s="78">
        <v>0</v>
      </c>
      <c r="AJ209" s="78">
        <v>0</v>
      </c>
      <c r="AK209" s="78">
        <v>374340.02648622799</v>
      </c>
      <c r="AL209" s="78">
        <v>0</v>
      </c>
      <c r="AM209" s="78">
        <v>0</v>
      </c>
      <c r="AN209" s="78">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2805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23280257.867561325</v>
      </c>
      <c r="AE210" s="78">
        <v>2138250.096598689</v>
      </c>
      <c r="AF210" s="78">
        <v>2593834.2407761589</v>
      </c>
      <c r="AG210" s="78">
        <v>24296177.981433891</v>
      </c>
      <c r="AH210" s="78">
        <v>34889429.995998427</v>
      </c>
      <c r="AI210" s="78">
        <v>0</v>
      </c>
      <c r="AJ210" s="78">
        <v>0</v>
      </c>
      <c r="AK210" s="78">
        <v>2348696.3579710247</v>
      </c>
      <c r="AL210" s="78">
        <v>0</v>
      </c>
      <c r="AM210" s="78">
        <v>0</v>
      </c>
      <c r="AN210" s="78">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8101283.7866956778</v>
      </c>
      <c r="AE211" s="78">
        <v>1733128.7751543899</v>
      </c>
      <c r="AF211" s="78">
        <v>1857746.1454207622</v>
      </c>
      <c r="AG211" s="78">
        <v>20224478.072803784</v>
      </c>
      <c r="AH211" s="78">
        <v>35643767.535978436</v>
      </c>
      <c r="AI211" s="78">
        <v>0</v>
      </c>
      <c r="AJ211" s="78">
        <v>0</v>
      </c>
      <c r="AK211" s="78">
        <v>1939491.9619948757</v>
      </c>
      <c r="AL211" s="78">
        <v>0</v>
      </c>
      <c r="AM211" s="78">
        <v>0</v>
      </c>
      <c r="AN211" s="78">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2807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101868877.08695263</v>
      </c>
      <c r="AE212" s="78">
        <v>3744901.9713997366</v>
      </c>
      <c r="AF212" s="78">
        <v>4819624.4338746192</v>
      </c>
      <c r="AG212" s="78">
        <v>79423676.11740078</v>
      </c>
      <c r="AH212" s="78">
        <v>93136948.292916268</v>
      </c>
      <c r="AI212" s="78">
        <v>0</v>
      </c>
      <c r="AJ212" s="78">
        <v>0</v>
      </c>
      <c r="AK212" s="78">
        <v>5356071.0447127465</v>
      </c>
      <c r="AL212" s="78">
        <v>0</v>
      </c>
      <c r="AM212" s="78">
        <v>0</v>
      </c>
      <c r="AN212" s="78">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2808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382838595.77958262</v>
      </c>
      <c r="AE213" s="78">
        <v>5853509.044478111</v>
      </c>
      <c r="AF213" s="78">
        <v>7579954.791457356</v>
      </c>
      <c r="AG213" s="78">
        <v>143473174.99359477</v>
      </c>
      <c r="AH213" s="78">
        <v>162525451.79569271</v>
      </c>
      <c r="AI213" s="78">
        <v>0</v>
      </c>
      <c r="AJ213" s="78">
        <v>0</v>
      </c>
      <c r="AK213" s="78">
        <v>9394398.0500008781</v>
      </c>
      <c r="AL213" s="78">
        <v>0</v>
      </c>
      <c r="AM213" s="78">
        <v>0</v>
      </c>
      <c r="AN213" s="78">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2809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176835232.61446917</v>
      </c>
      <c r="AE214" s="78">
        <v>6147963.0781132346</v>
      </c>
      <c r="AF214" s="78">
        <v>10778432.824846875</v>
      </c>
      <c r="AG214" s="78">
        <v>182556388.53662109</v>
      </c>
      <c r="AH214" s="78">
        <v>179548159.77831846</v>
      </c>
      <c r="AI214" s="78">
        <v>0</v>
      </c>
      <c r="AJ214" s="78">
        <v>0</v>
      </c>
      <c r="AK214" s="78">
        <v>10884656.1547534</v>
      </c>
      <c r="AL214" s="78">
        <v>0</v>
      </c>
      <c r="AM214" s="78">
        <v>0</v>
      </c>
      <c r="AN214" s="78">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1565</v>
      </c>
      <c r="H6" s="84" t="s">
        <v>1566</v>
      </c>
      <c r="I6" s="84" t="s">
        <v>1565</v>
      </c>
      <c r="J6" s="84" t="s">
        <v>1566</v>
      </c>
      <c r="K6" s="1005" t="s">
        <v>2576</v>
      </c>
      <c r="L6" s="1006">
        <v>5</v>
      </c>
      <c r="M6" s="1002"/>
      <c r="N6" s="998">
        <v>1</v>
      </c>
      <c r="O6" s="84" t="s">
        <v>1559</v>
      </c>
      <c r="P6" s="84" t="s">
        <v>1560</v>
      </c>
      <c r="Q6" s="84" t="s">
        <v>1528</v>
      </c>
      <c r="R6" s="17"/>
      <c r="S6" s="84">
        <v>1</v>
      </c>
      <c r="T6" s="84" t="s">
        <v>1565</v>
      </c>
      <c r="U6" s="84" t="s">
        <v>1566</v>
      </c>
      <c r="V6" s="84" t="s">
        <v>1528</v>
      </c>
      <c r="W6" s="17"/>
      <c r="X6" s="84">
        <v>1</v>
      </c>
      <c r="Y6" s="704" t="s">
        <v>1559</v>
      </c>
      <c r="Z6" s="84" t="s">
        <v>1560</v>
      </c>
      <c r="AA6" s="84" t="s">
        <v>1528</v>
      </c>
      <c r="AB6" s="17"/>
      <c r="AC6" s="84">
        <v>1</v>
      </c>
      <c r="AD6" s="84" t="s">
        <v>1565</v>
      </c>
      <c r="AE6" s="84" t="s">
        <v>1566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1565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1565</v>
      </c>
      <c r="H12" s="84" t="s">
        <v>1566</v>
      </c>
      <c r="I12" s="84" t="s">
        <v>1565</v>
      </c>
      <c r="J12" s="84" t="s">
        <v>1566</v>
      </c>
      <c r="K12" s="1003" t="s">
        <v>2576</v>
      </c>
      <c r="L12" s="1004">
        <v>5</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05</v>
      </c>
      <c r="I4" s="77" t="str">
        <f>HLOOKUP(I3,比較地域マスタ!$E$5:$L$6,2,0)</f>
        <v>秋田県</v>
      </c>
      <c r="J4" s="77" t="str">
        <f>HLOOKUP(J3,比較地域マスタ!$E$5:$L$6,2,0)</f>
        <v>秋田県</v>
      </c>
      <c r="K4" s="77" t="str">
        <f>HLOOKUP(K3,比較地域マスタ!$E$5:$L$6,2,0)</f>
        <v>05</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秋田県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3036.7216154055409</v>
      </c>
      <c r="BB5" s="31"/>
      <c r="BC5" s="18"/>
      <c r="BD5" s="1058">
        <f>SUM(BC6:BC8)</f>
        <v>2276.544946156514</v>
      </c>
      <c r="BE5" s="31"/>
      <c r="BF5" s="18"/>
      <c r="BG5" s="1058">
        <f>AK35</f>
        <v>1940.1020926896263</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2460.4912280130939</v>
      </c>
      <c r="BA6" s="18"/>
      <c r="BB6" s="31"/>
      <c r="BC6" s="1058">
        <f>O32</f>
        <v>1847.121523452146</v>
      </c>
      <c r="BD6" s="18"/>
      <c r="BE6" s="31"/>
      <c r="BF6" s="1058">
        <f>AK36</f>
        <v>1514.0693240558901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224.77994112066159</v>
      </c>
      <c r="BA7" s="18"/>
      <c r="BB7" s="31"/>
      <c r="BC7" s="1058">
        <f>O33</f>
        <v>137.82666187173601</v>
      </c>
      <c r="BD7" s="18"/>
      <c r="BE7" s="31"/>
      <c r="BF7" s="1058">
        <f t="shared" ref="BF7:BF8" si="0">AK37</f>
        <v>109.28918226033063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351.45044627178549</v>
      </c>
      <c r="BA8" s="18"/>
      <c r="BB8" s="31"/>
      <c r="BC8" s="1058">
        <f>O34</f>
        <v>291.59676083263219</v>
      </c>
      <c r="BD8" s="18"/>
      <c r="BE8" s="31"/>
      <c r="BF8" s="1058">
        <f t="shared" si="0"/>
        <v>316.74358637340549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9852.2261789179211</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1760.9382773798541</v>
      </c>
      <c r="BA9" s="1058">
        <f>AZ9</f>
        <v>1760.9382773798541</v>
      </c>
      <c r="BB9" s="31"/>
      <c r="BC9" s="1058">
        <f>O35</f>
        <v>2018.0232865214391</v>
      </c>
      <c r="BD9" s="1058">
        <f>BC9</f>
        <v>2018.0232865214391</v>
      </c>
      <c r="BE9" s="31"/>
      <c r="BF9" s="1058">
        <f>AK39</f>
        <v>1397.5270401127809</v>
      </c>
      <c r="BG9" s="1058">
        <f>AK39</f>
        <v>1397.5270401127809</v>
      </c>
      <c r="BH9" s="31"/>
    </row>
    <row r="10" spans="1:62" ht="17.100000000000001" customHeight="1" thickBot="1">
      <c r="B10" s="336"/>
      <c r="C10" s="337"/>
      <c r="D10" s="339"/>
      <c r="E10" s="339"/>
      <c r="F10" s="339"/>
      <c r="G10" s="338"/>
      <c r="H10" s="338"/>
      <c r="I10" s="339"/>
      <c r="J10" s="340"/>
      <c r="K10" s="347"/>
      <c r="L10" s="259" t="s">
        <v>115</v>
      </c>
      <c r="M10" s="259"/>
      <c r="N10" s="575"/>
      <c r="O10" s="916">
        <f>SUM(O11:O13)</f>
        <v>3036.7216154055409</v>
      </c>
      <c r="P10" s="465">
        <f t="shared" ref="P10:P22" si="1">O10/$O$9</f>
        <v>0.30822694894110386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2400.027177390994</v>
      </c>
      <c r="BA10" s="1058">
        <f>AZ10</f>
        <v>2400.027177390994</v>
      </c>
      <c r="BB10" s="31"/>
      <c r="BC10" s="1058">
        <f>O36</f>
        <v>2674.4634716254109</v>
      </c>
      <c r="BD10" s="1058">
        <f>BC10</f>
        <v>2674.4634716254109</v>
      </c>
      <c r="BE10" s="31"/>
      <c r="BF10" s="1058">
        <f>AK40</f>
        <v>1782.5363328043986</v>
      </c>
      <c r="BG10" s="1058">
        <f>AK40</f>
        <v>1782.5363328043986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2460.4912280130939</v>
      </c>
      <c r="P11" s="466">
        <f t="shared" si="1"/>
        <v>0.24973962060251156</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2515.7109145885315</v>
      </c>
      <c r="BB11" s="31"/>
      <c r="BC11" s="1058"/>
      <c r="BD11" s="1058">
        <f>SUM(BC12:BC14)</f>
        <v>2273.1359776614677</v>
      </c>
      <c r="BE11" s="31"/>
      <c r="BF11" s="18"/>
      <c r="BG11" s="1058">
        <f>AK41</f>
        <v>1817.8770472278738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224.77994112066159</v>
      </c>
      <c r="P12" s="466">
        <f t="shared" si="1"/>
        <v>2.2815142186001801E-2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2368.4284229571467</v>
      </c>
      <c r="BA12" s="18"/>
      <c r="BB12" s="31"/>
      <c r="BC12" s="1058">
        <f>O38</f>
        <v>2095.6819757236071</v>
      </c>
      <c r="BD12" s="18"/>
      <c r="BE12" s="31"/>
      <c r="BF12" s="1058">
        <f>AK42</f>
        <v>1692.3003910228053</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351.45044627178549</v>
      </c>
      <c r="P13" s="466">
        <f t="shared" si="1"/>
        <v>3.5672186152590504E-2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68.1259238800221</v>
      </c>
      <c r="BA13" s="18"/>
      <c r="BB13" s="31"/>
      <c r="BC13" s="1058">
        <f>O41</f>
        <v>82.787218569859903</v>
      </c>
      <c r="BD13" s="18"/>
      <c r="BE13" s="31"/>
      <c r="BF13" s="1058">
        <f>AK45</f>
        <v>55.397758065858937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1760.9382773798541</v>
      </c>
      <c r="P14" s="465">
        <f t="shared" si="1"/>
        <v>0.17873506407597106</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79.156567751362516</v>
      </c>
      <c r="BA14" s="18"/>
      <c r="BB14" s="31"/>
      <c r="BC14" s="1058">
        <f>O42</f>
        <v>94.666783368000978</v>
      </c>
      <c r="BD14" s="18"/>
      <c r="BE14" s="31"/>
      <c r="BF14" s="1058">
        <f t="shared" ref="BF14" si="2">AK46</f>
        <v>70.178898139209736</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2400.027177390994</v>
      </c>
      <c r="P15" s="465">
        <f t="shared" si="1"/>
        <v>0.24360252533855156</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138.828194153</v>
      </c>
      <c r="BA15" s="1058">
        <f>AZ15</f>
        <v>138.828194153</v>
      </c>
      <c r="BB15" s="31"/>
      <c r="BC15" s="1058">
        <f>O43</f>
        <v>148.85951371246361</v>
      </c>
      <c r="BD15" s="1058">
        <f>BC15</f>
        <v>148.85951371246361</v>
      </c>
      <c r="BE15" s="31"/>
      <c r="BF15" s="1058">
        <f>AK47</f>
        <v>116.23368614617468</v>
      </c>
      <c r="BG15" s="1058">
        <f>AK47</f>
        <v>116.23368614617468</v>
      </c>
      <c r="BH15" s="31"/>
    </row>
    <row r="16" spans="1:62" ht="17.100000000000001" customHeight="1" thickBot="1">
      <c r="B16" s="336"/>
      <c r="C16" s="337"/>
      <c r="D16" s="339"/>
      <c r="E16" s="339"/>
      <c r="F16" s="339"/>
      <c r="G16" s="338"/>
      <c r="H16" s="338"/>
      <c r="I16" s="339"/>
      <c r="J16" s="340"/>
      <c r="K16" s="348"/>
      <c r="L16" s="259" t="s">
        <v>129</v>
      </c>
      <c r="M16" s="357"/>
      <c r="N16" s="358"/>
      <c r="O16" s="916">
        <f>SUM(O18:O21)</f>
        <v>2515.7109145885315</v>
      </c>
      <c r="P16" s="465">
        <f t="shared" si="1"/>
        <v>0.25534441342523406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2368.4284229571467</v>
      </c>
      <c r="P17" s="466">
        <f t="shared" si="1"/>
        <v>0.24039525483338764</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1232.262247278911</v>
      </c>
      <c r="P18" s="466">
        <f t="shared" si="1"/>
        <v>0.12507449838248147</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1136.166175678236</v>
      </c>
      <c r="P19" s="466">
        <f t="shared" si="1"/>
        <v>0.11532075645090621</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68.1259238800221</v>
      </c>
      <c r="P20" s="466">
        <f t="shared" si="1"/>
        <v>6.9147746552753655E-3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79.156567751362516</v>
      </c>
      <c r="P21" s="466">
        <f t="shared" si="1"/>
        <v>8.0343839365710091E-3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138.828194153</v>
      </c>
      <c r="P22" s="624">
        <f t="shared" si="1"/>
        <v>1.4091048219139405E-2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2548.6909569207128</v>
      </c>
      <c r="AZ22" s="1058">
        <f t="shared" si="3"/>
        <v>2433.7408366405411</v>
      </c>
      <c r="BA22" s="1058">
        <f t="shared" si="3"/>
        <v>2770.6394931286582</v>
      </c>
      <c r="BB22" s="1058">
        <f t="shared" si="3"/>
        <v>2305.1955895519814</v>
      </c>
      <c r="BC22" s="1058">
        <f t="shared" si="3"/>
        <v>2276.544946156514</v>
      </c>
      <c r="BD22" s="1058">
        <f t="shared" si="3"/>
        <v>2061.2898533269708</v>
      </c>
      <c r="BE22" s="1058">
        <f t="shared" si="3"/>
        <v>2117.7101260325394</v>
      </c>
      <c r="BF22" s="1058">
        <f t="shared" si="3"/>
        <v>2544.3885483262311</v>
      </c>
      <c r="BG22" s="1058">
        <f t="shared" si="3"/>
        <v>2322.8421006136896</v>
      </c>
      <c r="BH22" s="1058">
        <f t="shared" si="3"/>
        <v>2424.9155883896638</v>
      </c>
      <c r="BI22" s="1058">
        <f t="shared" si="3"/>
        <v>2250.2950059291229</v>
      </c>
      <c r="BJ22" s="1058">
        <f t="shared" si="3"/>
        <v>2219.3880193915011</v>
      </c>
      <c r="BK22" s="1058">
        <f t="shared" si="3"/>
        <v>2295.0425229622442</v>
      </c>
      <c r="BL22" s="1058">
        <f t="shared" si="3"/>
        <v>1940.1020926896263</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1895.1965474161971</v>
      </c>
      <c r="AZ23" s="1058">
        <f t="shared" ref="AZ23:BL23" si="4">Y39</f>
        <v>1780.0210799685269</v>
      </c>
      <c r="BA23" s="1058">
        <f t="shared" si="4"/>
        <v>2055.5528851723179</v>
      </c>
      <c r="BB23" s="1058">
        <f t="shared" si="4"/>
        <v>2045.194406983316</v>
      </c>
      <c r="BC23" s="1058">
        <f t="shared" si="4"/>
        <v>2018.0232865214391</v>
      </c>
      <c r="BD23" s="1058">
        <f t="shared" si="4"/>
        <v>1896.0160456624481</v>
      </c>
      <c r="BE23" s="1058">
        <f t="shared" si="4"/>
        <v>1800.6382873214709</v>
      </c>
      <c r="BF23" s="1058">
        <f t="shared" si="4"/>
        <v>1565.1537164984863</v>
      </c>
      <c r="BG23" s="1058">
        <f t="shared" si="4"/>
        <v>1407.91119523164</v>
      </c>
      <c r="BH23" s="1058">
        <f t="shared" si="4"/>
        <v>1475.1860332225608</v>
      </c>
      <c r="BI23" s="1058">
        <f t="shared" si="4"/>
        <v>1394.134323469272</v>
      </c>
      <c r="BJ23" s="1058">
        <f t="shared" si="4"/>
        <v>1228.1749747132446</v>
      </c>
      <c r="BK23" s="1058">
        <f t="shared" si="4"/>
        <v>1427.1929223370053</v>
      </c>
      <c r="BL23" s="1058">
        <f t="shared" si="4"/>
        <v>1397.5270401127809</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1984.0847448365939</v>
      </c>
      <c r="AZ24" s="1058">
        <f t="shared" ref="AZ24:BL24" si="5">Y40</f>
        <v>2327.1117419178681</v>
      </c>
      <c r="BA24" s="1058">
        <f t="shared" si="5"/>
        <v>2175.2840363969258</v>
      </c>
      <c r="BB24" s="1058">
        <f t="shared" si="5"/>
        <v>2337.5700296655482</v>
      </c>
      <c r="BC24" s="1058">
        <f t="shared" si="5"/>
        <v>2674.4634716254109</v>
      </c>
      <c r="BD24" s="1058">
        <f t="shared" si="5"/>
        <v>2169.9270878138468</v>
      </c>
      <c r="BE24" s="1058">
        <f t="shared" si="5"/>
        <v>2101.5935221014911</v>
      </c>
      <c r="BF24" s="1058">
        <f t="shared" si="5"/>
        <v>2138.3674863987771</v>
      </c>
      <c r="BG24" s="1058">
        <f t="shared" si="5"/>
        <v>2298.5527303245431</v>
      </c>
      <c r="BH24" s="1058">
        <f t="shared" si="5"/>
        <v>1957.954412299413</v>
      </c>
      <c r="BI24" s="1058">
        <f t="shared" si="5"/>
        <v>1841.9480555832788</v>
      </c>
      <c r="BJ24" s="1058">
        <f t="shared" si="5"/>
        <v>1733.3863041816883</v>
      </c>
      <c r="BK24" s="1058">
        <f t="shared" si="5"/>
        <v>1876.1030683922233</v>
      </c>
      <c r="BL24" s="1058">
        <f t="shared" si="5"/>
        <v>1782.5363328043986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2331.5351741520685</v>
      </c>
      <c r="AZ25" s="1058">
        <f t="shared" ref="AZ25:BL25" si="6">Y41</f>
        <v>2341.0401439362872</v>
      </c>
      <c r="BA25" s="1058">
        <f t="shared" si="6"/>
        <v>2307.7291889924177</v>
      </c>
      <c r="BB25" s="1058">
        <f t="shared" si="6"/>
        <v>2309.9064587489902</v>
      </c>
      <c r="BC25" s="1058">
        <f t="shared" si="6"/>
        <v>2273.1359776614677</v>
      </c>
      <c r="BD25" s="1058">
        <f t="shared" si="6"/>
        <v>2207.6958533142215</v>
      </c>
      <c r="BE25" s="1058">
        <f t="shared" si="6"/>
        <v>2177.7953189896452</v>
      </c>
      <c r="BF25" s="1058">
        <f t="shared" si="6"/>
        <v>2165.3099425264054</v>
      </c>
      <c r="BG25" s="1058">
        <f t="shared" si="6"/>
        <v>2123.1484625262187</v>
      </c>
      <c r="BH25" s="1058">
        <f t="shared" si="6"/>
        <v>2072.8318591279863</v>
      </c>
      <c r="BI25" s="1058">
        <f t="shared" si="6"/>
        <v>1986.302495609179</v>
      </c>
      <c r="BJ25" s="1058">
        <f t="shared" si="6"/>
        <v>1801.3968189097236</v>
      </c>
      <c r="BK25" s="1058">
        <f t="shared" si="6"/>
        <v>1790.2515901958727</v>
      </c>
      <c r="BL25" s="1058">
        <f t="shared" si="6"/>
        <v>1817.8770472278738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131.19592768391399</v>
      </c>
      <c r="AZ26" s="1058">
        <f t="shared" si="7"/>
        <v>152.93695112217</v>
      </c>
      <c r="BA26" s="1058">
        <f t="shared" si="7"/>
        <v>150.53389430756701</v>
      </c>
      <c r="BB26" s="1058">
        <f t="shared" si="7"/>
        <v>128.79265284371991</v>
      </c>
      <c r="BC26" s="1058">
        <f t="shared" si="7"/>
        <v>148.85951371246361</v>
      </c>
      <c r="BD26" s="1058">
        <f t="shared" si="7"/>
        <v>114.23296387062</v>
      </c>
      <c r="BE26" s="1058">
        <f t="shared" si="7"/>
        <v>148.83315123529721</v>
      </c>
      <c r="BF26" s="1058">
        <f t="shared" si="7"/>
        <v>154.55757798959999</v>
      </c>
      <c r="BG26" s="1058">
        <f t="shared" si="7"/>
        <v>138.75805347896289</v>
      </c>
      <c r="BH26" s="1058">
        <f t="shared" si="7"/>
        <v>137.71369942328198</v>
      </c>
      <c r="BI26" s="1058">
        <f t="shared" si="7"/>
        <v>121.87055831456094</v>
      </c>
      <c r="BJ26" s="1058">
        <f t="shared" si="7"/>
        <v>119.93619902851299</v>
      </c>
      <c r="BK26" s="1058">
        <f t="shared" si="7"/>
        <v>113.29079561066568</v>
      </c>
      <c r="BL26" s="1058">
        <f t="shared" si="7"/>
        <v>116.23368614617468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8890.7033510094861</v>
      </c>
      <c r="AZ27" s="1058">
        <f t="shared" si="8"/>
        <v>9034.8507535853932</v>
      </c>
      <c r="BA27" s="1058">
        <f t="shared" si="8"/>
        <v>9459.7394979978872</v>
      </c>
      <c r="BB27" s="1058">
        <f t="shared" si="8"/>
        <v>9126.6591377935565</v>
      </c>
      <c r="BC27" s="1058">
        <f t="shared" si="8"/>
        <v>9391.0271956772958</v>
      </c>
      <c r="BD27" s="1058">
        <f t="shared" si="8"/>
        <v>8449.1618039881068</v>
      </c>
      <c r="BE27" s="1058">
        <f t="shared" si="8"/>
        <v>8346.5704056804443</v>
      </c>
      <c r="BF27" s="1058">
        <f t="shared" si="8"/>
        <v>8567.7772717395001</v>
      </c>
      <c r="BG27" s="1058">
        <f t="shared" si="8"/>
        <v>8291.2125421750534</v>
      </c>
      <c r="BH27" s="1058">
        <f t="shared" si="8"/>
        <v>8068.6015924629064</v>
      </c>
      <c r="BI27" s="1058">
        <f t="shared" si="8"/>
        <v>7594.550438905414</v>
      </c>
      <c r="BJ27" s="1058">
        <f t="shared" si="8"/>
        <v>7102.2823162246705</v>
      </c>
      <c r="BK27" s="1058">
        <f t="shared" si="8"/>
        <v>7501.8808994980109</v>
      </c>
      <c r="BL27" s="1058">
        <f t="shared" si="8"/>
        <v>7054.2761989808541</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9391.0271956772958</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2276.544946156514</v>
      </c>
      <c r="P31" s="465">
        <f t="shared" ref="P31:P43" si="9">O31/$O$30</f>
        <v>0.24241703263349201</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1847.121523452146</v>
      </c>
      <c r="P32" s="466">
        <f t="shared" si="9"/>
        <v>0.1966900409257018</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137.82666187173601</v>
      </c>
      <c r="P33" s="466">
        <f t="shared" si="9"/>
        <v>1.4676420267974288E-2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291.59676083263219</v>
      </c>
      <c r="P34" s="466">
        <f t="shared" si="9"/>
        <v>3.1050571439815936E-2</v>
      </c>
      <c r="Q34" s="341"/>
      <c r="R34" s="14"/>
      <c r="S34" s="336"/>
      <c r="T34" s="575" t="s">
        <v>113</v>
      </c>
      <c r="U34" s="345"/>
      <c r="V34" s="345"/>
      <c r="W34" s="345"/>
      <c r="X34" s="903">
        <f>X35+X39+X40+X41+X47</f>
        <v>8890.7033510094861</v>
      </c>
      <c r="Y34" s="904">
        <f t="shared" ref="Y34:AK34" si="10">Y35+Y39+Y40+Y41+Y47</f>
        <v>9034.8507535853932</v>
      </c>
      <c r="Z34" s="904">
        <f t="shared" si="10"/>
        <v>9459.7394979978872</v>
      </c>
      <c r="AA34" s="904">
        <f t="shared" si="10"/>
        <v>9126.6591377935565</v>
      </c>
      <c r="AB34" s="904">
        <f t="shared" si="10"/>
        <v>9391.0271956772958</v>
      </c>
      <c r="AC34" s="904">
        <f t="shared" si="10"/>
        <v>8449.1618039881068</v>
      </c>
      <c r="AD34" s="904">
        <f t="shared" si="10"/>
        <v>8346.5704056804443</v>
      </c>
      <c r="AE34" s="904">
        <f t="shared" si="10"/>
        <v>8567.7772717395001</v>
      </c>
      <c r="AF34" s="904">
        <f t="shared" si="10"/>
        <v>8291.2125421750534</v>
      </c>
      <c r="AG34" s="904">
        <f t="shared" si="10"/>
        <v>8068.6015924629064</v>
      </c>
      <c r="AH34" s="904">
        <f t="shared" si="10"/>
        <v>7594.550438905414</v>
      </c>
      <c r="AI34" s="904">
        <f t="shared" si="10"/>
        <v>7102.2823162246705</v>
      </c>
      <c r="AJ34" s="904">
        <f t="shared" si="10"/>
        <v>7501.8808994980109</v>
      </c>
      <c r="AK34" s="905">
        <f t="shared" si="10"/>
        <v>7054.2761989808541</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2018.0232865214391</v>
      </c>
      <c r="P35" s="465">
        <f t="shared" si="9"/>
        <v>0.21488845090879286</v>
      </c>
      <c r="Q35" s="341"/>
      <c r="R35" s="14"/>
      <c r="S35" s="336"/>
      <c r="T35" s="347"/>
      <c r="U35" s="259" t="s">
        <v>115</v>
      </c>
      <c r="V35" s="357"/>
      <c r="W35" s="357"/>
      <c r="X35" s="906">
        <f>SUM(X36:X38)</f>
        <v>2548.6909569207128</v>
      </c>
      <c r="Y35" s="907">
        <f t="shared" ref="Y35:AK35" si="11">SUM(Y36:Y38)</f>
        <v>2433.7408366405411</v>
      </c>
      <c r="Z35" s="907">
        <f t="shared" si="11"/>
        <v>2770.6394931286582</v>
      </c>
      <c r="AA35" s="907">
        <f t="shared" si="11"/>
        <v>2305.1955895519814</v>
      </c>
      <c r="AB35" s="907">
        <f t="shared" si="11"/>
        <v>2276.544946156514</v>
      </c>
      <c r="AC35" s="907">
        <f t="shared" si="11"/>
        <v>2061.2898533269708</v>
      </c>
      <c r="AD35" s="907">
        <f t="shared" si="11"/>
        <v>2117.7101260325394</v>
      </c>
      <c r="AE35" s="907">
        <f t="shared" si="11"/>
        <v>2544.3885483262311</v>
      </c>
      <c r="AF35" s="907">
        <f t="shared" si="11"/>
        <v>2322.8421006136896</v>
      </c>
      <c r="AG35" s="907">
        <f t="shared" si="11"/>
        <v>2424.9155883896638</v>
      </c>
      <c r="AH35" s="907">
        <f t="shared" si="11"/>
        <v>2250.2950059291229</v>
      </c>
      <c r="AI35" s="907">
        <f t="shared" si="11"/>
        <v>2219.3880193915011</v>
      </c>
      <c r="AJ35" s="907">
        <f t="shared" si="11"/>
        <v>2295.0425229622442</v>
      </c>
      <c r="AK35" s="908">
        <f t="shared" si="11"/>
        <v>1940.1020926896263</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2674.4634716254109</v>
      </c>
      <c r="P36" s="465">
        <f t="shared" si="9"/>
        <v>0.2847892372046873</v>
      </c>
      <c r="Q36" s="341"/>
      <c r="R36" s="14"/>
      <c r="S36" s="369" t="s">
        <v>185</v>
      </c>
      <c r="T36" s="348"/>
      <c r="U36" s="359"/>
      <c r="V36" s="349" t="s">
        <v>185</v>
      </c>
      <c r="W36" s="370"/>
      <c r="X36" s="909">
        <f>VLOOKUP(年度マスタ!$K$4&amp;"_"&amp;X$33,データシート1!$A:$BT,MATCH("aa_"&amp;$S36,データシート1!$A$1:$BT$1,0),0)</f>
        <v>1973.870366748303</v>
      </c>
      <c r="Y36" s="910">
        <f>VLOOKUP(年度マスタ!$K$4&amp;"_"&amp;Y$33,データシート1!$A:$BT,MATCH("aa_"&amp;$S36,データシート1!$A$1:$BT$1,0),0)</f>
        <v>1876.604424025252</v>
      </c>
      <c r="Z36" s="910">
        <f>VLOOKUP(年度マスタ!$K$4&amp;"_"&amp;Z$33,データシート1!$A:$BT,MATCH("aa_"&amp;$S36,データシート1!$A$1:$BT$1,0),0)</f>
        <v>2234.391991963902</v>
      </c>
      <c r="AA36" s="910">
        <f>VLOOKUP(年度マスタ!$K$4&amp;"_"&amp;AA$33,データシート1!$A:$BT,MATCH("aa_"&amp;$S36,データシート1!$A$1:$BT$1,0),0)</f>
        <v>1785.118265905679</v>
      </c>
      <c r="AB36" s="910">
        <f>VLOOKUP(年度マスタ!$K$4&amp;"_"&amp;AB$33,データシート1!$A:$BT,MATCH("aa_"&amp;$S36,データシート1!$A$1:$BT$1,0),0)</f>
        <v>1847.121523452146</v>
      </c>
      <c r="AC36" s="910">
        <f>VLOOKUP(年度マスタ!$K$4&amp;"_"&amp;AC$33,データシート1!$A:$BT,MATCH("aa_"&amp;$S36,データシート1!$A$1:$BT$1,0),0)</f>
        <v>1540.799668321871</v>
      </c>
      <c r="AD36" s="910">
        <f>VLOOKUP(年度マスタ!$K$4&amp;"_"&amp;AD$33,データシート1!$A:$BT,MATCH("aa_"&amp;$S36,データシート1!$A$1:$BT$1,0),0)</f>
        <v>1577.40406151295</v>
      </c>
      <c r="AE36" s="910">
        <f>VLOOKUP(年度マスタ!$K$4&amp;"_"&amp;AE$33,データシート1!$A:$BT,MATCH("aa_"&amp;$S36,データシート1!$A$1:$BT$1,0),0)</f>
        <v>2017.9636632596648</v>
      </c>
      <c r="AF36" s="910">
        <f>VLOOKUP(年度マスタ!$K$4&amp;"_"&amp;AF$33,データシート1!$A:$BT,MATCH("aa_"&amp;$S36,データシート1!$A$1:$BT$1,0),0)</f>
        <v>1813.801109014169</v>
      </c>
      <c r="AG36" s="910">
        <f>VLOOKUP(年度マスタ!$K$4&amp;"_"&amp;AG$33,データシート1!$A:$BT,MATCH("aa_"&amp;$S36,データシート1!$A$1:$BT$1,0),0)</f>
        <v>1954.6272512866474</v>
      </c>
      <c r="AH36" s="910">
        <f>VLOOKUP(年度マスタ!$K$4&amp;"_"&amp;AH$33,データシート1!$A:$BT,MATCH("aa_"&amp;$S36,データシート1!$A$1:$BT$1,0),0)</f>
        <v>1784.4585259878629</v>
      </c>
      <c r="AI36" s="910">
        <f>VLOOKUP(年度マスタ!$K$4&amp;"_"&amp;AI$33,データシート1!$A:$BT,MATCH("aa_"&amp;$S36,データシート1!$A$1:$BT$1,0),0)</f>
        <v>1723.0989083196771</v>
      </c>
      <c r="AJ36" s="910">
        <f>VLOOKUP(年度マスタ!$K$4&amp;"_"&amp;AJ$33,データシート1!$A:$BT,MATCH("aa_"&amp;$S36,データシート1!$A$1:$BT$1,0),0)</f>
        <v>1784.2560764599957</v>
      </c>
      <c r="AK36" s="911">
        <f>VLOOKUP(年度マスタ!$K$4&amp;"_"&amp;AK$33,データシート1!$A:$BT,MATCH("aa_"&amp;$S36,データシート1!$A$1:$BT$1,0),0)</f>
        <v>1514.0693240558901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2273.1359776614677</v>
      </c>
      <c r="P37" s="465">
        <f t="shared" si="9"/>
        <v>0.24205402990503486</v>
      </c>
      <c r="Q37" s="341"/>
      <c r="R37" s="14"/>
      <c r="S37" s="369" t="s">
        <v>188</v>
      </c>
      <c r="T37" s="348"/>
      <c r="U37" s="359"/>
      <c r="V37" s="349" t="s">
        <v>195</v>
      </c>
      <c r="W37" s="370"/>
      <c r="X37" s="909">
        <f>VLOOKUP(年度マスタ!$K$4&amp;"_"&amp;X$33,データシート1!$A:$BT,MATCH("aa_"&amp;$S37,データシート1!$A$1:$BT$1,0),0)</f>
        <v>121.33063092224749</v>
      </c>
      <c r="Y37" s="910">
        <f>VLOOKUP(年度マスタ!$K$4&amp;"_"&amp;Y$33,データシート1!$A:$BT,MATCH("aa_"&amp;$S37,データシート1!$A$1:$BT$1,0),0)</f>
        <v>120.2678316083182</v>
      </c>
      <c r="Z37" s="910">
        <f>VLOOKUP(年度マスタ!$K$4&amp;"_"&amp;Z$33,データシート1!$A:$BT,MATCH("aa_"&amp;$S37,データシート1!$A$1:$BT$1,0),0)</f>
        <v>163.37189674405701</v>
      </c>
      <c r="AA37" s="910">
        <f>VLOOKUP(年度マスタ!$K$4&amp;"_"&amp;AA$33,データシート1!$A:$BT,MATCH("aa_"&amp;$S37,データシート1!$A$1:$BT$1,0),0)</f>
        <v>151.88127987173459</v>
      </c>
      <c r="AB37" s="910">
        <f>VLOOKUP(年度マスタ!$K$4&amp;"_"&amp;AB$33,データシート1!$A:$BT,MATCH("aa_"&amp;$S37,データシート1!$A$1:$BT$1,0),0)</f>
        <v>137.82666187173601</v>
      </c>
      <c r="AC37" s="910">
        <f>VLOOKUP(年度マスタ!$K$4&amp;"_"&amp;AC$33,データシート1!$A:$BT,MATCH("aa_"&amp;$S37,データシート1!$A$1:$BT$1,0),0)</f>
        <v>132.77740848317279</v>
      </c>
      <c r="AD37" s="910">
        <f>VLOOKUP(年度マスタ!$K$4&amp;"_"&amp;AD$33,データシート1!$A:$BT,MATCH("aa_"&amp;$S37,データシート1!$A$1:$BT$1,0),0)</f>
        <v>125.22454275896941</v>
      </c>
      <c r="AE37" s="910">
        <f>VLOOKUP(年度マスタ!$K$4&amp;"_"&amp;AE$33,データシート1!$A:$BT,MATCH("aa_"&amp;$S37,データシート1!$A$1:$BT$1,0),0)</f>
        <v>133.10795995024682</v>
      </c>
      <c r="AF37" s="910">
        <f>VLOOKUP(年度マスタ!$K$4&amp;"_"&amp;AF$33,データシート1!$A:$BT,MATCH("aa_"&amp;$S37,データシート1!$A$1:$BT$1,0),0)</f>
        <v>129.15192189297127</v>
      </c>
      <c r="AG37" s="910">
        <f>VLOOKUP(年度マスタ!$K$4&amp;"_"&amp;AG$33,データシート1!$A:$BT,MATCH("aa_"&amp;$S37,データシート1!$A$1:$BT$1,0),0)</f>
        <v>122.12694722024757</v>
      </c>
      <c r="AH37" s="910">
        <f>VLOOKUP(年度マスタ!$K$4&amp;"_"&amp;AH$33,データシート1!$A:$BT,MATCH("aa_"&amp;$S37,データシート1!$A$1:$BT$1,0),0)</f>
        <v>114.45111138018103</v>
      </c>
      <c r="AI37" s="910">
        <f>VLOOKUP(年度マスタ!$K$4&amp;"_"&amp;AI$33,データシート1!$A:$BT,MATCH("aa_"&amp;$S37,データシート1!$A$1:$BT$1,0),0)</f>
        <v>121.87620745918332</v>
      </c>
      <c r="AJ37" s="910">
        <f>VLOOKUP(年度マスタ!$K$4&amp;"_"&amp;AJ$33,データシート1!$A:$BT,MATCH("aa_"&amp;$S37,データシート1!$A$1:$BT$1,0),0)</f>
        <v>119.24001222319923</v>
      </c>
      <c r="AK37" s="911">
        <f>VLOOKUP(年度マスタ!$K$4&amp;"_"&amp;AK$33,データシート1!$A:$BT,MATCH("aa_"&amp;$S37,データシート1!$A$1:$BT$1,0),0)</f>
        <v>109.28918226033063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2095.6819757236071</v>
      </c>
      <c r="P38" s="466">
        <f t="shared" si="9"/>
        <v>0.22315790722960027</v>
      </c>
      <c r="Q38" s="341"/>
      <c r="R38" s="14"/>
      <c r="S38" s="369" t="s">
        <v>189</v>
      </c>
      <c r="T38" s="348"/>
      <c r="U38" s="361"/>
      <c r="V38" s="371" t="s">
        <v>198</v>
      </c>
      <c r="W38" s="371"/>
      <c r="X38" s="909">
        <f>VLOOKUP(年度マスタ!$K$4&amp;"_"&amp;X$33,データシート1!$A:$BT,MATCH("aa_"&amp;$S38,データシート1!$A$1:$BT$1,0),0)</f>
        <v>453.4899592501626</v>
      </c>
      <c r="Y38" s="910">
        <f>VLOOKUP(年度マスタ!$K$4&amp;"_"&amp;Y$33,データシート1!$A:$BT,MATCH("aa_"&amp;$S38,データシート1!$A$1:$BT$1,0),0)</f>
        <v>436.86858100697089</v>
      </c>
      <c r="Z38" s="910">
        <f>VLOOKUP(年度マスタ!$K$4&amp;"_"&amp;Z$33,データシート1!$A:$BT,MATCH("aa_"&amp;$S38,データシート1!$A$1:$BT$1,0),0)</f>
        <v>372.87560442069918</v>
      </c>
      <c r="AA38" s="910">
        <f>VLOOKUP(年度マスタ!$K$4&amp;"_"&amp;AA$33,データシート1!$A:$BT,MATCH("aa_"&amp;$S38,データシート1!$A$1:$BT$1,0),0)</f>
        <v>368.19604377456812</v>
      </c>
      <c r="AB38" s="910">
        <f>VLOOKUP(年度マスタ!$K$4&amp;"_"&amp;AB$33,データシート1!$A:$BT,MATCH("aa_"&amp;$S38,データシート1!$A$1:$BT$1,0),0)</f>
        <v>291.59676083263219</v>
      </c>
      <c r="AC38" s="910">
        <f>VLOOKUP(年度マスタ!$K$4&amp;"_"&amp;AC$33,データシート1!$A:$BT,MATCH("aa_"&amp;$S38,データシート1!$A$1:$BT$1,0),0)</f>
        <v>387.7127765219268</v>
      </c>
      <c r="AD38" s="910">
        <f>VLOOKUP(年度マスタ!$K$4&amp;"_"&amp;AD$33,データシート1!$A:$BT,MATCH("aa_"&amp;$S38,データシート1!$A$1:$BT$1,0),0)</f>
        <v>415.08152176061998</v>
      </c>
      <c r="AE38" s="910">
        <f>VLOOKUP(年度マスタ!$K$4&amp;"_"&amp;AE$33,データシート1!$A:$BT,MATCH("aa_"&amp;$S38,データシート1!$A$1:$BT$1,0),0)</f>
        <v>393.31692511631962</v>
      </c>
      <c r="AF38" s="910">
        <f>VLOOKUP(年度マスタ!$K$4&amp;"_"&amp;AF$33,データシート1!$A:$BT,MATCH("aa_"&amp;$S38,データシート1!$A$1:$BT$1,0),0)</f>
        <v>379.88906970654938</v>
      </c>
      <c r="AG38" s="910">
        <f>VLOOKUP(年度マスタ!$K$4&amp;"_"&amp;AG$33,データシート1!$A:$BT,MATCH("aa_"&amp;$S38,データシート1!$A$1:$BT$1,0),0)</f>
        <v>348.16138988276839</v>
      </c>
      <c r="AH38" s="910">
        <f>VLOOKUP(年度マスタ!$K$4&amp;"_"&amp;AH$33,データシート1!$A:$BT,MATCH("aa_"&amp;$S38,データシート1!$A$1:$BT$1,0),0)</f>
        <v>351.38536856107885</v>
      </c>
      <c r="AI38" s="910">
        <f>VLOOKUP(年度マスタ!$K$4&amp;"_"&amp;AI$33,データシート1!$A:$BT,MATCH("aa_"&amp;$S38,データシート1!$A$1:$BT$1,0),0)</f>
        <v>374.41290361264055</v>
      </c>
      <c r="AJ38" s="910">
        <f>VLOOKUP(年度マスタ!$K$4&amp;"_"&amp;AJ$33,データシート1!$A:$BT,MATCH("aa_"&amp;$S38,データシート1!$A$1:$BT$1,0),0)</f>
        <v>391.54643427904915</v>
      </c>
      <c r="AK38" s="911">
        <f>VLOOKUP(年度マスタ!$K$4&amp;"_"&amp;AK$33,データシート1!$A:$BT,MATCH("aa_"&amp;$S38,データシート1!$A$1:$BT$1,0),0)</f>
        <v>316.74358637340549</v>
      </c>
      <c r="AL38" s="343"/>
      <c r="AW38" s="18" t="str">
        <f>年度マスタ!H4</f>
        <v>05</v>
      </c>
      <c r="AX38" s="18" t="s">
        <v>199</v>
      </c>
      <c r="AY38" s="18">
        <f>VLOOKUP($AW38&amp;"_"&amp;$AY$34,データシート1!$A:$BT,MATCH($AY$31&amp;"_"&amp;AY$36,データシート1!$A$1:$BT$1,0),0)</f>
        <v>1514.0693240558901</v>
      </c>
      <c r="AZ38" s="18">
        <f>VLOOKUP($AW38&amp;"_"&amp;$AY$34,データシート1!$A:$BT,MATCH($AY$31&amp;"_"&amp;AZ$36,データシート1!$A$1:$BT$1,0),0)</f>
        <v>109.28918226033063</v>
      </c>
      <c r="BA38" s="18">
        <f>VLOOKUP($AW38&amp;"_"&amp;$AY$34,データシート1!$A:$BT,MATCH($AY$31&amp;"_"&amp;BA$36,データシート1!$A$1:$BT$1,0),0)</f>
        <v>316.74358637340549</v>
      </c>
      <c r="BB38" s="18">
        <f>VLOOKUP($AW38&amp;"_"&amp;$AY$34,データシート1!$A:$BT,MATCH($AY$31&amp;"_"&amp;BB$36,データシート1!$A$1:$BT$1,0),0)</f>
        <v>1397.5270401127809</v>
      </c>
      <c r="BC38" s="18">
        <f>VLOOKUP($AW38&amp;"_"&amp;$AY$34,データシート1!$A:$BT,MATCH($AY$31&amp;"_"&amp;BC$36,データシート1!$A$1:$BT$1,0),0)</f>
        <v>1782.5363328043986</v>
      </c>
      <c r="BD38" s="18">
        <f>VLOOKUP($AW38&amp;"_"&amp;$AY$34,データシート1!$A:$BT,MATCH($AY$31&amp;"_"&amp;BD$36,データシート1!$A$1:$BT$1,0),0)</f>
        <v>853.09125700465222</v>
      </c>
      <c r="BE38" s="18">
        <f>VLOOKUP($AW38&amp;"_"&amp;$AY$34,データシート1!$A:$BT,MATCH($AY$31&amp;"_"&amp;BE$36,データシート1!$A$1:$BT$1,0),0)</f>
        <v>839.20913401815324</v>
      </c>
      <c r="BF38" s="18">
        <f>VLOOKUP($AW38&amp;"_"&amp;$AY$34,データシート1!$A:$BT,MATCH($AY$31&amp;"_"&amp;BF$36,データシート1!$A$1:$BT$1,0),0)</f>
        <v>55.397758065858937</v>
      </c>
      <c r="BG38" s="18">
        <f>VLOOKUP($AW38&amp;"_"&amp;$AY$34,データシート1!$A:$BT,MATCH($AY$31&amp;"_"&amp;BG$36,データシート1!$A$1:$BT$1,0),0)</f>
        <v>70.178898139209736</v>
      </c>
      <c r="BH38" s="18">
        <f>VLOOKUP($AW38&amp;"_"&amp;$AY$34,データシート1!$A:$BT,MATCH($AY$31&amp;"_"&amp;BH$36,データシート1!$A$1:$BT$1,0),0)</f>
        <v>116.23368614617468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1103.2280489399916</v>
      </c>
      <c r="P39" s="466">
        <f t="shared" si="9"/>
        <v>0.11747682398873353</v>
      </c>
      <c r="Q39" s="341"/>
      <c r="R39" s="14"/>
      <c r="S39" s="369" t="s">
        <v>190</v>
      </c>
      <c r="T39" s="348"/>
      <c r="U39" s="356" t="s">
        <v>200</v>
      </c>
      <c r="V39" s="357"/>
      <c r="W39" s="357"/>
      <c r="X39" s="906">
        <f>VLOOKUP(年度マスタ!$K$4&amp;"_"&amp;X$33,データシート1!$A:$BT,MATCH("aa_"&amp;$S39,データシート1!$A$1:$BT$1,0),0)</f>
        <v>1895.1965474161971</v>
      </c>
      <c r="Y39" s="907">
        <f>VLOOKUP(年度マスタ!$K$4&amp;"_"&amp;Y$33,データシート1!$A:$BT,MATCH("aa_"&amp;$S39,データシート1!$A$1:$BT$1,0),0)</f>
        <v>1780.0210799685269</v>
      </c>
      <c r="Z39" s="907">
        <f>VLOOKUP(年度マスタ!$K$4&amp;"_"&amp;Z$33,データシート1!$A:$BT,MATCH("aa_"&amp;$S39,データシート1!$A$1:$BT$1,0),0)</f>
        <v>2055.5528851723179</v>
      </c>
      <c r="AA39" s="907">
        <f>VLOOKUP(年度マスタ!$K$4&amp;"_"&amp;AA$33,データシート1!$A:$BT,MATCH("aa_"&amp;$S39,データシート1!$A$1:$BT$1,0),0)</f>
        <v>2045.194406983316</v>
      </c>
      <c r="AB39" s="907">
        <f>VLOOKUP(年度マスタ!$K$4&amp;"_"&amp;AB$33,データシート1!$A:$BT,MATCH("aa_"&amp;$S39,データシート1!$A$1:$BT$1,0),0)</f>
        <v>2018.0232865214391</v>
      </c>
      <c r="AC39" s="907">
        <f>VLOOKUP(年度マスタ!$K$4&amp;"_"&amp;AC$33,データシート1!$A:$BT,MATCH("aa_"&amp;$S39,データシート1!$A$1:$BT$1,0),0)</f>
        <v>1896.0160456624481</v>
      </c>
      <c r="AD39" s="907">
        <f>VLOOKUP(年度マスタ!$K$4&amp;"_"&amp;AD$33,データシート1!$A:$BT,MATCH("aa_"&amp;$S39,データシート1!$A$1:$BT$1,0),0)</f>
        <v>1800.6382873214709</v>
      </c>
      <c r="AE39" s="907">
        <f>VLOOKUP(年度マスタ!$K$4&amp;"_"&amp;AE$33,データシート1!$A:$BT,MATCH("aa_"&amp;$S39,データシート1!$A$1:$BT$1,0),0)</f>
        <v>1565.1537164984863</v>
      </c>
      <c r="AF39" s="907">
        <f>VLOOKUP(年度マスタ!$K$4&amp;"_"&amp;AF$33,データシート1!$A:$BT,MATCH("aa_"&amp;$S39,データシート1!$A$1:$BT$1,0),0)</f>
        <v>1407.91119523164</v>
      </c>
      <c r="AG39" s="907">
        <f>VLOOKUP(年度マスタ!$K$4&amp;"_"&amp;AG$33,データシート1!$A:$BT,MATCH("aa_"&amp;$S39,データシート1!$A$1:$BT$1,0),0)</f>
        <v>1475.1860332225608</v>
      </c>
      <c r="AH39" s="907">
        <f>VLOOKUP(年度マスタ!$K$4&amp;"_"&amp;AH$33,データシート1!$A:$BT,MATCH("aa_"&amp;$S39,データシート1!$A$1:$BT$1,0),0)</f>
        <v>1394.134323469272</v>
      </c>
      <c r="AI39" s="907">
        <f>VLOOKUP(年度マスタ!$K$4&amp;"_"&amp;AI$33,データシート1!$A:$BT,MATCH("aa_"&amp;$S39,データシート1!$A$1:$BT$1,0),0)</f>
        <v>1228.1749747132446</v>
      </c>
      <c r="AJ39" s="907">
        <f>VLOOKUP(年度マスタ!$K$4&amp;"_"&amp;AJ$33,データシート1!$A:$BT,MATCH("aa_"&amp;$S39,データシート1!$A$1:$BT$1,0),0)</f>
        <v>1427.1929223370053</v>
      </c>
      <c r="AK39" s="908">
        <f>VLOOKUP(年度マスタ!$K$4&amp;"_"&amp;AK$33,データシート1!$A:$BT,MATCH("aa_"&amp;$S39,データシート1!$A$1:$BT$1,0),0)</f>
        <v>1397.5270401127809</v>
      </c>
      <c r="AL39" s="343"/>
      <c r="AW39" s="18" t="str">
        <f>年度マスタ!K4</f>
        <v>05</v>
      </c>
      <c r="AX39" s="18" t="s">
        <v>201</v>
      </c>
      <c r="AY39" s="18">
        <f>VLOOKUP($AW39&amp;"_"&amp;$AY$34,データシート1!$A:$BT,MATCH($AY$31&amp;"_"&amp;AY$36,データシート1!$A$1:$BT$1,0),0)</f>
        <v>1514.0693240558901</v>
      </c>
      <c r="AZ39" s="18">
        <f>VLOOKUP($AW39&amp;"_"&amp;$AY$34,データシート1!$A:$BT,MATCH($AY$31&amp;"_"&amp;AZ$36,データシート1!$A$1:$BT$1,0),0)</f>
        <v>109.28918226033063</v>
      </c>
      <c r="BA39" s="18">
        <f>VLOOKUP($AW39&amp;"_"&amp;$AY$34,データシート1!$A:$BT,MATCH($AY$31&amp;"_"&amp;BA$36,データシート1!$A$1:$BT$1,0),0)</f>
        <v>316.74358637340549</v>
      </c>
      <c r="BB39" s="18">
        <f>VLOOKUP($AW39&amp;"_"&amp;$AY$34,データシート1!$A:$BT,MATCH($AY$31&amp;"_"&amp;BB$36,データシート1!$A$1:$BT$1,0),0)</f>
        <v>1397.5270401127809</v>
      </c>
      <c r="BC39" s="18">
        <f>VLOOKUP($AW39&amp;"_"&amp;$AY$34,データシート1!$A:$BT,MATCH($AY$31&amp;"_"&amp;BC$36,データシート1!$A$1:$BT$1,0),0)</f>
        <v>1782.5363328043986</v>
      </c>
      <c r="BD39" s="18">
        <f>VLOOKUP($AW39&amp;"_"&amp;$AY$34,データシート1!$A:$BT,MATCH($AY$31&amp;"_"&amp;BD$36,データシート1!$A$1:$BT$1,0),0)</f>
        <v>853.09125700465222</v>
      </c>
      <c r="BE39" s="18">
        <f>VLOOKUP($AW39&amp;"_"&amp;$AY$34,データシート1!$A:$BT,MATCH($AY$31&amp;"_"&amp;BE$36,データシート1!$A$1:$BT$1,0),0)</f>
        <v>839.20913401815324</v>
      </c>
      <c r="BF39" s="18">
        <f>VLOOKUP($AW39&amp;"_"&amp;$AY$34,データシート1!$A:$BT,MATCH($AY$31&amp;"_"&amp;BF$36,データシート1!$A$1:$BT$1,0),0)</f>
        <v>55.397758065858937</v>
      </c>
      <c r="BG39" s="18">
        <f>VLOOKUP($AW39&amp;"_"&amp;$AY$34,データシート1!$A:$BT,MATCH($AY$31&amp;"_"&amp;BG$36,データシート1!$A$1:$BT$1,0),0)</f>
        <v>70.178898139209736</v>
      </c>
      <c r="BH39" s="18">
        <f>VLOOKUP($AW39&amp;"_"&amp;$AY$34,データシート1!$A:$BT,MATCH($AY$31&amp;"_"&amp;BH$36,データシート1!$A$1:$BT$1,0),0)</f>
        <v>116.23368614617468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992.45392678361554</v>
      </c>
      <c r="P40" s="466">
        <f t="shared" si="9"/>
        <v>0.10568108324086672</v>
      </c>
      <c r="Q40" s="341"/>
      <c r="R40" s="14"/>
      <c r="S40" s="369" t="s">
        <v>166</v>
      </c>
      <c r="T40" s="348"/>
      <c r="U40" s="356" t="s">
        <v>166</v>
      </c>
      <c r="V40" s="357"/>
      <c r="W40" s="357"/>
      <c r="X40" s="906">
        <f>VLOOKUP(年度マスタ!$K$4&amp;"_"&amp;X$33,データシート1!$A:$BT,MATCH("aa_"&amp;$S40,データシート1!$A$1:$BT$1,0),0)</f>
        <v>1984.0847448365939</v>
      </c>
      <c r="Y40" s="907">
        <f>VLOOKUP(年度マスタ!$K$4&amp;"_"&amp;Y$33,データシート1!$A:$BT,MATCH("aa_"&amp;$S40,データシート1!$A$1:$BT$1,0),0)</f>
        <v>2327.1117419178681</v>
      </c>
      <c r="Z40" s="907">
        <f>VLOOKUP(年度マスタ!$K$4&amp;"_"&amp;Z$33,データシート1!$A:$BT,MATCH("aa_"&amp;$S40,データシート1!$A$1:$BT$1,0),0)</f>
        <v>2175.2840363969258</v>
      </c>
      <c r="AA40" s="907">
        <f>VLOOKUP(年度マスタ!$K$4&amp;"_"&amp;AA$33,データシート1!$A:$BT,MATCH("aa_"&amp;$S40,データシート1!$A$1:$BT$1,0),0)</f>
        <v>2337.5700296655482</v>
      </c>
      <c r="AB40" s="907">
        <f>VLOOKUP(年度マスタ!$K$4&amp;"_"&amp;AB$33,データシート1!$A:$BT,MATCH("aa_"&amp;$S40,データシート1!$A$1:$BT$1,0),0)</f>
        <v>2674.4634716254109</v>
      </c>
      <c r="AC40" s="907">
        <f>VLOOKUP(年度マスタ!$K$4&amp;"_"&amp;AC$33,データシート1!$A:$BT,MATCH("aa_"&amp;$S40,データシート1!$A$1:$BT$1,0),0)</f>
        <v>2169.9270878138468</v>
      </c>
      <c r="AD40" s="907">
        <f>VLOOKUP(年度マスタ!$K$4&amp;"_"&amp;AD$33,データシート1!$A:$BT,MATCH("aa_"&amp;$S40,データシート1!$A$1:$BT$1,0),0)</f>
        <v>2101.5935221014911</v>
      </c>
      <c r="AE40" s="907">
        <f>VLOOKUP(年度マスタ!$K$4&amp;"_"&amp;AE$33,データシート1!$A:$BT,MATCH("aa_"&amp;$S40,データシート1!$A$1:$BT$1,0),0)</f>
        <v>2138.3674863987771</v>
      </c>
      <c r="AF40" s="907">
        <f>VLOOKUP(年度マスタ!$K$4&amp;"_"&amp;AF$33,データシート1!$A:$BT,MATCH("aa_"&amp;$S40,データシート1!$A$1:$BT$1,0),0)</f>
        <v>2298.5527303245431</v>
      </c>
      <c r="AG40" s="907">
        <f>VLOOKUP(年度マスタ!$K$4&amp;"_"&amp;AG$33,データシート1!$A:$BT,MATCH("aa_"&amp;$S40,データシート1!$A$1:$BT$1,0),0)</f>
        <v>1957.954412299413</v>
      </c>
      <c r="AH40" s="907">
        <f>VLOOKUP(年度マスタ!$K$4&amp;"_"&amp;AH$33,データシート1!$A:$BT,MATCH("aa_"&amp;$S40,データシート1!$A$1:$BT$1,0),0)</f>
        <v>1841.9480555832788</v>
      </c>
      <c r="AI40" s="907">
        <f>VLOOKUP(年度マスタ!$K$4&amp;"_"&amp;AI$33,データシート1!$A:$BT,MATCH("aa_"&amp;$S40,データシート1!$A$1:$BT$1,0),0)</f>
        <v>1733.3863041816883</v>
      </c>
      <c r="AJ40" s="907">
        <f>VLOOKUP(年度マスタ!$K$4&amp;"_"&amp;AJ$33,データシート1!$A:$BT,MATCH("aa_"&amp;$S40,データシート1!$A$1:$BT$1,0),0)</f>
        <v>1876.1030683922233</v>
      </c>
      <c r="AK40" s="908">
        <f>VLOOKUP(年度マスタ!$K$4&amp;"_"&amp;AK$33,データシート1!$A:$BT,MATCH("aa_"&amp;$S40,データシート1!$A$1:$BT$1,0),0)</f>
        <v>1782.5363328043986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82.787218569859903</v>
      </c>
      <c r="P41" s="466">
        <f t="shared" si="9"/>
        <v>8.8155658422506729E-3</v>
      </c>
      <c r="Q41" s="341"/>
      <c r="R41" s="14"/>
      <c r="S41" s="369" t="s">
        <v>202</v>
      </c>
      <c r="T41" s="348"/>
      <c r="U41" s="259" t="s">
        <v>129</v>
      </c>
      <c r="V41" s="357"/>
      <c r="W41" s="357"/>
      <c r="X41" s="906">
        <f>X42+X45+X46</f>
        <v>2331.5351741520685</v>
      </c>
      <c r="Y41" s="907">
        <f t="shared" ref="Y41:AH41" si="12">Y42+Y45+Y46</f>
        <v>2341.0401439362872</v>
      </c>
      <c r="Z41" s="907">
        <f t="shared" si="12"/>
        <v>2307.7291889924177</v>
      </c>
      <c r="AA41" s="907">
        <f t="shared" si="12"/>
        <v>2309.9064587489902</v>
      </c>
      <c r="AB41" s="907">
        <f t="shared" si="12"/>
        <v>2273.1359776614677</v>
      </c>
      <c r="AC41" s="907">
        <f t="shared" si="12"/>
        <v>2207.6958533142215</v>
      </c>
      <c r="AD41" s="907">
        <f t="shared" si="12"/>
        <v>2177.7953189896452</v>
      </c>
      <c r="AE41" s="907">
        <f t="shared" si="12"/>
        <v>2165.3099425264054</v>
      </c>
      <c r="AF41" s="907">
        <f t="shared" si="12"/>
        <v>2123.1484625262187</v>
      </c>
      <c r="AG41" s="907">
        <f t="shared" si="12"/>
        <v>2072.8318591279863</v>
      </c>
      <c r="AH41" s="907">
        <f t="shared" si="12"/>
        <v>1986.302495609179</v>
      </c>
      <c r="AI41" s="907">
        <f>AI42+AI45+AI46</f>
        <v>1801.3968189097236</v>
      </c>
      <c r="AJ41" s="907">
        <f>AJ42+AJ45+AJ46</f>
        <v>1790.2515901958727</v>
      </c>
      <c r="AK41" s="908">
        <f>AK42+AK45+AK46</f>
        <v>1817.8770472278738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94.666783368000978</v>
      </c>
      <c r="P42" s="466">
        <f t="shared" si="9"/>
        <v>1.0080556833183939E-2</v>
      </c>
      <c r="Q42" s="341"/>
      <c r="R42" s="14"/>
      <c r="S42" s="369"/>
      <c r="T42" s="348"/>
      <c r="U42" s="359"/>
      <c r="V42" s="576" t="s">
        <v>130</v>
      </c>
      <c r="W42" s="349"/>
      <c r="X42" s="909">
        <f>SUM(X43:X44)</f>
        <v>2194.4619694937928</v>
      </c>
      <c r="Y42" s="910">
        <f t="shared" ref="Y42:AK42" si="13">SUM(Y43:Y44)</f>
        <v>2197.4938987402879</v>
      </c>
      <c r="Z42" s="910">
        <f t="shared" si="13"/>
        <v>2137.2718739700549</v>
      </c>
      <c r="AA42" s="910">
        <f t="shared" si="13"/>
        <v>2134.4930353022482</v>
      </c>
      <c r="AB42" s="910">
        <f t="shared" si="13"/>
        <v>2095.6819757236071</v>
      </c>
      <c r="AC42" s="910">
        <f t="shared" si="13"/>
        <v>2033.2823998388114</v>
      </c>
      <c r="AD42" s="910">
        <f t="shared" si="13"/>
        <v>2011.7999768081686</v>
      </c>
      <c r="AE42" s="910">
        <f t="shared" si="13"/>
        <v>1997.8234464493253</v>
      </c>
      <c r="AF42" s="910">
        <f t="shared" si="13"/>
        <v>1967.3278920954563</v>
      </c>
      <c r="AG42" s="910">
        <f t="shared" si="13"/>
        <v>1930.1300393853994</v>
      </c>
      <c r="AH42" s="910">
        <f t="shared" si="13"/>
        <v>1853.5013511085008</v>
      </c>
      <c r="AI42" s="910">
        <f t="shared" si="13"/>
        <v>1675.5919880796969</v>
      </c>
      <c r="AJ42" s="910">
        <f t="shared" si="13"/>
        <v>1665.3197811598163</v>
      </c>
      <c r="AK42" s="911">
        <f t="shared" si="13"/>
        <v>1692.3003910228053</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148.85951371246361</v>
      </c>
      <c r="P43" s="624">
        <f t="shared" si="9"/>
        <v>1.5851249347992931E-2</v>
      </c>
      <c r="Q43" s="341"/>
      <c r="R43" s="14"/>
      <c r="S43" s="369" t="s">
        <v>191</v>
      </c>
      <c r="T43" s="372"/>
      <c r="U43" s="359"/>
      <c r="V43" s="373"/>
      <c r="W43" s="360" t="s">
        <v>191</v>
      </c>
      <c r="X43" s="909">
        <f>VLOOKUP(年度マスタ!$K$4&amp;"_"&amp;X$33,データシート1!$A:$BT,MATCH("aa_"&amp;$S43,データシート1!$A$1:$BT$1,0),0)</f>
        <v>1162.3197060362229</v>
      </c>
      <c r="Y43" s="910">
        <f>VLOOKUP(年度マスタ!$K$4&amp;"_"&amp;Y$33,データシート1!$A:$BT,MATCH("aa_"&amp;$S43,データシート1!$A$1:$BT$1,0),0)</f>
        <v>1158.477467493434</v>
      </c>
      <c r="Z43" s="910">
        <f>VLOOKUP(年度マスタ!$K$4&amp;"_"&amp;Z$33,データシート1!$A:$BT,MATCH("aa_"&amp;$S43,データシート1!$A$1:$BT$1,0),0)</f>
        <v>1141.4838263979636</v>
      </c>
      <c r="AA43" s="910">
        <f>VLOOKUP(年度マスタ!$K$4&amp;"_"&amp;AA$33,データシート1!$A:$BT,MATCH("aa_"&amp;$S43,データシート1!$A$1:$BT$1,0),0)</f>
        <v>1141.5793135661092</v>
      </c>
      <c r="AB43" s="910">
        <f>VLOOKUP(年度マスタ!$K$4&amp;"_"&amp;AB$33,データシート1!$A:$BT,MATCH("aa_"&amp;$S43,データシート1!$A$1:$BT$1,0),0)</f>
        <v>1103.2280489399916</v>
      </c>
      <c r="AC43" s="910">
        <f>VLOOKUP(年度マスタ!$K$4&amp;"_"&amp;AC$33,データシート1!$A:$BT,MATCH("aa_"&amp;$S43,データシート1!$A$1:$BT$1,0),0)</f>
        <v>1050.4727271850913</v>
      </c>
      <c r="AD43" s="910">
        <f>VLOOKUP(年度マスタ!$K$4&amp;"_"&amp;AD$33,データシート1!$A:$BT,MATCH("aa_"&amp;$S43,データシート1!$A$1:$BT$1,0),0)</f>
        <v>1041.1238130243207</v>
      </c>
      <c r="AE43" s="910">
        <f>VLOOKUP(年度マスタ!$K$4&amp;"_"&amp;AE$33,データシート1!$A:$BT,MATCH("aa_"&amp;$S43,データシート1!$A$1:$BT$1,0),0)</f>
        <v>1029.9125912431555</v>
      </c>
      <c r="AF43" s="910">
        <f>VLOOKUP(年度マスタ!$K$4&amp;"_"&amp;AF$33,データシート1!$A:$BT,MATCH("aa_"&amp;$S43,データシート1!$A$1:$BT$1,0),0)</f>
        <v>1014.5670052958739</v>
      </c>
      <c r="AG43" s="910">
        <f>VLOOKUP(年度マスタ!$K$4&amp;"_"&amp;AG$33,データシート1!$A:$BT,MATCH("aa_"&amp;$S43,データシート1!$A$1:$BT$1,0),0)</f>
        <v>992.63682165115495</v>
      </c>
      <c r="AH43" s="910">
        <f>VLOOKUP(年度マスタ!$K$4&amp;"_"&amp;AH$33,データシート1!$A:$BT,MATCH("aa_"&amp;$S43,データシート1!$A$1:$BT$1,0),0)</f>
        <v>962.17814726316624</v>
      </c>
      <c r="AI43" s="910">
        <f>VLOOKUP(年度マスタ!$K$4&amp;"_"&amp;AI$33,データシート1!$A:$BT,MATCH("aa_"&amp;$S43,データシート1!$A$1:$BT$1,0),0)</f>
        <v>842.09026022111743</v>
      </c>
      <c r="AJ43" s="910">
        <f>VLOOKUP(年度マスタ!$K$4&amp;"_"&amp;AJ$33,データシート1!$A:$BT,MATCH("aa_"&amp;$S43,データシート1!$A$1:$BT$1,0),0)</f>
        <v>813.56365992210249</v>
      </c>
      <c r="AK43" s="911">
        <f>VLOOKUP(年度マスタ!$K$4&amp;"_"&amp;AK$33,データシート1!$A:$BT,MATCH("aa_"&amp;$S43,データシート1!$A$1:$BT$1,0),0)</f>
        <v>853.09125700465222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1032.1422634575699</v>
      </c>
      <c r="Y44" s="910">
        <f>VLOOKUP(年度マスタ!$K$4&amp;"_"&amp;Y$33,データシート1!$A:$BT,MATCH("aa_"&amp;$S44,データシート1!$A$1:$BT$1,0),0)</f>
        <v>1039.0164312468539</v>
      </c>
      <c r="Z44" s="910">
        <f>VLOOKUP(年度マスタ!$K$4&amp;"_"&amp;Z$33,データシート1!$A:$BT,MATCH("aa_"&amp;$S44,データシート1!$A$1:$BT$1,0),0)</f>
        <v>995.7880475720915</v>
      </c>
      <c r="AA44" s="910">
        <f>VLOOKUP(年度マスタ!$K$4&amp;"_"&amp;AA$33,データシート1!$A:$BT,MATCH("aa_"&amp;$S44,データシート1!$A$1:$BT$1,0),0)</f>
        <v>992.91372173613877</v>
      </c>
      <c r="AB44" s="910">
        <f>VLOOKUP(年度マスタ!$K$4&amp;"_"&amp;AB$33,データシート1!$A:$BT,MATCH("aa_"&amp;$S44,データシート1!$A$1:$BT$1,0),0)</f>
        <v>992.45392678361554</v>
      </c>
      <c r="AC44" s="910">
        <f>VLOOKUP(年度マスタ!$K$4&amp;"_"&amp;AC$33,データシート1!$A:$BT,MATCH("aa_"&amp;$S44,データシート1!$A$1:$BT$1,0),0)</f>
        <v>982.8096726537201</v>
      </c>
      <c r="AD44" s="910">
        <f>VLOOKUP(年度マスタ!$K$4&amp;"_"&amp;AD$33,データシート1!$A:$BT,MATCH("aa_"&amp;$S44,データシート1!$A$1:$BT$1,0),0)</f>
        <v>970.67616378384776</v>
      </c>
      <c r="AE44" s="910">
        <f>VLOOKUP(年度マスタ!$K$4&amp;"_"&amp;AE$33,データシート1!$A:$BT,MATCH("aa_"&amp;$S44,データシート1!$A$1:$BT$1,0),0)</f>
        <v>967.91085520616969</v>
      </c>
      <c r="AF44" s="910">
        <f>VLOOKUP(年度マスタ!$K$4&amp;"_"&amp;AF$33,データシート1!$A:$BT,MATCH("aa_"&amp;$S44,データシート1!$A$1:$BT$1,0),0)</f>
        <v>952.76088679958241</v>
      </c>
      <c r="AG44" s="910">
        <f>VLOOKUP(年度マスタ!$K$4&amp;"_"&amp;AG$33,データシート1!$A:$BT,MATCH("aa_"&amp;$S44,データシート1!$A$1:$BT$1,0),0)</f>
        <v>937.49321773424447</v>
      </c>
      <c r="AH44" s="910">
        <f>VLOOKUP(年度マスタ!$K$4&amp;"_"&amp;AH$33,データシート1!$A:$BT,MATCH("aa_"&amp;$S44,データシート1!$A$1:$BT$1,0),0)</f>
        <v>891.32320384533466</v>
      </c>
      <c r="AI44" s="910">
        <f>VLOOKUP(年度マスタ!$K$4&amp;"_"&amp;AI$33,データシート1!$A:$BT,MATCH("aa_"&amp;$S44,データシート1!$A$1:$BT$1,0),0)</f>
        <v>833.50172785857933</v>
      </c>
      <c r="AJ44" s="910">
        <f>VLOOKUP(年度マスタ!$K$4&amp;"_"&amp;AJ$33,データシート1!$A:$BT,MATCH("aa_"&amp;$S44,データシート1!$A$1:$BT$1,0),0)</f>
        <v>851.75612123771384</v>
      </c>
      <c r="AK44" s="911">
        <f>VLOOKUP(年度マスタ!$K$4&amp;"_"&amp;AK$33,データシート1!$A:$BT,MATCH("aa_"&amp;$S44,データシート1!$A$1:$BT$1,0),0)</f>
        <v>839.20913401815324</v>
      </c>
      <c r="AL44" s="343"/>
      <c r="AW44" s="18" t="str">
        <f>AW47</f>
        <v>秋田県</v>
      </c>
      <c r="AX44" s="1065">
        <f t="shared" si="14"/>
        <v>0.27502496896420314</v>
      </c>
      <c r="AY44" s="1065">
        <f t="shared" si="14"/>
        <v>0.19811062123066353</v>
      </c>
      <c r="AZ44" s="1065">
        <f t="shared" si="14"/>
        <v>0.25268876388224287</v>
      </c>
      <c r="BA44" s="1065">
        <f t="shared" si="14"/>
        <v>0.25769859244957072</v>
      </c>
      <c r="BB44" s="1065">
        <f t="shared" si="14"/>
        <v>1.6477053473319798E-2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64.607289533037203</v>
      </c>
      <c r="Y45" s="910">
        <f>VLOOKUP(年度マスタ!$K$4&amp;"_"&amp;Y$33,データシート1!$A:$BT,MATCH("aa_"&amp;$S45,データシート1!$A$1:$BT$1,0),0)</f>
        <v>66.776119234665799</v>
      </c>
      <c r="Z45" s="910">
        <f>VLOOKUP(年度マスタ!$K$4&amp;"_"&amp;Z$33,データシート1!$A:$BT,MATCH("aa_"&amp;$S45,データシート1!$A$1:$BT$1,0),0)</f>
        <v>76.213530585511293</v>
      </c>
      <c r="AA45" s="910">
        <f>VLOOKUP(年度マスタ!$K$4&amp;"_"&amp;AA$33,データシート1!$A:$BT,MATCH("aa_"&amp;$S45,データシート1!$A$1:$BT$1,0),0)</f>
        <v>82.056263851918004</v>
      </c>
      <c r="AB45" s="910">
        <f>VLOOKUP(年度マスタ!$K$4&amp;"_"&amp;AB$33,データシート1!$A:$BT,MATCH("aa_"&amp;$S45,データシート1!$A$1:$BT$1,0),0)</f>
        <v>82.787218569859903</v>
      </c>
      <c r="AC45" s="910">
        <f>VLOOKUP(年度マスタ!$K$4&amp;"_"&amp;AC$33,データシート1!$A:$BT,MATCH("aa_"&amp;$S45,データシート1!$A$1:$BT$1,0),0)</f>
        <v>78.416560101086205</v>
      </c>
      <c r="AD45" s="910">
        <f>VLOOKUP(年度マスタ!$K$4&amp;"_"&amp;AD$33,データシート1!$A:$BT,MATCH("aa_"&amp;$S45,データシート1!$A$1:$BT$1,0),0)</f>
        <v>75.7792787571547</v>
      </c>
      <c r="AE45" s="910">
        <f>VLOOKUP(年度マスタ!$K$4&amp;"_"&amp;AE$33,データシート1!$A:$BT,MATCH("aa_"&amp;$S45,データシート1!$A$1:$BT$1,0),0)</f>
        <v>72.694200536452811</v>
      </c>
      <c r="AF45" s="910">
        <f>VLOOKUP(年度マスタ!$K$4&amp;"_"&amp;AF$33,データシート1!$A:$BT,MATCH("aa_"&amp;$S45,データシート1!$A$1:$BT$1,0),0)</f>
        <v>69.331177533535595</v>
      </c>
      <c r="AG45" s="910">
        <f>VLOOKUP(年度マスタ!$K$4&amp;"_"&amp;AG$33,データシート1!$A:$BT,MATCH("aa_"&amp;$S45,データシート1!$A$1:$BT$1,0),0)</f>
        <v>63.394967306043</v>
      </c>
      <c r="AH45" s="910">
        <f>VLOOKUP(年度マスタ!$K$4&amp;"_"&amp;AH$33,データシート1!$A:$BT,MATCH("aa_"&amp;$S45,データシート1!$A$1:$BT$1,0),0)</f>
        <v>60.810237702145002</v>
      </c>
      <c r="AI45" s="910">
        <f>VLOOKUP(年度マスタ!$K$4&amp;"_"&amp;AI$33,データシート1!$A:$BT,MATCH("aa_"&amp;$S45,データシート1!$A$1:$BT$1,0),0)</f>
        <v>57.286474697284099</v>
      </c>
      <c r="AJ45" s="910">
        <f>VLOOKUP(年度マスタ!$K$4&amp;"_"&amp;AJ$33,データシート1!$A:$BT,MATCH("aa_"&amp;$S45,データシート1!$A$1:$BT$1,0),0)</f>
        <v>55.866886293733103</v>
      </c>
      <c r="AK45" s="911">
        <f>VLOOKUP(年度マスタ!$K$4&amp;"_"&amp;AK$33,データシート1!$A:$BT,MATCH("aa_"&amp;$S45,データシート1!$A$1:$BT$1,0),0)</f>
        <v>55.397758065858937</v>
      </c>
      <c r="AL45" s="343"/>
      <c r="AW45" s="18" t="str">
        <f>AW48</f>
        <v>秋田県</v>
      </c>
      <c r="AX45" s="1065">
        <f t="shared" ref="AX45:BB45" si="15">AX48/$BC48</f>
        <v>0.27502496896420314</v>
      </c>
      <c r="AY45" s="1065">
        <f t="shared" si="15"/>
        <v>0.19811062123066353</v>
      </c>
      <c r="AZ45" s="1065">
        <f t="shared" si="15"/>
        <v>0.25268876388224287</v>
      </c>
      <c r="BA45" s="1065">
        <f t="shared" si="15"/>
        <v>0.25769859244957072</v>
      </c>
      <c r="BB45" s="1065">
        <f t="shared" si="15"/>
        <v>1.6477053473319798E-2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72.46591512523861</v>
      </c>
      <c r="Y46" s="910">
        <f>VLOOKUP(年度マスタ!$K$4&amp;"_"&amp;Y$33,データシート1!$A:$BT,MATCH("aa_"&amp;$S46,データシート1!$A$1:$BT$1,0),0)</f>
        <v>76.770125961333761</v>
      </c>
      <c r="Z46" s="910">
        <f>VLOOKUP(年度マスタ!$K$4&amp;"_"&amp;Z$33,データシート1!$A:$BT,MATCH("aa_"&amp;$S46,データシート1!$A$1:$BT$1,0),0)</f>
        <v>94.243784436851556</v>
      </c>
      <c r="AA46" s="910">
        <f>VLOOKUP(年度マスタ!$K$4&amp;"_"&amp;AA$33,データシート1!$A:$BT,MATCH("aa_"&amp;$S46,データシート1!$A$1:$BT$1,0),0)</f>
        <v>93.357159594823642</v>
      </c>
      <c r="AB46" s="910">
        <f>VLOOKUP(年度マスタ!$K$4&amp;"_"&amp;AB$33,データシート1!$A:$BT,MATCH("aa_"&amp;$S46,データシート1!$A$1:$BT$1,0),0)</f>
        <v>94.666783368000978</v>
      </c>
      <c r="AC46" s="910">
        <f>VLOOKUP(年度マスタ!$K$4&amp;"_"&amp;AC$33,データシート1!$A:$BT,MATCH("aa_"&amp;$S46,データシート1!$A$1:$BT$1,0),0)</f>
        <v>95.996893374323847</v>
      </c>
      <c r="AD46" s="910">
        <f>VLOOKUP(年度マスタ!$K$4&amp;"_"&amp;AD$33,データシート1!$A:$BT,MATCH("aa_"&amp;$S46,データシート1!$A$1:$BT$1,0),0)</f>
        <v>90.21606342432203</v>
      </c>
      <c r="AE46" s="910">
        <f>VLOOKUP(年度マスタ!$K$4&amp;"_"&amp;AE$33,データシート1!$A:$BT,MATCH("aa_"&amp;$S46,データシート1!$A$1:$BT$1,0),0)</f>
        <v>94.792295540627606</v>
      </c>
      <c r="AF46" s="910">
        <f>VLOOKUP(年度マスタ!$K$4&amp;"_"&amp;AF$33,データシート1!$A:$BT,MATCH("aa_"&amp;$S46,データシート1!$A$1:$BT$1,0),0)</f>
        <v>86.489392897226949</v>
      </c>
      <c r="AG46" s="910">
        <f>VLOOKUP(年度マスタ!$K$4&amp;"_"&amp;AG$33,データシート1!$A:$BT,MATCH("aa_"&amp;$S46,データシート1!$A$1:$BT$1,0),0)</f>
        <v>79.30685243654375</v>
      </c>
      <c r="AH46" s="910">
        <f>VLOOKUP(年度マスタ!$K$4&amp;"_"&amp;AH$33,データシート1!$A:$BT,MATCH("aa_"&amp;$S46,データシート1!$A$1:$BT$1,0),0)</f>
        <v>71.990906798533132</v>
      </c>
      <c r="AI46" s="910">
        <f>VLOOKUP(年度マスタ!$K$4&amp;"_"&amp;AI$33,データシート1!$A:$BT,MATCH("aa_"&amp;$S46,データシート1!$A$1:$BT$1,0),0)</f>
        <v>68.518356132742639</v>
      </c>
      <c r="AJ46" s="910">
        <f>VLOOKUP(年度マスタ!$K$4&amp;"_"&amp;AJ$33,データシート1!$A:$BT,MATCH("aa_"&amp;$S46,データシート1!$A$1:$BT$1,0),0)</f>
        <v>69.064922742323247</v>
      </c>
      <c r="AK46" s="911">
        <f>VLOOKUP(年度マスタ!$K$4&amp;"_"&amp;AK$33,データシート1!$A:$BT,MATCH("aa_"&amp;$S46,データシート1!$A$1:$BT$1,0),0)</f>
        <v>70.178898139209736</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131.19592768391399</v>
      </c>
      <c r="Y47" s="913">
        <f>VLOOKUP(年度マスタ!$K$4&amp;"_"&amp;Y$33,データシート1!$A:$BT,MATCH("aa_"&amp;$S47,データシート1!$A$1:$BT$1,0),0)</f>
        <v>152.93695112217</v>
      </c>
      <c r="Z47" s="913">
        <f>VLOOKUP(年度マスタ!$K$4&amp;"_"&amp;Z$33,データシート1!$A:$BT,MATCH("aa_"&amp;$S47,データシート1!$A$1:$BT$1,0),0)</f>
        <v>150.53389430756701</v>
      </c>
      <c r="AA47" s="913">
        <f>VLOOKUP(年度マスタ!$K$4&amp;"_"&amp;AA$33,データシート1!$A:$BT,MATCH("aa_"&amp;$S47,データシート1!$A$1:$BT$1,0),0)</f>
        <v>128.79265284371991</v>
      </c>
      <c r="AB47" s="913">
        <f>VLOOKUP(年度マスタ!$K$4&amp;"_"&amp;AB$33,データシート1!$A:$BT,MATCH("aa_"&amp;$S47,データシート1!$A$1:$BT$1,0),0)</f>
        <v>148.85951371246361</v>
      </c>
      <c r="AC47" s="913">
        <f>VLOOKUP(年度マスタ!$K$4&amp;"_"&amp;AC$33,データシート1!$A:$BT,MATCH("aa_"&amp;$S47,データシート1!$A$1:$BT$1,0),0)</f>
        <v>114.23296387062</v>
      </c>
      <c r="AD47" s="913">
        <f>VLOOKUP(年度マスタ!$K$4&amp;"_"&amp;AD$33,データシート1!$A:$BT,MATCH("aa_"&amp;$S47,データシート1!$A$1:$BT$1,0),0)</f>
        <v>148.83315123529721</v>
      </c>
      <c r="AE47" s="913">
        <f>VLOOKUP(年度マスタ!$K$4&amp;"_"&amp;AE$33,データシート1!$A:$BT,MATCH("aa_"&amp;$S47,データシート1!$A$1:$BT$1,0),0)</f>
        <v>154.55757798959999</v>
      </c>
      <c r="AF47" s="913">
        <f>VLOOKUP(年度マスタ!$K$4&amp;"_"&amp;AF$33,データシート1!$A:$BT,MATCH("aa_"&amp;$S47,データシート1!$A$1:$BT$1,0),0)</f>
        <v>138.75805347896289</v>
      </c>
      <c r="AG47" s="913">
        <f>VLOOKUP(年度マスタ!$K$4&amp;"_"&amp;AG$33,データシート1!$A:$BT,MATCH("aa_"&amp;$S47,データシート1!$A$1:$BT$1,0),0)</f>
        <v>137.71369942328198</v>
      </c>
      <c r="AH47" s="913">
        <f>VLOOKUP(年度マスタ!$K$4&amp;"_"&amp;AH$33,データシート1!$A:$BT,MATCH("aa_"&amp;$S47,データシート1!$A$1:$BT$1,0),0)</f>
        <v>121.87055831456094</v>
      </c>
      <c r="AI47" s="913">
        <f>VLOOKUP(年度マスタ!$K$4&amp;"_"&amp;AI$33,データシート1!$A:$BT,MATCH("aa_"&amp;$S47,データシート1!$A$1:$BT$1,0),0)</f>
        <v>119.93619902851299</v>
      </c>
      <c r="AJ47" s="913">
        <f>VLOOKUP(年度マスタ!$K$4&amp;"_"&amp;AJ$33,データシート1!$A:$BT,MATCH("aa_"&amp;$S47,データシート1!$A$1:$BT$1,0),0)</f>
        <v>113.29079561066568</v>
      </c>
      <c r="AK47" s="914">
        <f>VLOOKUP(年度マスタ!$K$4&amp;"_"&amp;AK$33,データシート1!$A:$BT,MATCH("aa_"&amp;$S47,データシート1!$A$1:$BT$1,0),0)</f>
        <v>116.23368614617468</v>
      </c>
      <c r="AL47" s="343"/>
      <c r="AW47" s="18" t="str">
        <f>年度マスタ!I4</f>
        <v>秋田県</v>
      </c>
      <c r="AX47" s="1066">
        <f>SUM(AY38:BA38)</f>
        <v>1940.1020926896263</v>
      </c>
      <c r="AY47" s="1066">
        <f t="shared" si="17"/>
        <v>1397.5270401127809</v>
      </c>
      <c r="AZ47" s="1066">
        <f t="shared" si="17"/>
        <v>1782.5363328043986</v>
      </c>
      <c r="BA47" s="1066">
        <f>SUM(BD38:BG38)</f>
        <v>1817.8770472278738</v>
      </c>
      <c r="BB47" s="1066">
        <f>BH38</f>
        <v>116.23368614617468</v>
      </c>
      <c r="BC47" s="1066">
        <f>SUM(AX47:BB47)</f>
        <v>7054.2761989808541</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秋田県</v>
      </c>
      <c r="AX48" s="1066">
        <f>SUM(AY39:BA39)</f>
        <v>1940.1020926896263</v>
      </c>
      <c r="AY48" s="1066">
        <f>BB39</f>
        <v>1397.5270401127809</v>
      </c>
      <c r="AZ48" s="1066">
        <f>BC39</f>
        <v>1782.5363328043986</v>
      </c>
      <c r="BA48" s="1066">
        <f>SUM(BD39:BG39)</f>
        <v>1817.8770472278738</v>
      </c>
      <c r="BB48" s="1066">
        <f>BH39</f>
        <v>116.23368614617468</v>
      </c>
      <c r="BC48" s="1066">
        <f>SUM(AX48:BB48)</f>
        <v>7054.2761989808541</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7054.2761989808541</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1940.1020926896263</v>
      </c>
      <c r="P52" s="465">
        <f t="shared" ref="P52:P64" si="18">O52/$O$51</f>
        <v>0.27502496896420314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1514.0693240558901</v>
      </c>
      <c r="P53" s="466">
        <f t="shared" si="18"/>
        <v>0.21463142090674459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109.28918226033063</v>
      </c>
      <c r="P54" s="466">
        <f t="shared" si="18"/>
        <v>1.5492614575556294E-2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316.74358637340549</v>
      </c>
      <c r="P55" s="466">
        <f t="shared" si="18"/>
        <v>4.4900933481902237E-2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1397.5270401127809</v>
      </c>
      <c r="P56" s="465">
        <f t="shared" si="18"/>
        <v>0.19811062123066353</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1782.5363328043986</v>
      </c>
      <c r="P57" s="465">
        <f t="shared" si="18"/>
        <v>0.25268876388224287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1817.8770472278738</v>
      </c>
      <c r="P58" s="465">
        <f t="shared" si="18"/>
        <v>0.25769859244957072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1692.3003910228053</v>
      </c>
      <c r="P59" s="466">
        <f t="shared" si="18"/>
        <v>0.23989709833976949</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853.09125700465222</v>
      </c>
      <c r="P60" s="466">
        <f t="shared" si="18"/>
        <v>0.12093250008100052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839.20913401815324</v>
      </c>
      <c r="P61" s="466">
        <f t="shared" si="18"/>
        <v>0.11896459825876898</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55.397758065858937</v>
      </c>
      <c r="P62" s="466">
        <f t="shared" si="18"/>
        <v>7.8530747171286497E-3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70.178898139209736</v>
      </c>
      <c r="P63" s="466">
        <f t="shared" si="18"/>
        <v>9.9484193926725785E-3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116.23368614617468</v>
      </c>
      <c r="P64" s="624">
        <f t="shared" si="18"/>
        <v>1.6477053473319798E-2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秋田県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11847.9931</v>
      </c>
      <c r="AI7" s="85">
        <f>VLOOKUP(年度マスタ!$K$4&amp;"_"&amp;$AG7,データシート1!$A:$BT,MATCH("ab_"&amp;AI$2,データシート1!$A$1:$BT$1,0),0)</f>
        <v>46549</v>
      </c>
      <c r="AJ7" s="85">
        <f>VLOOKUP(年度マスタ!$K$4&amp;"_"&amp;$AG7,データシート1!$A:$BT,MATCH("ab_"&amp;AJ$2,データシート1!$A$1:$BT$1,0),0)</f>
        <v>9665</v>
      </c>
      <c r="AK7" s="85">
        <f>VLOOKUP(年度マスタ!$K$4&amp;"_"&amp;$AG7,データシート1!$A:$BT,MATCH("ab_"&amp;AK$2,データシート1!$A$1:$BT$1,0),0)</f>
        <v>363505</v>
      </c>
      <c r="AL7" s="85">
        <f>VLOOKUP(年度マスタ!$K$4&amp;"_"&amp;$AG7,データシート1!$A:$BT,MATCH("ab_"&amp;AL$2,データシート1!$A$1:$BT$1,0),0)</f>
        <v>419270</v>
      </c>
      <c r="AM7" s="85">
        <f>VLOOKUP(年度マスタ!$K$4&amp;"_"&amp;$AG7,データシート1!$A:$BT,MATCH("ab_"&amp;AM$2,データシート1!$A$1:$BT$1,0),0)</f>
        <v>587581</v>
      </c>
      <c r="AN7" s="85">
        <f>VLOOKUP(年度マスタ!$K$4&amp;"_"&amp;$AG7,データシート1!$A:$BT,MATCH("ab_"&amp;AN$2,データシート1!$A$1:$BT$1,0),0)</f>
        <v>207739</v>
      </c>
      <c r="AO7" s="85">
        <f>VLOOKUP(年度マスタ!$K$4&amp;"_"&amp;$AG7,データシート1!$A:$BT,MATCH("ab_"&amp;AO$2,データシート1!$A$1:$BT$1,0),0)</f>
        <v>1108237</v>
      </c>
      <c r="AP7" s="85">
        <f>VLOOKUP(年度マスタ!$K$4&amp;"_"&amp;$AG7,データシート1!$A:$BT,MATCH("ab_"&amp;AP$2,データシート1!$A$1:$BT$1,0),0)</f>
        <v>13353560</v>
      </c>
      <c r="AQ7" s="964">
        <f>VLOOKUP(年度マスタ!$K$4&amp;"_"&amp;$AG7,データシート1!$A:$BT,MATCH("ab_"&amp;AQ$2,データシート1!$A$1:$BT$1,0),0)</f>
        <v>131.19592768391399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13175.7929</v>
      </c>
      <c r="AI8" s="85">
        <f>VLOOKUP(年度マスタ!$K$4&amp;"_"&amp;$AG8,データシート1!$A:$BT,MATCH("ab_"&amp;AI$2,データシート1!$A$1:$BT$1,0),0)</f>
        <v>46549</v>
      </c>
      <c r="AJ8" s="85">
        <f>VLOOKUP(年度マスタ!$K$4&amp;"_"&amp;$AG8,データシート1!$A:$BT,MATCH("ab_"&amp;AJ$2,データシート1!$A$1:$BT$1,0),0)</f>
        <v>9665</v>
      </c>
      <c r="AK8" s="85">
        <f>VLOOKUP(年度マスタ!$K$4&amp;"_"&amp;$AG8,データシート1!$A:$BT,MATCH("ab_"&amp;AK$2,データシート1!$A$1:$BT$1,0),0)</f>
        <v>363505</v>
      </c>
      <c r="AL8" s="85">
        <f>VLOOKUP(年度マスタ!$K$4&amp;"_"&amp;$AG8,データシート1!$A:$BT,MATCH("ab_"&amp;AL$2,データシート1!$A$1:$BT$1,0),0)</f>
        <v>420351</v>
      </c>
      <c r="AM8" s="85">
        <f>VLOOKUP(年度マスタ!$K$4&amp;"_"&amp;$AG8,データシート1!$A:$BT,MATCH("ab_"&amp;AM$2,データシート1!$A$1:$BT$1,0),0)</f>
        <v>588360</v>
      </c>
      <c r="AN8" s="85">
        <f>VLOOKUP(年度マスタ!$K$4&amp;"_"&amp;$AG8,データシート1!$A:$BT,MATCH("ab_"&amp;AN$2,データシート1!$A$1:$BT$1,0),0)</f>
        <v>203900</v>
      </c>
      <c r="AO8" s="85">
        <f>VLOOKUP(年度マスタ!$K$4&amp;"_"&amp;$AG8,データシート1!$A:$BT,MATCH("ab_"&amp;AO$2,データシート1!$A$1:$BT$1,0),0)</f>
        <v>1097588</v>
      </c>
      <c r="AP8" s="85">
        <f>VLOOKUP(年度マスタ!$K$4&amp;"_"&amp;$AG8,データシート1!$A:$BT,MATCH("ab_"&amp;AP$2,データシート1!$A$1:$BT$1,0),0)</f>
        <v>13406257</v>
      </c>
      <c r="AQ8" s="964">
        <f>VLOOKUP(年度マスタ!$K$4&amp;"_"&amp;$AG8,データシート1!$A:$BT,MATCH("ab_"&amp;AQ$2,データシート1!$A$1:$BT$1,0),0)</f>
        <v>152.93695112217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12109.5434</v>
      </c>
      <c r="AI9" s="85">
        <f>VLOOKUP(年度マスタ!$K$4&amp;"_"&amp;$AG9,データシート1!$A:$BT,MATCH("ab_"&amp;AI$2,データシート1!$A$1:$BT$1,0),0)</f>
        <v>46549</v>
      </c>
      <c r="AJ9" s="85">
        <f>VLOOKUP(年度マスタ!$K$4&amp;"_"&amp;$AG9,データシート1!$A:$BT,MATCH("ab_"&amp;AJ$2,データシート1!$A$1:$BT$1,0),0)</f>
        <v>9665</v>
      </c>
      <c r="AK9" s="85">
        <f>VLOOKUP(年度マスタ!$K$4&amp;"_"&amp;$AG9,データシート1!$A:$BT,MATCH("ab_"&amp;AK$2,データシート1!$A$1:$BT$1,0),0)</f>
        <v>363505</v>
      </c>
      <c r="AL9" s="85">
        <f>VLOOKUP(年度マスタ!$K$4&amp;"_"&amp;$AG9,データシート1!$A:$BT,MATCH("ab_"&amp;AL$2,データシート1!$A$1:$BT$1,0),0)</f>
        <v>421338</v>
      </c>
      <c r="AM9" s="85">
        <f>VLOOKUP(年度マスタ!$K$4&amp;"_"&amp;$AG9,データシート1!$A:$BT,MATCH("ab_"&amp;AM$2,データシート1!$A$1:$BT$1,0),0)</f>
        <v>592324</v>
      </c>
      <c r="AN9" s="85">
        <f>VLOOKUP(年度マスタ!$K$4&amp;"_"&amp;$AG9,データシート1!$A:$BT,MATCH("ab_"&amp;AN$2,データシート1!$A$1:$BT$1,0),0)</f>
        <v>201232</v>
      </c>
      <c r="AO9" s="85">
        <f>VLOOKUP(年度マスタ!$K$4&amp;"_"&amp;$AG9,データシート1!$A:$BT,MATCH("ab_"&amp;AO$2,データシート1!$A$1:$BT$1,0),0)</f>
        <v>1086018</v>
      </c>
      <c r="AP9" s="85">
        <f>VLOOKUP(年度マスタ!$K$4&amp;"_"&amp;$AG9,データシート1!$A:$BT,MATCH("ab_"&amp;AP$2,データシート1!$A$1:$BT$1,0),0)</f>
        <v>16430438</v>
      </c>
      <c r="AQ9" s="964">
        <f>VLOOKUP(年度マスタ!$K$4&amp;"_"&amp;$AG9,データシート1!$A:$BT,MATCH("ab_"&amp;AQ$2,データシート1!$A$1:$BT$1,0),0)</f>
        <v>150.53389430756701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11236.417600000001</v>
      </c>
      <c r="AI10" s="85">
        <f>VLOOKUP(年度マスタ!$K$4&amp;"_"&amp;$AG10,データシート1!$A:$BT,MATCH("ab_"&amp;AI$2,データシート1!$A$1:$BT$1,0),0)</f>
        <v>46549</v>
      </c>
      <c r="AJ10" s="85">
        <f>VLOOKUP(年度マスタ!$K$4&amp;"_"&amp;$AG10,データシート1!$A:$BT,MATCH("ab_"&amp;AJ$2,データシート1!$A$1:$BT$1,0),0)</f>
        <v>9665</v>
      </c>
      <c r="AK10" s="85">
        <f>VLOOKUP(年度マスタ!$K$4&amp;"_"&amp;$AG10,データシート1!$A:$BT,MATCH("ab_"&amp;AK$2,データシート1!$A$1:$BT$1,0),0)</f>
        <v>363505</v>
      </c>
      <c r="AL10" s="85">
        <f>VLOOKUP(年度マスタ!$K$4&amp;"_"&amp;$AG10,データシート1!$A:$BT,MATCH("ab_"&amp;AL$2,データシート1!$A$1:$BT$1,0),0)</f>
        <v>423751</v>
      </c>
      <c r="AM10" s="85">
        <f>VLOOKUP(年度マスタ!$K$4&amp;"_"&amp;$AG10,データシート1!$A:$BT,MATCH("ab_"&amp;AM$2,データシート1!$A$1:$BT$1,0),0)</f>
        <v>597072</v>
      </c>
      <c r="AN10" s="85">
        <f>VLOOKUP(年度マスタ!$K$4&amp;"_"&amp;$AG10,データシート1!$A:$BT,MATCH("ab_"&amp;AN$2,データシート1!$A$1:$BT$1,0),0)</f>
        <v>199516</v>
      </c>
      <c r="AO10" s="85">
        <f>VLOOKUP(年度マスタ!$K$4&amp;"_"&amp;$AG10,データシート1!$A:$BT,MATCH("ab_"&amp;AO$2,データシート1!$A$1:$BT$1,0),0)</f>
        <v>1076205</v>
      </c>
      <c r="AP10" s="85">
        <f>VLOOKUP(年度マスタ!$K$4&amp;"_"&amp;$AG10,データシート1!$A:$BT,MATCH("ab_"&amp;AP$2,データシート1!$A$1:$BT$1,0),0)</f>
        <v>15854306</v>
      </c>
      <c r="AQ10" s="964">
        <f>VLOOKUP(年度マスタ!$K$4&amp;"_"&amp;$AG10,データシート1!$A:$BT,MATCH("ab_"&amp;AQ$2,データシート1!$A$1:$BT$1,0),0)</f>
        <v>128.79265284371999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11064.652899999999</v>
      </c>
      <c r="AI11" s="85">
        <f>VLOOKUP(年度マスタ!$K$4&amp;"_"&amp;$AG11,データシート1!$A:$BT,MATCH("ab_"&amp;AI$2,データシート1!$A$1:$BT$1,0),0)</f>
        <v>46549</v>
      </c>
      <c r="AJ11" s="85">
        <f>VLOOKUP(年度マスタ!$K$4&amp;"_"&amp;$AG11,データシート1!$A:$BT,MATCH("ab_"&amp;AJ$2,データシート1!$A$1:$BT$1,0),0)</f>
        <v>9665</v>
      </c>
      <c r="AK11" s="85">
        <f>VLOOKUP(年度マスタ!$K$4&amp;"_"&amp;$AG11,データシート1!$A:$BT,MATCH("ab_"&amp;AK$2,データシート1!$A$1:$BT$1,0),0)</f>
        <v>363505</v>
      </c>
      <c r="AL11" s="85">
        <f>VLOOKUP(年度マスタ!$K$4&amp;"_"&amp;$AG11,データシート1!$A:$BT,MATCH("ab_"&amp;AL$2,データシート1!$A$1:$BT$1,0),0)</f>
        <v>425062</v>
      </c>
      <c r="AM11" s="85">
        <f>VLOOKUP(年度マスタ!$K$4&amp;"_"&amp;$AG11,データシート1!$A:$BT,MATCH("ab_"&amp;AM$2,データシート1!$A$1:$BT$1,0),0)</f>
        <v>602776</v>
      </c>
      <c r="AN11" s="85">
        <f>VLOOKUP(年度マスタ!$K$4&amp;"_"&amp;$AG11,データシート1!$A:$BT,MATCH("ab_"&amp;AN$2,データシート1!$A$1:$BT$1,0),0)</f>
        <v>198675</v>
      </c>
      <c r="AO11" s="85">
        <f>VLOOKUP(年度マスタ!$K$4&amp;"_"&amp;$AG11,データシート1!$A:$BT,MATCH("ab_"&amp;AO$2,データシート1!$A$1:$BT$1,0),0)</f>
        <v>1070226</v>
      </c>
      <c r="AP11" s="85">
        <f>VLOOKUP(年度マスタ!$K$4&amp;"_"&amp;$AG11,データシート1!$A:$BT,MATCH("ab_"&amp;AP$2,データシート1!$A$1:$BT$1,0),0)</f>
        <v>15693084</v>
      </c>
      <c r="AQ11" s="964">
        <f>VLOOKUP(年度マスタ!$K$4&amp;"_"&amp;$AG11,データシート1!$A:$BT,MATCH("ab_"&amp;AQ$2,データシート1!$A$1:$BT$1,0),0)</f>
        <v>148.85951371246361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12149.3567</v>
      </c>
      <c r="AI12" s="85">
        <f>VLOOKUP(年度マスタ!$K$4&amp;"_"&amp;$AG12,データシート1!$A:$BT,MATCH("ab_"&amp;AI$2,データシート1!$A$1:$BT$1,0),0)</f>
        <v>41990</v>
      </c>
      <c r="AJ12" s="85">
        <f>VLOOKUP(年度マスタ!$K$4&amp;"_"&amp;$AG12,データシート1!$A:$BT,MATCH("ab_"&amp;AJ$2,データシート1!$A$1:$BT$1,0),0)</f>
        <v>7946</v>
      </c>
      <c r="AK12" s="85">
        <f>VLOOKUP(年度マスタ!$K$4&amp;"_"&amp;$AG12,データシート1!$A:$BT,MATCH("ab_"&amp;AK$2,データシート1!$A$1:$BT$1,0),0)</f>
        <v>349691</v>
      </c>
      <c r="AL12" s="85">
        <f>VLOOKUP(年度マスタ!$K$4&amp;"_"&amp;$AG12,データシート1!$A:$BT,MATCH("ab_"&amp;AL$2,データシート1!$A$1:$BT$1,0),0)</f>
        <v>425771</v>
      </c>
      <c r="AM12" s="85">
        <f>VLOOKUP(年度マスタ!$K$4&amp;"_"&amp;$AG12,データシート1!$A:$BT,MATCH("ab_"&amp;AM$2,データシート1!$A$1:$BT$1,0),0)</f>
        <v>604499</v>
      </c>
      <c r="AN12" s="85">
        <f>VLOOKUP(年度マスタ!$K$4&amp;"_"&amp;$AG12,データシート1!$A:$BT,MATCH("ab_"&amp;AN$2,データシート1!$A$1:$BT$1,0),0)</f>
        <v>195727</v>
      </c>
      <c r="AO12" s="85">
        <f>VLOOKUP(年度マスタ!$K$4&amp;"_"&amp;$AG12,データシート1!$A:$BT,MATCH("ab_"&amp;AO$2,データシート1!$A$1:$BT$1,0),0)</f>
        <v>1056579</v>
      </c>
      <c r="AP12" s="85">
        <f>VLOOKUP(年度マスタ!$K$4&amp;"_"&amp;$AG12,データシート1!$A:$BT,MATCH("ab_"&amp;AP$2,データシート1!$A$1:$BT$1,0),0)</f>
        <v>15963617</v>
      </c>
      <c r="AQ12" s="964">
        <f>VLOOKUP(年度マスタ!$K$4&amp;"_"&amp;$AG12,データシート1!$A:$BT,MATCH("ab_"&amp;AQ$2,データシート1!$A$1:$BT$1,0),0)</f>
        <v>114.23296387062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12241.393099999999</v>
      </c>
      <c r="AI13" s="85">
        <f>VLOOKUP(年度マスタ!$K$4&amp;"_"&amp;$AG13,データシート1!$A:$BT,MATCH("ab_"&amp;AI$2,データシート1!$A$1:$BT$1,0),0)</f>
        <v>41990</v>
      </c>
      <c r="AJ13" s="85">
        <f>VLOOKUP(年度マスタ!$K$4&amp;"_"&amp;$AG13,データシート1!$A:$BT,MATCH("ab_"&amp;AJ$2,データシート1!$A$1:$BT$1,0),0)</f>
        <v>7946</v>
      </c>
      <c r="AK13" s="85">
        <f>VLOOKUP(年度マスタ!$K$4&amp;"_"&amp;$AG13,データシート1!$A:$BT,MATCH("ab_"&amp;AK$2,データシート1!$A$1:$BT$1,0),0)</f>
        <v>349691</v>
      </c>
      <c r="AL13" s="85">
        <f>VLOOKUP(年度マスタ!$K$4&amp;"_"&amp;$AG13,データシート1!$A:$BT,MATCH("ab_"&amp;AL$2,データシート1!$A$1:$BT$1,0),0)</f>
        <v>426035</v>
      </c>
      <c r="AM13" s="85">
        <f>VLOOKUP(年度マスタ!$K$4&amp;"_"&amp;$AG13,データシート1!$A:$BT,MATCH("ab_"&amp;AM$2,データシート1!$A$1:$BT$1,0),0)</f>
        <v>604885</v>
      </c>
      <c r="AN13" s="85">
        <f>VLOOKUP(年度マスタ!$K$4&amp;"_"&amp;$AG13,データシート1!$A:$BT,MATCH("ab_"&amp;AN$2,データシート1!$A$1:$BT$1,0),0)</f>
        <v>193158</v>
      </c>
      <c r="AO13" s="85">
        <f>VLOOKUP(年度マスタ!$K$4&amp;"_"&amp;$AG13,データシート1!$A:$BT,MATCH("ab_"&amp;AO$2,データシート1!$A$1:$BT$1,0),0)</f>
        <v>1043015</v>
      </c>
      <c r="AP13" s="85">
        <f>VLOOKUP(年度マスタ!$K$4&amp;"_"&amp;$AG13,データシート1!$A:$BT,MATCH("ab_"&amp;AP$2,データシート1!$A$1:$BT$1,0),0)</f>
        <v>15420964</v>
      </c>
      <c r="AQ13" s="964">
        <f>VLOOKUP(年度マスタ!$K$4&amp;"_"&amp;$AG13,データシート1!$A:$BT,MATCH("ab_"&amp;AQ$2,データシート1!$A$1:$BT$1,0),0)</f>
        <v>148.83315123529721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12352.845300000001</v>
      </c>
      <c r="AI14" s="85">
        <f>VLOOKUP(年度マスタ!$K$4&amp;"_"&amp;$AG14,データシート1!$A:$BT,MATCH("ab_"&amp;AI$2,データシート1!$A$1:$BT$1,0),0)</f>
        <v>41990</v>
      </c>
      <c r="AJ14" s="85">
        <f>VLOOKUP(年度マスタ!$K$4&amp;"_"&amp;$AG14,データシート1!$A:$BT,MATCH("ab_"&amp;AJ$2,データシート1!$A$1:$BT$1,0),0)</f>
        <v>7946</v>
      </c>
      <c r="AK14" s="85">
        <f>VLOOKUP(年度マスタ!$K$4&amp;"_"&amp;$AG14,データシート1!$A:$BT,MATCH("ab_"&amp;AK$2,データシート1!$A$1:$BT$1,0),0)</f>
        <v>349691</v>
      </c>
      <c r="AL14" s="85">
        <f>VLOOKUP(年度マスタ!$K$4&amp;"_"&amp;$AG14,データシート1!$A:$BT,MATCH("ab_"&amp;AL$2,データシート1!$A$1:$BT$1,0),0)</f>
        <v>426020</v>
      </c>
      <c r="AM14" s="85">
        <f>VLOOKUP(年度マスタ!$K$4&amp;"_"&amp;$AG14,データシート1!$A:$BT,MATCH("ab_"&amp;AM$2,データシート1!$A$1:$BT$1,0),0)</f>
        <v>605727</v>
      </c>
      <c r="AN14" s="85">
        <f>VLOOKUP(年度マスタ!$K$4&amp;"_"&amp;$AG14,データシート1!$A:$BT,MATCH("ab_"&amp;AN$2,データシート1!$A$1:$BT$1,0),0)</f>
        <v>199211</v>
      </c>
      <c r="AO14" s="85">
        <f>VLOOKUP(年度マスタ!$K$4&amp;"_"&amp;$AG14,データシート1!$A:$BT,MATCH("ab_"&amp;AO$2,データシート1!$A$1:$BT$1,0),0)</f>
        <v>1029196</v>
      </c>
      <c r="AP14" s="85">
        <f>VLOOKUP(年度マスタ!$K$4&amp;"_"&amp;$AG14,データシート1!$A:$BT,MATCH("ab_"&amp;AP$2,データシート1!$A$1:$BT$1,0),0)</f>
        <v>16189590.992269389</v>
      </c>
      <c r="AQ14" s="964">
        <f>VLOOKUP(年度マスタ!$K$4&amp;"_"&amp;$AG14,データシート1!$A:$BT,MATCH("ab_"&amp;AQ$2,データシート1!$A$1:$BT$1,0),0)</f>
        <v>154.55757798959999</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13754.497799999999</v>
      </c>
      <c r="AI15" s="85">
        <f>VLOOKUP(年度マスタ!$K$4&amp;"_"&amp;$AG15,データシート1!$A:$BT,MATCH("ab_"&amp;AI$2,データシート1!$A$1:$BT$1,0),0)</f>
        <v>41990</v>
      </c>
      <c r="AJ15" s="85">
        <f>VLOOKUP(年度マスタ!$K$4&amp;"_"&amp;$AG15,データシート1!$A:$BT,MATCH("ab_"&amp;AJ$2,データシート1!$A$1:$BT$1,0),0)</f>
        <v>7946</v>
      </c>
      <c r="AK15" s="85">
        <f>VLOOKUP(年度マスタ!$K$4&amp;"_"&amp;$AG15,データシート1!$A:$BT,MATCH("ab_"&amp;AK$2,データシート1!$A$1:$BT$1,0),0)</f>
        <v>349691</v>
      </c>
      <c r="AL15" s="85">
        <f>VLOOKUP(年度マスタ!$K$4&amp;"_"&amp;$AG15,データシート1!$A:$BT,MATCH("ab_"&amp;AL$2,データシート1!$A$1:$BT$1,0),0)</f>
        <v>425933</v>
      </c>
      <c r="AM15" s="85">
        <f>VLOOKUP(年度マスタ!$K$4&amp;"_"&amp;$AG15,データシート1!$A:$BT,MATCH("ab_"&amp;AM$2,データシート1!$A$1:$BT$1,0),0)</f>
        <v>606600</v>
      </c>
      <c r="AN15" s="85">
        <f>VLOOKUP(年度マスタ!$K$4&amp;"_"&amp;$AG15,データシート1!$A:$BT,MATCH("ab_"&amp;AN$2,データシート1!$A$1:$BT$1,0),0)</f>
        <v>197343</v>
      </c>
      <c r="AO15" s="85">
        <f>VLOOKUP(年度マスタ!$K$4&amp;"_"&amp;$AG15,データシート1!$A:$BT,MATCH("ab_"&amp;AO$2,データシート1!$A$1:$BT$1,0),0)</f>
        <v>1015057</v>
      </c>
      <c r="AP15" s="85">
        <f>VLOOKUP(年度マスタ!$K$4&amp;"_"&amp;$AG15,データシート1!$A:$BT,MATCH("ab_"&amp;AP$2,データシート1!$A$1:$BT$1,0),0)</f>
        <v>15064635</v>
      </c>
      <c r="AQ15" s="964">
        <f>VLOOKUP(年度マスタ!$K$4&amp;"_"&amp;$AG15,データシート1!$A:$BT,MATCH("ab_"&amp;AQ$2,データシート1!$A$1:$BT$1,0),0)</f>
        <v>138.75805347896289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13357.692499999999</v>
      </c>
      <c r="AI16" s="85">
        <f>VLOOKUP(年度マスタ!$K$4&amp;"_"&amp;$AG16,データシート1!$A:$BT,MATCH("ab_"&amp;AI$2,データシート1!$A$1:$BT$1,0),0)</f>
        <v>41990</v>
      </c>
      <c r="AJ16" s="85">
        <f>VLOOKUP(年度マスタ!$K$4&amp;"_"&amp;$AG16,データシート1!$A:$BT,MATCH("ab_"&amp;AJ$2,データシート1!$A$1:$BT$1,0),0)</f>
        <v>7946</v>
      </c>
      <c r="AK16" s="85">
        <f>VLOOKUP(年度マスタ!$K$4&amp;"_"&amp;$AG16,データシート1!$A:$BT,MATCH("ab_"&amp;AK$2,データシート1!$A$1:$BT$1,0),0)</f>
        <v>349691</v>
      </c>
      <c r="AL16" s="85">
        <f>VLOOKUP(年度マスタ!$K$4&amp;"_"&amp;$AG16,データシート1!$A:$BT,MATCH("ab_"&amp;AL$2,データシート1!$A$1:$BT$1,0),0)</f>
        <v>425775</v>
      </c>
      <c r="AM16" s="85">
        <f>VLOOKUP(年度マスタ!$K$4&amp;"_"&amp;$AG16,データシート1!$A:$BT,MATCH("ab_"&amp;AM$2,データシート1!$A$1:$BT$1,0),0)</f>
        <v>604852</v>
      </c>
      <c r="AN16" s="85">
        <f>VLOOKUP(年度マスタ!$K$4&amp;"_"&amp;$AG16,データシート1!$A:$BT,MATCH("ab_"&amp;AN$2,データシート1!$A$1:$BT$1,0),0)</f>
        <v>196133</v>
      </c>
      <c r="AO16" s="85">
        <f>VLOOKUP(年度マスタ!$K$4&amp;"_"&amp;$AG16,データシート1!$A:$BT,MATCH("ab_"&amp;AO$2,データシート1!$A$1:$BT$1,0),0)</f>
        <v>1000223</v>
      </c>
      <c r="AP16" s="85">
        <f>VLOOKUP(年度マスタ!$K$4&amp;"_"&amp;$AG16,データシート1!$A:$BT,MATCH("ab_"&amp;AP$2,データシート1!$A$1:$BT$1,0),0)</f>
        <v>13759450</v>
      </c>
      <c r="AQ16" s="964">
        <f>VLOOKUP(年度マスタ!$K$4&amp;"_"&amp;$AG16,データシート1!$A:$BT,MATCH("ab_"&amp;AQ$2,データシート1!$A$1:$BT$1,0),0)</f>
        <v>137.71369942328201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12861.715399999999</v>
      </c>
      <c r="AI17" s="161">
        <f>VLOOKUP(年度マスタ!$K$4&amp;"_"&amp;$AG17,データシート1!$A:$BT,MATCH("ab_"&amp;AI$2,データシート1!$A$1:$BT$1,0),0)</f>
        <v>41990</v>
      </c>
      <c r="AJ17" s="161">
        <f>VLOOKUP(年度マスタ!$K$4&amp;"_"&amp;$AG17,データシート1!$A:$BT,MATCH("ab_"&amp;AJ$2,データシート1!$A$1:$BT$1,0),0)</f>
        <v>7946</v>
      </c>
      <c r="AK17" s="161">
        <f>VLOOKUP(年度マスタ!$K$4&amp;"_"&amp;$AG17,データシート1!$A:$BT,MATCH("ab_"&amp;AK$2,データシート1!$A$1:$BT$1,0),0)</f>
        <v>349691</v>
      </c>
      <c r="AL17" s="161">
        <f>VLOOKUP(年度マスタ!$K$4&amp;"_"&amp;$AG17,データシート1!$A:$BT,MATCH("ab_"&amp;AL$2,データシート1!$A$1:$BT$1,0),0)</f>
        <v>425547</v>
      </c>
      <c r="AM17" s="161">
        <f>VLOOKUP(年度マスタ!$K$4&amp;"_"&amp;$AG17,データシート1!$A:$BT,MATCH("ab_"&amp;AM$2,データシート1!$A$1:$BT$1,0),0)</f>
        <v>602388</v>
      </c>
      <c r="AN17" s="161">
        <f>VLOOKUP(年度マスタ!$K$4&amp;"_"&amp;$AG17,データシート1!$A:$BT,MATCH("ab_"&amp;AN$2,データシート1!$A$1:$BT$1,0),0)</f>
        <v>185078</v>
      </c>
      <c r="AO17" s="161">
        <f>VLOOKUP(年度マスタ!$K$4&amp;"_"&amp;$AG17,データシート1!$A:$BT,MATCH("ab_"&amp;AO$2,データシート1!$A$1:$BT$1,0),0)</f>
        <v>985416</v>
      </c>
      <c r="AP17" s="161">
        <f>VLOOKUP(年度マスタ!$K$4&amp;"_"&amp;$AG17,データシート1!$A:$BT,MATCH("ab_"&amp;AP$2,データシート1!$A$1:$BT$1,0),0)</f>
        <v>12694734</v>
      </c>
      <c r="AQ17" s="965">
        <f>VLOOKUP(年度マスタ!$K$4&amp;"_"&amp;$AG17,データシート1!$A:$BT,MATCH("ab_"&amp;AQ$2,データシート1!$A$1:$BT$1,0),0)</f>
        <v>121.87055831456099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13078.270500000001</v>
      </c>
      <c r="AI18" s="85">
        <f>VLOOKUP(年度マスタ!$K$4&amp;"_"&amp;$AG18,データシート1!$A:$BT,MATCH("ab_"&amp;AI$2,データシート1!$A$1:$BT$1,0),0)</f>
        <v>38495</v>
      </c>
      <c r="AJ18" s="85">
        <f>VLOOKUP(年度マスタ!$K$4&amp;"_"&amp;$AG18,データシート1!$A:$BT,MATCH("ab_"&amp;AJ$2,データシート1!$A$1:$BT$1,0),0)</f>
        <v>10139</v>
      </c>
      <c r="AK18" s="85">
        <f>VLOOKUP(年度マスタ!$K$4&amp;"_"&amp;$AG18,データシート1!$A:$BT,MATCH("ab_"&amp;AK$2,データシート1!$A$1:$BT$1,0),0)</f>
        <v>328494</v>
      </c>
      <c r="AL18" s="85">
        <f>VLOOKUP(年度マスタ!$K$4&amp;"_"&amp;$AG18,データシート1!$A:$BT,MATCH("ab_"&amp;AL$2,データシート1!$A$1:$BT$1,0),0)</f>
        <v>425698</v>
      </c>
      <c r="AM18" s="85">
        <f>VLOOKUP(年度マスタ!$K$4&amp;"_"&amp;$AG18,データシート1!$A:$BT,MATCH("ab_"&amp;AM$2,データシート1!$A$1:$BT$1,0),0)</f>
        <v>601735</v>
      </c>
      <c r="AN18" s="85">
        <f>VLOOKUP(年度マスタ!$K$4&amp;"_"&amp;$AG18,データシート1!$A:$BT,MATCH("ab_"&amp;AN$2,データシート1!$A$1:$BT$1,0),0)</f>
        <v>183957</v>
      </c>
      <c r="AO18" s="85">
        <f>VLOOKUP(年度マスタ!$K$4&amp;"_"&amp;$AG18,データシート1!$A:$BT,MATCH("ab_"&amp;AO$2,データシート1!$A$1:$BT$1,0),0)</f>
        <v>971604</v>
      </c>
      <c r="AP18" s="85">
        <f>VLOOKUP(年度マスタ!$K$4&amp;"_"&amp;$AG18,データシート1!$A:$BT,MATCH("ab_"&amp;AP$2,データシート1!$A$1:$BT$1,0),0)</f>
        <v>12146232.999999998</v>
      </c>
      <c r="AQ18" s="964">
        <f>VLOOKUP(年度マスタ!$K$4&amp;"_"&amp;$AG18,データシート1!$A:$BT,MATCH("ab_"&amp;AQ$2,データシート1!$A$1:$BT$1,0),0)</f>
        <v>119.93619902851299</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14057.2345</v>
      </c>
      <c r="AI19" s="85">
        <f>VLOOKUP(年度マスタ!$K$4&amp;"_"&amp;$AG19,データシート1!$A:$BT,MATCH("ab_"&amp;AI$2,データシート1!$A$1:$BT$1,0),0)</f>
        <v>38495</v>
      </c>
      <c r="AJ19" s="85">
        <f>VLOOKUP(年度マスタ!$K$4&amp;"_"&amp;$AG19,データシート1!$A:$BT,MATCH("ab_"&amp;AJ$2,データシート1!$A$1:$BT$1,0),0)</f>
        <v>10139</v>
      </c>
      <c r="AK19" s="85">
        <f>VLOOKUP(年度マスタ!$K$4&amp;"_"&amp;$AG19,データシート1!$A:$BT,MATCH("ab_"&amp;AK$2,データシート1!$A$1:$BT$1,0),0)</f>
        <v>328494</v>
      </c>
      <c r="AL19" s="85">
        <f>VLOOKUP(年度マスタ!$K$4&amp;"_"&amp;$AG19,データシート1!$A:$BT,MATCH("ab_"&amp;AL$2,データシート1!$A$1:$BT$1,0),0)</f>
        <v>425716</v>
      </c>
      <c r="AM19" s="85">
        <f>VLOOKUP(年度マスタ!$K$4&amp;"_"&amp;$AG19,データシート1!$A:$BT,MATCH("ab_"&amp;AM$2,データシート1!$A$1:$BT$1,0),0)</f>
        <v>598589</v>
      </c>
      <c r="AN19" s="85">
        <f>VLOOKUP(年度マスタ!$K$4&amp;"_"&amp;$AG19,データシート1!$A:$BT,MATCH("ab_"&amp;AN$2,データシート1!$A$1:$BT$1,0),0)</f>
        <v>183307</v>
      </c>
      <c r="AO19" s="85">
        <f>VLOOKUP(年度マスタ!$K$4&amp;"_"&amp;$AG19,データシート1!$A:$BT,MATCH("ab_"&amp;AO$2,データシート1!$A$1:$BT$1,0),0)</f>
        <v>956836</v>
      </c>
      <c r="AP19" s="85">
        <f>VLOOKUP(年度マスタ!$K$4&amp;"_"&amp;$AG19,データシート1!$A:$BT,MATCH("ab_"&amp;AP$2,データシート1!$A$1:$BT$1,0),0)</f>
        <v>11877264.999999998</v>
      </c>
      <c r="AQ19" s="964">
        <f>VLOOKUP(年度マスタ!$K$4&amp;"_"&amp;$AG19,データシート1!$A:$BT,MATCH("ab_"&amp;AQ$2,データシート1!$A$1:$BT$1,0),0)</f>
        <v>113.29079561066568</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15761.2243</v>
      </c>
      <c r="AI20" s="85">
        <f>VLOOKUP(年度マスタ!$K$4&amp;"_"&amp;$AG20,データシート1!$A:$BT,MATCH("ab_"&amp;AI$2,データシート1!$A$1:$BT$1,0),0)</f>
        <v>38495</v>
      </c>
      <c r="AJ20" s="85">
        <f>VLOOKUP(年度マスタ!$K$4&amp;"_"&amp;$AG20,データシート1!$A:$BT,MATCH("ab_"&amp;AJ$2,データシート1!$A$1:$BT$1,0),0)</f>
        <v>10139</v>
      </c>
      <c r="AK20" s="85">
        <f>VLOOKUP(年度マスタ!$K$4&amp;"_"&amp;$AG20,データシート1!$A:$BT,MATCH("ab_"&amp;AK$2,データシート1!$A$1:$BT$1,0),0)</f>
        <v>328494</v>
      </c>
      <c r="AL20" s="85">
        <f>VLOOKUP(年度マスタ!$K$4&amp;"_"&amp;$AG20,データシート1!$A:$BT,MATCH("ab_"&amp;AL$2,データシート1!$A$1:$BT$1,0),0)</f>
        <v>425607</v>
      </c>
      <c r="AM20" s="85">
        <f>VLOOKUP(年度マスタ!$K$4&amp;"_"&amp;$AG20,データシート1!$A:$BT,MATCH("ab_"&amp;AM$2,データシート1!$A$1:$BT$1,0),0)</f>
        <v>596356</v>
      </c>
      <c r="AN20" s="85">
        <f>VLOOKUP(年度マスタ!$K$4&amp;"_"&amp;$AG20,データシート1!$A:$BT,MATCH("ab_"&amp;AN$2,データシート1!$A$1:$BT$1,0),0)</f>
        <v>183360</v>
      </c>
      <c r="AO20" s="85">
        <f>VLOOKUP(年度マスタ!$K$4&amp;"_"&amp;$AG20,データシート1!$A:$BT,MATCH("ab_"&amp;AO$2,データシート1!$A$1:$BT$1,0),0)</f>
        <v>941021</v>
      </c>
      <c r="AP20" s="85">
        <f>VLOOKUP(年度マスタ!$K$4&amp;"_"&amp;$AG20,データシート1!$A:$BT,MATCH("ab_"&amp;AP$2,データシート1!$A$1:$BT$1,0),0)</f>
        <v>12220415.999999998</v>
      </c>
      <c r="AQ20" s="964">
        <f>VLOOKUP(年度マスタ!$K$4&amp;"_"&amp;$AG20,データシート1!$A:$BT,MATCH("ab_"&amp;AQ$2,データシート1!$A$1:$BT$1,0),0)</f>
        <v>116.23368614617468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秋田県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1593.771</v>
      </c>
      <c r="BE13" s="77" t="str">
        <f>年度マスタ!K4</f>
        <v>05</v>
      </c>
      <c r="BF13" s="77" t="str">
        <f>年度マスタ!K4</f>
        <v>05</v>
      </c>
      <c r="BG13" s="77" t="str">
        <f>年度マスタ!K4</f>
        <v>05</v>
      </c>
      <c r="BH13" s="291" t="s">
        <v>196</v>
      </c>
      <c r="BI13" s="291" t="s">
        <v>196</v>
      </c>
      <c r="BJ13" s="291" t="s">
        <v>196</v>
      </c>
      <c r="BK13" s="291" t="str">
        <f>年度マスタ!K4</f>
        <v>05</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1556.578</v>
      </c>
      <c r="AY14" s="77"/>
      <c r="BE14" s="77" t="str">
        <f>AP2</f>
        <v>秋田県</v>
      </c>
      <c r="BF14" s="77" t="str">
        <f>AP2</f>
        <v>秋田県</v>
      </c>
      <c r="BG14" s="77" t="str">
        <f>AP2</f>
        <v>秋田県</v>
      </c>
      <c r="BH14" s="77" t="s">
        <v>206</v>
      </c>
      <c r="BI14" s="77" t="s">
        <v>206</v>
      </c>
      <c r="BJ14" s="77" t="s">
        <v>206</v>
      </c>
      <c r="BK14" s="77" t="str">
        <f>AP2</f>
        <v>秋田県</v>
      </c>
    </row>
    <row r="15" spans="1:63" ht="15.95" customHeight="1">
      <c r="B15" s="285"/>
      <c r="C15" s="14"/>
      <c r="D15" s="14"/>
      <c r="E15" s="176"/>
      <c r="F15" s="176"/>
      <c r="G15" s="14"/>
      <c r="W15" s="14"/>
      <c r="X15" s="14"/>
      <c r="Y15" s="14"/>
      <c r="Z15" s="286"/>
      <c r="AB15" s="285"/>
      <c r="AQ15" s="286"/>
      <c r="AV15" s="77" t="s">
        <v>110</v>
      </c>
      <c r="AW15" s="77" t="s">
        <v>110</v>
      </c>
      <c r="AX15" s="175">
        <f t="shared" si="0"/>
        <v>18.434999999999999</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18.757999999999999</v>
      </c>
      <c r="AY16" s="77"/>
      <c r="BA16" s="77">
        <v>14</v>
      </c>
      <c r="BB16" s="77" t="s">
        <v>275</v>
      </c>
      <c r="BC16" s="77" t="s">
        <v>276</v>
      </c>
      <c r="BD16" s="77" t="str">
        <f>BC16&amp;"(N="&amp;BE16&amp;")"</f>
        <v>14：パルプ・紙・紙加工品製造業(N=1)</v>
      </c>
      <c r="BE16" s="856">
        <f>VLOOKUP(BE$13&amp;"_"&amp;$AV$8,データシート2!$A:$SI,MATCH($AV$5&amp;"_"&amp;$BA16&amp;$AV$6,データシート2!$A$1:$SI$1,0),0)</f>
        <v>1</v>
      </c>
      <c r="BF16" s="962">
        <f>VLOOKUP(BF$13&amp;"_"&amp;$AW$8,データシート2!$A:$SI,MATCH($AW$5&amp;"_"&amp;$BA16&amp;$AW$6,データシート2!$A$1:$SI$1,0),0)</f>
        <v>474.99400000000003</v>
      </c>
      <c r="BG16" s="962">
        <f>BF16/BE16</f>
        <v>474.99400000000003</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8.0096113090827643</v>
      </c>
    </row>
    <row r="17" spans="2:63" ht="15.95" customHeight="1">
      <c r="B17" s="285"/>
      <c r="D17" s="14"/>
      <c r="E17" s="176"/>
      <c r="F17" s="176"/>
      <c r="G17" s="14"/>
      <c r="O17" s="293"/>
      <c r="P17" s="293"/>
      <c r="Z17" s="286"/>
      <c r="AB17" s="285"/>
      <c r="AQ17" s="286"/>
      <c r="AV17" s="289"/>
      <c r="AW17" s="290" t="s">
        <v>114</v>
      </c>
      <c r="AX17" s="175">
        <f>P26</f>
        <v>496.005</v>
      </c>
      <c r="AY17" s="175">
        <f>AX17</f>
        <v>496.005</v>
      </c>
      <c r="BA17" s="77">
        <v>16</v>
      </c>
      <c r="BB17" s="77"/>
      <c r="BC17" s="77" t="s">
        <v>277</v>
      </c>
      <c r="BD17" s="77" t="str">
        <f t="shared" ref="BD17:BD51" si="1">BC17&amp;"(N="&amp;BE17&amp;")"</f>
        <v>16：化学工業(N=8)</v>
      </c>
      <c r="BE17" s="856">
        <f>VLOOKUP(BE$13&amp;"_"&amp;$AV$8,データシート2!$A:$SI,MATCH($AV$5&amp;"_"&amp;$BA17&amp;$AV$6,データシート2!$A$1:$SI$1,0),0)</f>
        <v>8</v>
      </c>
      <c r="BF17" s="962">
        <f>VLOOKUP(BF$13&amp;"_"&amp;$AW$8,データシート2!$A:$SI,MATCH($AW$5&amp;"_"&amp;$BA17&amp;$AW$6,データシート2!$A$1:$SI$1,0),0)</f>
        <v>109.97199999999999</v>
      </c>
      <c r="BG17" s="962">
        <f t="shared" ref="BG17:BG39" si="2">BF17/BE17</f>
        <v>13.746499999999999</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0.23761495538646127</v>
      </c>
    </row>
    <row r="18" spans="2:63" ht="15.95" customHeight="1">
      <c r="B18" s="285"/>
      <c r="C18" s="270"/>
      <c r="D18" s="14"/>
      <c r="E18" s="176"/>
      <c r="F18" s="176"/>
      <c r="G18" s="14"/>
      <c r="H18" s="14"/>
      <c r="I18" s="14"/>
      <c r="N18" s="22"/>
      <c r="Z18" s="286"/>
      <c r="AB18" s="285"/>
      <c r="AD18" s="14"/>
      <c r="AQ18" s="286"/>
      <c r="AV18" s="289"/>
      <c r="AW18" s="290" t="s">
        <v>278</v>
      </c>
      <c r="AX18" s="175">
        <f t="shared" si="0"/>
        <v>645.11500000000001</v>
      </c>
      <c r="AY18" s="175">
        <f>AX18</f>
        <v>645.11500000000001</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21：窯業・土石製品製造業(N=3)</v>
      </c>
      <c r="BE19" s="856">
        <f>VLOOKUP(BE$13&amp;"_"&amp;$AV$8,データシート2!$A:$SI,MATCH($AV$5&amp;"_"&amp;$BA19&amp;$AV$6,データシート2!$A$1:$SI$1,0),0)</f>
        <v>3</v>
      </c>
      <c r="BF19" s="962">
        <f>VLOOKUP(BF$13&amp;"_"&amp;$AW$8,データシート2!$A:$SI,MATCH($AW$5&amp;"_"&amp;$BA19&amp;$AW$6,データシート2!$A$1:$SI$1,0),0)</f>
        <v>53.646999999999998</v>
      </c>
      <c r="BG19" s="962">
        <f t="shared" si="2"/>
        <v>17.882333333333332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0.15545324180968961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22：鉄鋼業(N=5)</v>
      </c>
      <c r="BE20" s="856">
        <f>VLOOKUP(BE$13&amp;"_"&amp;$AV$8,データシート2!$A:$SI,MATCH($AV$5&amp;"_"&amp;$BA20&amp;$AV$6,データシート2!$A$1:$SI$1,0),0)</f>
        <v>5</v>
      </c>
      <c r="BF20" s="962">
        <f>VLOOKUP(BF$13&amp;"_"&amp;$AW$8,データシート2!$A:$SI,MATCH($AW$5&amp;"_"&amp;$BA20&amp;$AW$6,データシート2!$A$1:$SI$1,0),0)</f>
        <v>29.556999999999999</v>
      </c>
      <c r="BG20" s="962">
        <f t="shared" si="2"/>
        <v>5.9113999999999995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1.6328489515905584E-2</v>
      </c>
    </row>
    <row r="21" spans="2:63" ht="15.95" customHeight="1" thickTop="1" thickBot="1">
      <c r="B21" s="296"/>
      <c r="C21" s="420" t="s">
        <v>205</v>
      </c>
      <c r="D21" s="534"/>
      <c r="E21" s="534"/>
      <c r="F21" s="887">
        <f>SUM(F22,F26,F27,F28)</f>
        <v>2861.0439999999999</v>
      </c>
      <c r="G21" s="887">
        <f t="shared" ref="G21:O21" si="5">SUM(G22,G26,G27,G28)</f>
        <v>2615.203</v>
      </c>
      <c r="H21" s="887">
        <f t="shared" si="5"/>
        <v>3205.9259999999999</v>
      </c>
      <c r="I21" s="887">
        <f t="shared" si="5"/>
        <v>2963.8589999999999</v>
      </c>
      <c r="J21" s="887">
        <f t="shared" si="5"/>
        <v>3020.0249999999996</v>
      </c>
      <c r="K21" s="887">
        <f t="shared" si="5"/>
        <v>2969.335</v>
      </c>
      <c r="L21" s="887">
        <f t="shared" si="5"/>
        <v>3047.4630000000002</v>
      </c>
      <c r="M21" s="887">
        <f t="shared" si="5"/>
        <v>2962.9070000000002</v>
      </c>
      <c r="N21" s="887">
        <f t="shared" si="5"/>
        <v>2728.123</v>
      </c>
      <c r="O21" s="887">
        <f t="shared" si="5"/>
        <v>2841.8950000000004</v>
      </c>
      <c r="P21" s="888">
        <f>SUM(P22,P26,P27,P28)</f>
        <v>2734.8909999999996</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9：食料品製造業(N=5)</v>
      </c>
      <c r="BE21" s="856">
        <f>VLOOKUP(BE$13&amp;"_"&amp;$AV$8,データシート2!$A:$SI,MATCH($AV$5&amp;"_"&amp;$BA21&amp;$AV$6,データシート2!$A$1:$SI$1,0),0)</f>
        <v>5</v>
      </c>
      <c r="BF21" s="962">
        <f>VLOOKUP(BF$13&amp;"_"&amp;$AW$8,データシート2!$A:$SI,MATCH($AW$5&amp;"_"&amp;$BA21&amp;$AW$6,データシート2!$A$1:$SI$1,0),0)</f>
        <v>19.009</v>
      </c>
      <c r="BG21" s="962">
        <f t="shared" si="2"/>
        <v>3.8018000000000001</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0.43975831238935925</v>
      </c>
    </row>
    <row r="22" spans="2:63" ht="15.95" customHeight="1" thickBot="1">
      <c r="B22" s="298"/>
      <c r="C22" s="534"/>
      <c r="D22" s="421" t="s">
        <v>115</v>
      </c>
      <c r="E22" s="422"/>
      <c r="F22" s="889">
        <f>SUM(F23:F25)</f>
        <v>1718.299</v>
      </c>
      <c r="G22" s="889">
        <f t="shared" ref="G22:P22" si="6">SUM(G23:G25)</f>
        <v>1483.7189999999998</v>
      </c>
      <c r="H22" s="889">
        <f t="shared" si="6"/>
        <v>2024.421</v>
      </c>
      <c r="I22" s="889">
        <f t="shared" si="6"/>
        <v>1868.1179999999999</v>
      </c>
      <c r="J22" s="889">
        <f t="shared" si="6"/>
        <v>1901.5639999999999</v>
      </c>
      <c r="K22" s="889">
        <f t="shared" si="6"/>
        <v>1868.403</v>
      </c>
      <c r="L22" s="889">
        <f t="shared" si="6"/>
        <v>1969.0249999999999</v>
      </c>
      <c r="M22" s="889">
        <f t="shared" si="6"/>
        <v>1934.212</v>
      </c>
      <c r="N22" s="889">
        <f t="shared" si="6"/>
        <v>1667.1959999999999</v>
      </c>
      <c r="O22" s="889">
        <f t="shared" si="6"/>
        <v>1696.7510000000002</v>
      </c>
      <c r="P22" s="890">
        <f t="shared" si="6"/>
        <v>1593.771</v>
      </c>
      <c r="Z22" s="286"/>
      <c r="AB22" s="285"/>
      <c r="AC22" s="533" t="s">
        <v>287</v>
      </c>
      <c r="AP22" s="17" t="s">
        <v>288</v>
      </c>
      <c r="AQ22" s="286"/>
      <c r="AV22" s="77" t="str">
        <f>AW22</f>
        <v>エネルギー起源CO2</v>
      </c>
      <c r="AW22" s="77" t="str">
        <f>D56</f>
        <v>エネルギー起源CO2</v>
      </c>
      <c r="AX22" s="175">
        <f>P56</f>
        <v>2215.2399999999998</v>
      </c>
      <c r="AY22" s="175">
        <f>AX22</f>
        <v>2215.2399999999998</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1693.3309999999999</v>
      </c>
      <c r="G23" s="891">
        <f>IFERROR(VLOOKUP(年度マスタ!$K$4&amp;"_"&amp;G$20,データシート1!$A:$BU,MATCH("ba_"&amp;$E23,データシート1!$A$1:$BU$1,0),0),0)</f>
        <v>1456.9359999999999</v>
      </c>
      <c r="H23" s="891">
        <f>IFERROR(VLOOKUP(年度マスタ!$K$4&amp;"_"&amp;H$20,データシート1!$A:$BU,MATCH("ba_"&amp;$E23,データシート1!$A$1:$BU$1,0),0),0)</f>
        <v>1996.6969999999999</v>
      </c>
      <c r="I23" s="891">
        <f>IFERROR(VLOOKUP(年度マスタ!$K$4&amp;"_"&amp;I$20,データシート1!$A:$BU,MATCH("ba_"&amp;$E23,データシート1!$A$1:$BU$1,0),0),0)</f>
        <v>1839.357</v>
      </c>
      <c r="J23" s="891">
        <f>IFERROR(VLOOKUP(年度マスタ!$K$4&amp;"_"&amp;J$20,データシート1!$A:$BU,MATCH("ba_"&amp;$E23,データシート1!$A$1:$BU$1,0),0),0)</f>
        <v>1873.348</v>
      </c>
      <c r="K23" s="891">
        <f>IFERROR(VLOOKUP(年度マスタ!$K$4&amp;"_"&amp;K$20,データシート1!$A:$BU,MATCH("ba_"&amp;$E23,データシート1!$A$1:$BU$1,0),0),0)</f>
        <v>1843.5409999999999</v>
      </c>
      <c r="L23" s="891">
        <f>IFERROR(VLOOKUP(年度マスタ!$K$4&amp;"_"&amp;L$20,データシート1!$A:$BU,MATCH("ba_"&amp;$E23,データシート1!$A$1:$BU$1,0),0),0)</f>
        <v>1935.248</v>
      </c>
      <c r="M23" s="891">
        <f>IFERROR(VLOOKUP(年度マスタ!$K$4&amp;"_"&amp;M$20,データシート1!$A:$BU,MATCH("ba_"&amp;$E23,データシート1!$A$1:$BU$1,0),0),0)</f>
        <v>1899.346</v>
      </c>
      <c r="N23" s="891">
        <f>IFERROR(VLOOKUP(年度マスタ!$K$4&amp;"_"&amp;N$20,データシート1!$A:$BU,MATCH("ba_"&amp;$E23,データシート1!$A$1:$BU$1,0),0),0)</f>
        <v>1625.682</v>
      </c>
      <c r="O23" s="891">
        <f>IFERROR(VLOOKUP(年度マスタ!$K$4&amp;"_"&amp;O$20,データシート1!$A:$BU,MATCH("ba_"&amp;$E23,データシート1!$A$1:$BU$1,0),0),0)</f>
        <v>1656.2080000000001</v>
      </c>
      <c r="P23" s="892">
        <f>IFERROR(VLOOKUP(年度マスタ!$K$4&amp;"_"&amp;P$20,データシート1!$A:$BU,MATCH("ba_"&amp;$E23,データシート1!$A$1:$BU$1,0),0),0)</f>
        <v>1556.578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405.00400000000002</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18.96</v>
      </c>
      <c r="G24" s="891">
        <f>IFERROR(VLOOKUP(年度マスタ!$K$4&amp;"_"&amp;G$20,データシート1!$A:$BU,MATCH("ba_"&amp;$E24,データシート1!$A$1:$BU$1,0),0),0)</f>
        <v>19.047999999999998</v>
      </c>
      <c r="H24" s="891">
        <f>IFERROR(VLOOKUP(年度マスタ!$K$4&amp;"_"&amp;H$20,データシート1!$A:$BU,MATCH("ba_"&amp;$E24,データシート1!$A$1:$BU$1,0),0),0)</f>
        <v>18.823</v>
      </c>
      <c r="I24" s="891">
        <f>IFERROR(VLOOKUP(年度マスタ!$K$4&amp;"_"&amp;I$20,データシート1!$A:$BU,MATCH("ba_"&amp;$E24,データシート1!$A$1:$BU$1,0),0),0)</f>
        <v>21.213999999999999</v>
      </c>
      <c r="J24" s="891">
        <f>IFERROR(VLOOKUP(年度マスタ!$K$4&amp;"_"&amp;J$20,データシート1!$A:$BU,MATCH("ba_"&amp;$E24,データシート1!$A$1:$BU$1,0),0),0)</f>
        <v>21.443999999999999</v>
      </c>
      <c r="K24" s="891">
        <f>IFERROR(VLOOKUP(年度マスタ!$K$4&amp;"_"&amp;K$20,データシート1!$A:$BU,MATCH("ba_"&amp;$E24,データシート1!$A$1:$BU$1,0),0),0)</f>
        <v>20.681000000000001</v>
      </c>
      <c r="L24" s="891">
        <f>IFERROR(VLOOKUP(年度マスタ!$K$4&amp;"_"&amp;L$20,データシート1!$A:$BU,MATCH("ba_"&amp;$E24,データシート1!$A$1:$BU$1,0),0),0)</f>
        <v>20.782</v>
      </c>
      <c r="M24" s="891">
        <f>IFERROR(VLOOKUP(年度マスタ!$K$4&amp;"_"&amp;M$20,データシート1!$A:$BU,MATCH("ba_"&amp;$E24,データシート1!$A$1:$BU$1,0),0),0)</f>
        <v>19.646000000000001</v>
      </c>
      <c r="N24" s="891">
        <f>IFERROR(VLOOKUP(年度マスタ!$K$4&amp;"_"&amp;N$20,データシート1!$A:$BU,MATCH("ba_"&amp;$E24,データシート1!$A$1:$BU$1,0),0),0)</f>
        <v>23.221</v>
      </c>
      <c r="O24" s="891">
        <f>IFERROR(VLOOKUP(年度マスタ!$K$4&amp;"_"&amp;O$20,データシート1!$A:$BU,MATCH("ba_"&amp;$E24,データシート1!$A$1:$BU$1,0),0),0)</f>
        <v>21.123000000000001</v>
      </c>
      <c r="P24" s="892">
        <f>IFERROR(VLOOKUP(年度マスタ!$K$4&amp;"_"&amp;P$20,データシート1!$A:$BU,MATCH("ba_"&amp;$E24,データシート1!$A$1:$BU$1,0),0),0)</f>
        <v>18.434999999999999</v>
      </c>
      <c r="Z24" s="286"/>
      <c r="AB24" s="285"/>
      <c r="AC24" s="1111" t="s">
        <v>291</v>
      </c>
      <c r="AD24" s="1111"/>
      <c r="AE24" s="1112"/>
      <c r="AF24" s="887">
        <f>AF25+AF29</f>
        <v>4826.1923783009761</v>
      </c>
      <c r="AG24" s="887">
        <f t="shared" ref="AG24:AP24" si="10">AG25+AG29</f>
        <v>4350.3899965352975</v>
      </c>
      <c r="AH24" s="887">
        <f t="shared" si="10"/>
        <v>4294.5682326779533</v>
      </c>
      <c r="AI24" s="887">
        <f t="shared" si="10"/>
        <v>3957.3058989894189</v>
      </c>
      <c r="AJ24" s="887">
        <f t="shared" si="10"/>
        <v>3918.3484133540105</v>
      </c>
      <c r="AK24" s="887">
        <f t="shared" si="10"/>
        <v>4109.5422648247177</v>
      </c>
      <c r="AL24" s="887">
        <f t="shared" si="10"/>
        <v>3730.7532958453294</v>
      </c>
      <c r="AM24" s="887">
        <f t="shared" si="10"/>
        <v>3900.1016216122243</v>
      </c>
      <c r="AN24" s="887">
        <f t="shared" si="10"/>
        <v>3644.4293293983947</v>
      </c>
      <c r="AO24" s="887">
        <f>AO25+AO29</f>
        <v>3447.5629941047455</v>
      </c>
      <c r="AP24" s="888">
        <f t="shared" si="10"/>
        <v>3722.2354452992495</v>
      </c>
      <c r="AQ24" s="286"/>
      <c r="AV24" s="77" t="str">
        <f>AW24</f>
        <v>廃棄物原燃料</v>
      </c>
      <c r="AW24" s="77" t="str">
        <f>E58</f>
        <v>廃棄物原燃料</v>
      </c>
      <c r="AX24" s="300">
        <f t="shared" ref="AX24:AX31" si="11">P58</f>
        <v>167.38300000000001</v>
      </c>
      <c r="AY24" s="300"/>
      <c r="BA24" s="77">
        <v>12</v>
      </c>
      <c r="BB24" s="77"/>
      <c r="BC24" s="77" t="s">
        <v>290</v>
      </c>
      <c r="BD24" s="77" t="str">
        <f t="shared" si="1"/>
        <v>12：木材・木製品製造業(N=3)</v>
      </c>
      <c r="BE24" s="856">
        <f>VLOOKUP(BE$13&amp;"_"&amp;$AV$8,データシート2!$A:$SI,MATCH($AV$5&amp;"_"&amp;$BA24&amp;$AV$6,データシート2!$A$1:$SI$1,0),0)</f>
        <v>3</v>
      </c>
      <c r="BF24" s="962">
        <f>VLOOKUP(BF$13&amp;"_"&amp;$AW$8,データシート2!$A:$SI,MATCH($AW$5&amp;"_"&amp;$BA24&amp;$AW$6,データシート2!$A$1:$SI$1,0),0)</f>
        <v>21.093</v>
      </c>
      <c r="BG24" s="962">
        <f t="shared" si="2"/>
        <v>7.0309999999999997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0.80490786218102572</v>
      </c>
    </row>
    <row r="25" spans="2:63" ht="15.95" customHeight="1" thickBot="1">
      <c r="B25" s="298"/>
      <c r="C25" s="534"/>
      <c r="D25" s="424"/>
      <c r="E25" s="422" t="s">
        <v>198</v>
      </c>
      <c r="F25" s="891">
        <f>IFERROR(VLOOKUP(年度マスタ!$K$4&amp;"_"&amp;F$20,データシート1!$A:$BU,MATCH("ba_"&amp;$E25,データシート1!$A$1:$BU$1,0),0),0)</f>
        <v>6.008</v>
      </c>
      <c r="G25" s="891">
        <f>IFERROR(VLOOKUP(年度マスタ!$K$4&amp;"_"&amp;G$20,データシート1!$A:$BU,MATCH("ba_"&amp;$E25,データシート1!$A$1:$BU$1,0),0),0)</f>
        <v>7.7350000000000003</v>
      </c>
      <c r="H25" s="891">
        <f>IFERROR(VLOOKUP(年度マスタ!$K$4&amp;"_"&amp;H$20,データシート1!$A:$BU,MATCH("ba_"&amp;$E25,データシート1!$A$1:$BU$1,0),0),0)</f>
        <v>8.9009999999999998</v>
      </c>
      <c r="I25" s="891">
        <f>IFERROR(VLOOKUP(年度マスタ!$K$4&amp;"_"&amp;I$20,データシート1!$A:$BU,MATCH("ba_"&amp;$E25,データシート1!$A$1:$BU$1,0),0),0)</f>
        <v>7.5469999999999997</v>
      </c>
      <c r="J25" s="891">
        <f>IFERROR(VLOOKUP(年度マスタ!$K$4&amp;"_"&amp;J$20,データシート1!$A:$BU,MATCH("ba_"&amp;$E25,データシート1!$A$1:$BU$1,0),0),0)</f>
        <v>6.7720000000000002</v>
      </c>
      <c r="K25" s="891">
        <f>IFERROR(VLOOKUP(年度マスタ!$K$4&amp;"_"&amp;K$20,データシート1!$A:$BU,MATCH("ba_"&amp;$E25,データシート1!$A$1:$BU$1,0),0),0)</f>
        <v>4.181</v>
      </c>
      <c r="L25" s="891">
        <f>IFERROR(VLOOKUP(年度マスタ!$K$4&amp;"_"&amp;L$20,データシート1!$A:$BU,MATCH("ba_"&amp;$E25,データシート1!$A$1:$BU$1,0),0),0)</f>
        <v>12.994999999999999</v>
      </c>
      <c r="M25" s="891">
        <f>IFERROR(VLOOKUP(年度マスタ!$K$4&amp;"_"&amp;M$20,データシート1!$A:$BU,MATCH("ba_"&amp;$E25,データシート1!$A$1:$BU$1,0),0),0)</f>
        <v>15.22</v>
      </c>
      <c r="N25" s="891">
        <f>IFERROR(VLOOKUP(年度マスタ!$K$4&amp;"_"&amp;N$20,データシート1!$A:$BU,MATCH("ba_"&amp;$E25,データシート1!$A$1:$BU$1,0),0),0)</f>
        <v>18.292999999999999</v>
      </c>
      <c r="O25" s="891">
        <f>IFERROR(VLOOKUP(年度マスタ!$K$4&amp;"_"&amp;O$20,データシート1!$A:$BU,MATCH("ba_"&amp;$E25,データシート1!$A$1:$BU$1,0),0),0)</f>
        <v>19.420000000000002</v>
      </c>
      <c r="P25" s="892">
        <f>IFERROR(VLOOKUP(年度マスタ!$K$4&amp;"_"&amp;P$20,データシート1!$A:$BU,MATCH("ba_"&amp;$E25,データシート1!$A$1:$BU$1,0),0),0)</f>
        <v>18.757999999999999</v>
      </c>
      <c r="Z25" s="286"/>
      <c r="AB25" s="285"/>
      <c r="AC25" s="534"/>
      <c r="AD25" s="421" t="s">
        <v>115</v>
      </c>
      <c r="AE25" s="422"/>
      <c r="AF25" s="889">
        <f>①CO2排出量の現状把握!Z35</f>
        <v>2770.6394931286582</v>
      </c>
      <c r="AG25" s="889">
        <f>①CO2排出量の現状把握!AA35</f>
        <v>2305.1955895519814</v>
      </c>
      <c r="AH25" s="889">
        <f>①CO2排出量の現状把握!AB35</f>
        <v>2276.544946156514</v>
      </c>
      <c r="AI25" s="889">
        <f>①CO2排出量の現状把握!AC35</f>
        <v>2061.2898533269708</v>
      </c>
      <c r="AJ25" s="889">
        <f>①CO2排出量の現状把握!AD35</f>
        <v>2117.7101260325394</v>
      </c>
      <c r="AK25" s="889">
        <f>①CO2排出量の現状把握!AE35</f>
        <v>2544.3885483262311</v>
      </c>
      <c r="AL25" s="889">
        <f>①CO2排出量の現状把握!AF35</f>
        <v>2322.8421006136896</v>
      </c>
      <c r="AM25" s="889">
        <f>①CO2排出量の現状把握!AG35</f>
        <v>2424.9155883896638</v>
      </c>
      <c r="AN25" s="889">
        <f>①CO2排出量の現状把握!AH35</f>
        <v>2250.2950059291229</v>
      </c>
      <c r="AO25" s="889">
        <f>①CO2排出量の現状把握!AI35</f>
        <v>2219.3880193915011</v>
      </c>
      <c r="AP25" s="890">
        <f>①CO2排出量の現状把握!AJ35</f>
        <v>2295.0425229622442</v>
      </c>
      <c r="AQ25" s="286"/>
      <c r="AV25" s="77" t="str">
        <f>AW25</f>
        <v>廃棄物原燃料以外</v>
      </c>
      <c r="AW25" s="77" t="str">
        <f>E59</f>
        <v>廃棄物原燃料以外</v>
      </c>
      <c r="AX25" s="300">
        <f t="shared" si="11"/>
        <v>237.62100000000001</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533.68999999999994</v>
      </c>
      <c r="G26" s="889">
        <f>IFERROR(VLOOKUP(年度マスタ!$K$4&amp;"_"&amp;G$20,データシート1!$A:$BU,MATCH("ba_"&amp;$D26,データシート1!$A$1:$BU$1,0),0),0)</f>
        <v>550.51699999999994</v>
      </c>
      <c r="H26" s="889">
        <f>IFERROR(VLOOKUP(年度マスタ!$K$4&amp;"_"&amp;H$20,データシート1!$A:$BU,MATCH("ba_"&amp;$D26,データシート1!$A$1:$BU$1,0),0),0)</f>
        <v>614.20999999999992</v>
      </c>
      <c r="I26" s="889">
        <f>IFERROR(VLOOKUP(年度マスタ!$K$4&amp;"_"&amp;I$20,データシート1!$A:$BU,MATCH("ba_"&amp;$D26,データシート1!$A$1:$BU$1,0),0),0)</f>
        <v>576.46699999999998</v>
      </c>
      <c r="J26" s="889">
        <f>IFERROR(VLOOKUP(年度マスタ!$K$4&amp;"_"&amp;J$20,データシート1!$A:$BU,MATCH("ba_"&amp;$D26,データシート1!$A$1:$BU$1,0),0),0)</f>
        <v>571.82599999999991</v>
      </c>
      <c r="K26" s="889">
        <f>IFERROR(VLOOKUP(年度マスタ!$K$4&amp;"_"&amp;K$20,データシート1!$A:$BU,MATCH("ba_"&amp;$D26,データシート1!$A$1:$BU$1,0),0),0)</f>
        <v>565.08799999999997</v>
      </c>
      <c r="L26" s="889">
        <f>IFERROR(VLOOKUP(年度マスタ!$K$4&amp;"_"&amp;L$20,データシート1!$A:$BU,MATCH("ba_"&amp;$D26,データシート1!$A$1:$BU$1,0),0),0)</f>
        <v>565.89700000000005</v>
      </c>
      <c r="M26" s="889">
        <f>IFERROR(VLOOKUP(年度マスタ!$K$4&amp;"_"&amp;M$20,データシート1!$A:$BU,MATCH("ba_"&amp;$D26,データシート1!$A$1:$BU$1,0),0),0)</f>
        <v>536.20500000000004</v>
      </c>
      <c r="N26" s="889">
        <f>IFERROR(VLOOKUP(年度マスタ!$K$4&amp;"_"&amp;N$20,データシート1!$A:$BU,MATCH("ba_"&amp;$D26,データシート1!$A$1:$BU$1,0),0),0)</f>
        <v>540.69900000000007</v>
      </c>
      <c r="O26" s="889">
        <f>IFERROR(VLOOKUP(年度マスタ!$K$4&amp;"_"&amp;O$20,データシート1!$A:$BU,MATCH("ba_"&amp;$D26,データシート1!$A$1:$BU$1,0),0),0)</f>
        <v>519.17300000000012</v>
      </c>
      <c r="P26" s="890">
        <f>IFERROR(VLOOKUP(年度マスタ!$K$4&amp;"_"&amp;P$20,データシート1!$A:$BU,MATCH("ba_"&amp;$D26,データシート1!$A$1:$BU$1,0),0),0)</f>
        <v>496.005</v>
      </c>
      <c r="Z26" s="286"/>
      <c r="AB26" s="285"/>
      <c r="AC26" s="534"/>
      <c r="AD26" s="423"/>
      <c r="AE26" s="422" t="s">
        <v>185</v>
      </c>
      <c r="AF26" s="891">
        <f>①CO2排出量の現状把握!Z36</f>
        <v>2234.391991963902</v>
      </c>
      <c r="AG26" s="891">
        <f>①CO2排出量の現状把握!AA36</f>
        <v>1785.118265905679</v>
      </c>
      <c r="AH26" s="891">
        <f>①CO2排出量の現状把握!AB36</f>
        <v>1847.121523452146</v>
      </c>
      <c r="AI26" s="891">
        <f>①CO2排出量の現状把握!AC36</f>
        <v>1540.799668321871</v>
      </c>
      <c r="AJ26" s="891">
        <f>①CO2排出量の現状把握!AD36</f>
        <v>1577.40406151295</v>
      </c>
      <c r="AK26" s="891">
        <f>①CO2排出量の現状把握!AE36</f>
        <v>2017.9636632596648</v>
      </c>
      <c r="AL26" s="891">
        <f>①CO2排出量の現状把握!AF36</f>
        <v>1813.801109014169</v>
      </c>
      <c r="AM26" s="891">
        <f>①CO2排出量の現状把握!AG36</f>
        <v>1954.6272512866474</v>
      </c>
      <c r="AN26" s="891">
        <f>①CO2排出量の現状把握!AH36</f>
        <v>1784.4585259878629</v>
      </c>
      <c r="AO26" s="891">
        <f>①CO2排出量の現状把握!AI36</f>
        <v>1723.0989083196771</v>
      </c>
      <c r="AP26" s="892">
        <f>①CO2排出量の現状把握!AJ36</f>
        <v>1784.2560764599957</v>
      </c>
      <c r="AQ26" s="286"/>
      <c r="AV26" s="77" t="str">
        <f>AW26</f>
        <v>CH4</v>
      </c>
      <c r="AW26" s="77" t="str">
        <f t="shared" ref="AW26:AW31" si="12">D60</f>
        <v>CH4</v>
      </c>
      <c r="AX26" s="300">
        <f t="shared" si="11"/>
        <v>10.56</v>
      </c>
      <c r="AY26" s="300">
        <f>AX26</f>
        <v>10.56</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609.05499999999995</v>
      </c>
      <c r="G27" s="889">
        <f>IFERROR(VLOOKUP(年度マスタ!$K$4&amp;"_"&amp;G$20,データシート1!$A:$BU,MATCH("ba_"&amp;$D27,データシート1!$A$1:$BU$1,0),0),0)</f>
        <v>580.96699999999998</v>
      </c>
      <c r="H27" s="889">
        <f>IFERROR(VLOOKUP(年度マスタ!$K$4&amp;"_"&amp;H$20,データシート1!$A:$BU,MATCH("ba_"&amp;$D27,データシート1!$A$1:$BU$1,0),0),0)</f>
        <v>567.29499999999996</v>
      </c>
      <c r="I27" s="889">
        <f>IFERROR(VLOOKUP(年度マスタ!$K$4&amp;"_"&amp;I$20,データシート1!$A:$BU,MATCH("ba_"&amp;$D27,データシート1!$A$1:$BU$1,0),0),0)</f>
        <v>519.274</v>
      </c>
      <c r="J27" s="889">
        <f>IFERROR(VLOOKUP(年度マスタ!$K$4&amp;"_"&amp;J$20,データシート1!$A:$BU,MATCH("ba_"&amp;$D27,データシート1!$A$1:$BU$1,0),0),0)</f>
        <v>546.63499999999999</v>
      </c>
      <c r="K27" s="889">
        <f>IFERROR(VLOOKUP(年度マスタ!$K$4&amp;"_"&amp;K$20,データシート1!$A:$BU,MATCH("ba_"&amp;$D27,データシート1!$A$1:$BU$1,0),0),0)</f>
        <v>535.84400000000005</v>
      </c>
      <c r="L27" s="889">
        <f>IFERROR(VLOOKUP(年度マスタ!$K$4&amp;"_"&amp;L$20,データシート1!$A:$BU,MATCH("ba_"&amp;$D27,データシート1!$A$1:$BU$1,0),0),0)</f>
        <v>512.54100000000005</v>
      </c>
      <c r="M27" s="889">
        <f>IFERROR(VLOOKUP(年度マスタ!$K$4&amp;"_"&amp;M$20,データシート1!$A:$BU,MATCH("ba_"&amp;$D27,データシート1!$A$1:$BU$1,0),0),0)</f>
        <v>492.49</v>
      </c>
      <c r="N27" s="889">
        <f>IFERROR(VLOOKUP(年度マスタ!$K$4&amp;"_"&amp;N$20,データシート1!$A:$BU,MATCH("ba_"&amp;$D27,データシート1!$A$1:$BU$1,0),0),0)</f>
        <v>520.22799999999995</v>
      </c>
      <c r="O27" s="889">
        <f>IFERROR(VLOOKUP(年度マスタ!$K$4&amp;"_"&amp;O$20,データシート1!$A:$BU,MATCH("ba_"&amp;$D27,データシート1!$A$1:$BU$1,0),0),0)</f>
        <v>625.971</v>
      </c>
      <c r="P27" s="890">
        <f>IFERROR(VLOOKUP(年度マスタ!$K$4&amp;"_"&amp;P$20,データシート1!$A:$BU,MATCH("ba_"&amp;$D27,データシート1!$A$1:$BU$1,0),0),0)</f>
        <v>645.11500000000001</v>
      </c>
      <c r="Z27" s="286"/>
      <c r="AB27" s="285"/>
      <c r="AC27" s="534"/>
      <c r="AD27" s="423"/>
      <c r="AE27" s="422" t="s">
        <v>195</v>
      </c>
      <c r="AF27" s="891">
        <f>①CO2排出量の現状把握!Z37</f>
        <v>163.37189674405701</v>
      </c>
      <c r="AG27" s="891">
        <f>①CO2排出量の現状把握!AA37</f>
        <v>151.88127987173459</v>
      </c>
      <c r="AH27" s="891">
        <f>①CO2排出量の現状把握!AB37</f>
        <v>137.82666187173601</v>
      </c>
      <c r="AI27" s="891">
        <f>①CO2排出量の現状把握!AC37</f>
        <v>132.77740848317279</v>
      </c>
      <c r="AJ27" s="891">
        <f>①CO2排出量の現状把握!AD37</f>
        <v>125.22454275896941</v>
      </c>
      <c r="AK27" s="891">
        <f>①CO2排出量の現状把握!AE37</f>
        <v>133.10795995024682</v>
      </c>
      <c r="AL27" s="891">
        <f>①CO2排出量の現状把握!AF37</f>
        <v>129.15192189297127</v>
      </c>
      <c r="AM27" s="891">
        <f>①CO2排出量の現状把握!AG37</f>
        <v>122.12694722024757</v>
      </c>
      <c r="AN27" s="891">
        <f>①CO2排出量の現状把握!AH37</f>
        <v>114.45111138018103</v>
      </c>
      <c r="AO27" s="891">
        <f>①CO2排出量の現状把握!AI37</f>
        <v>121.87620745918332</v>
      </c>
      <c r="AP27" s="892">
        <f>①CO2排出量の現状把握!AJ37</f>
        <v>119.24001222319923</v>
      </c>
      <c r="AQ27" s="286"/>
      <c r="AV27" s="77" t="str">
        <f t="shared" ref="AV27:AV31" si="13">AW27</f>
        <v>N2O</v>
      </c>
      <c r="AW27" s="77" t="str">
        <f t="shared" si="12"/>
        <v>N2O</v>
      </c>
      <c r="AX27" s="300">
        <f t="shared" si="11"/>
        <v>101.08</v>
      </c>
      <c r="AY27" s="300">
        <f t="shared" ref="AY27:AY31" si="14">AX27</f>
        <v>101.08</v>
      </c>
      <c r="BA27" s="77">
        <v>18</v>
      </c>
      <c r="BB27" s="77"/>
      <c r="BC27" s="77" t="s">
        <v>294</v>
      </c>
      <c r="BD27" s="77" t="str">
        <f t="shared" si="1"/>
        <v>18：プラスチック製品製造業(N=2)</v>
      </c>
      <c r="BE27" s="856">
        <f>VLOOKUP(BE$13&amp;"_"&amp;$AV$8,データシート2!$A:$SI,MATCH($AV$5&amp;"_"&amp;$BA27&amp;$AV$6,データシート2!$A$1:$SI$1,0),0)</f>
        <v>2</v>
      </c>
      <c r="BF27" s="962">
        <f>VLOOKUP(BF$13&amp;"_"&amp;$AW$8,データシート2!$A:$SI,MATCH($AW$5&amp;"_"&amp;$BA27&amp;$AW$6,データシート2!$A$1:$SI$1,0),0)</f>
        <v>7.0209999999999999</v>
      </c>
      <c r="BG27" s="962">
        <f t="shared" si="2"/>
        <v>3.5105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0.4047574758643554</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372.87560442069918</v>
      </c>
      <c r="AG28" s="891">
        <f>①CO2排出量の現状把握!AA38</f>
        <v>368.19604377456812</v>
      </c>
      <c r="AH28" s="891">
        <f>①CO2排出量の現状把握!AB38</f>
        <v>291.59676083263219</v>
      </c>
      <c r="AI28" s="891">
        <f>①CO2排出量の現状把握!AC38</f>
        <v>387.7127765219268</v>
      </c>
      <c r="AJ28" s="891">
        <f>①CO2排出量の現状把握!AD38</f>
        <v>415.08152176061998</v>
      </c>
      <c r="AK28" s="891">
        <f>①CO2排出量の現状把握!AE38</f>
        <v>393.31692511631962</v>
      </c>
      <c r="AL28" s="891">
        <f>①CO2排出量の現状把握!AF38</f>
        <v>379.88906970654938</v>
      </c>
      <c r="AM28" s="891">
        <f>①CO2排出量の現状把握!AG38</f>
        <v>348.16138988276839</v>
      </c>
      <c r="AN28" s="891">
        <f>①CO2排出量の現状把握!AH38</f>
        <v>351.38536856107885</v>
      </c>
      <c r="AO28" s="891">
        <f>①CO2排出量の現状把握!AI38</f>
        <v>374.41290361264055</v>
      </c>
      <c r="AP28" s="892">
        <f>①CO2排出量の現状把握!AJ38</f>
        <v>391.54643427904915</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2055.5528851723179</v>
      </c>
      <c r="AG29" s="893">
        <f>①CO2排出量の現状把握!AA39</f>
        <v>2045.194406983316</v>
      </c>
      <c r="AH29" s="893">
        <f>①CO2排出量の現状把握!AB39</f>
        <v>2018.0232865214391</v>
      </c>
      <c r="AI29" s="893">
        <f>①CO2排出量の現状把握!AC39</f>
        <v>1896.0160456624481</v>
      </c>
      <c r="AJ29" s="893">
        <f>①CO2排出量の現状把握!AD39</f>
        <v>1800.6382873214709</v>
      </c>
      <c r="AK29" s="893">
        <f>①CO2排出量の現状把握!AE39</f>
        <v>1565.1537164984863</v>
      </c>
      <c r="AL29" s="893">
        <f>①CO2排出量の現状把握!AF39</f>
        <v>1407.91119523164</v>
      </c>
      <c r="AM29" s="893">
        <f>①CO2排出量の現状把握!AG39</f>
        <v>1475.1860332225608</v>
      </c>
      <c r="AN29" s="893">
        <f>①CO2排出量の現状把握!AH39</f>
        <v>1394.134323469272</v>
      </c>
      <c r="AO29" s="893">
        <f>①CO2排出量の現状把握!AI39</f>
        <v>1228.1749747132446</v>
      </c>
      <c r="AP29" s="894">
        <f>①CO2排出量の現状把握!AJ39</f>
        <v>1427.1929223370053</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3.0070000000000001</v>
      </c>
      <c r="AY30" s="300">
        <f t="shared" si="14"/>
        <v>3.0070000000000001</v>
      </c>
      <c r="BA30" s="77">
        <v>23</v>
      </c>
      <c r="BB30" s="77"/>
      <c r="BC30" s="77" t="s">
        <v>299</v>
      </c>
      <c r="BD30" s="77" t="str">
        <f t="shared" si="1"/>
        <v>23：非鉄金属製造業(N=7)</v>
      </c>
      <c r="BE30" s="856">
        <f>VLOOKUP(BE$13&amp;"_"&amp;$AV$8,データシート2!$A:$SI,MATCH($AV$5&amp;"_"&amp;$BA30&amp;$AV$6,データシート2!$A$1:$SI$1,0),0)</f>
        <v>7</v>
      </c>
      <c r="BF30" s="962">
        <f>VLOOKUP(BF$13&amp;"_"&amp;$AW$8,データシート2!$A:$SI,MATCH($AW$5&amp;"_"&amp;$BA30&amp;$AW$6,データシート2!$A$1:$SI$1,0),0)</f>
        <v>556.06799999999998</v>
      </c>
      <c r="BG30" s="962">
        <f t="shared" si="2"/>
        <v>79.438285714285712</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2.9099447300486014</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0.46661815847315963</v>
      </c>
      <c r="AG32" s="473">
        <f t="shared" si="15"/>
        <v>0.46759853751504799</v>
      </c>
      <c r="AH32" s="473">
        <f t="shared" si="15"/>
        <v>0.6144112416056865</v>
      </c>
      <c r="AI32" s="473">
        <f t="shared" si="15"/>
        <v>0.61773971039850017</v>
      </c>
      <c r="AJ32" s="473">
        <f t="shared" si="15"/>
        <v>0.63123278970560925</v>
      </c>
      <c r="AK32" s="473">
        <f t="shared" si="15"/>
        <v>0.59215621672254404</v>
      </c>
      <c r="AL32" s="473">
        <f t="shared" si="15"/>
        <v>0.67946653101478449</v>
      </c>
      <c r="AM32" s="473">
        <f t="shared" si="15"/>
        <v>0.63342375139927221</v>
      </c>
      <c r="AN32" s="473">
        <f t="shared" si="15"/>
        <v>0.60582736018219596</v>
      </c>
      <c r="AO32" s="473">
        <f t="shared" si="15"/>
        <v>0.64275083697939106</v>
      </c>
      <c r="AP32" s="473">
        <f t="shared" si="15"/>
        <v>0.5614303637452982</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0.62018137121826145</v>
      </c>
      <c r="AG33" s="470">
        <f t="shared" ref="AG33:AP33" si="16">IFERROR(IF(G22/AG25&gt;1,1,G22/AG25),0)</f>
        <v>0.64364126268711241</v>
      </c>
      <c r="AH33" s="470">
        <f t="shared" si="16"/>
        <v>0.88925149640371726</v>
      </c>
      <c r="AI33" s="470">
        <f t="shared" si="16"/>
        <v>0.90628593401593327</v>
      </c>
      <c r="AJ33" s="470">
        <f t="shared" si="16"/>
        <v>0.89793403574195385</v>
      </c>
      <c r="AK33" s="470">
        <f t="shared" si="16"/>
        <v>0.73432298743408786</v>
      </c>
      <c r="AL33" s="470">
        <f t="shared" si="16"/>
        <v>0.84767922859663514</v>
      </c>
      <c r="AM33" s="470">
        <f t="shared" si="16"/>
        <v>0.79764096088988823</v>
      </c>
      <c r="AN33" s="470">
        <f t="shared" si="16"/>
        <v>0.74087886059704977</v>
      </c>
      <c r="AO33" s="470">
        <f t="shared" si="16"/>
        <v>0.7645130032130234</v>
      </c>
      <c r="AP33" s="470">
        <f t="shared" si="16"/>
        <v>0.6944407278096516</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0.75784867028262992</v>
      </c>
      <c r="AG34" s="471">
        <f t="shared" ref="AG34:AP36" si="17">IFERROR(IF(G23/AG26&gt;1,1,G23/AG26),0)</f>
        <v>0.81615656947010407</v>
      </c>
      <c r="AH34" s="471">
        <f t="shared" si="17"/>
        <v>1</v>
      </c>
      <c r="AI34" s="471">
        <f t="shared" si="17"/>
        <v>1</v>
      </c>
      <c r="AJ34" s="471">
        <f t="shared" si="17"/>
        <v>1</v>
      </c>
      <c r="AK34" s="471">
        <f t="shared" si="17"/>
        <v>0.91356501287148262</v>
      </c>
      <c r="AL34" s="471">
        <f t="shared" si="17"/>
        <v>1</v>
      </c>
      <c r="AM34" s="471">
        <f t="shared" si="17"/>
        <v>0.97171775270693783</v>
      </c>
      <c r="AN34" s="471">
        <f t="shared" si="17"/>
        <v>0.91102257425682376</v>
      </c>
      <c r="AO34" s="471">
        <f t="shared" si="17"/>
        <v>0.96117987888176004</v>
      </c>
      <c r="AP34" s="471">
        <f t="shared" si="17"/>
        <v>0.87239607617774562</v>
      </c>
      <c r="AQ34" s="286"/>
      <c r="BA34" s="77">
        <v>27</v>
      </c>
      <c r="BB34" s="77"/>
      <c r="BC34" s="77" t="s">
        <v>304</v>
      </c>
      <c r="BD34" s="77" t="str">
        <f t="shared" si="1"/>
        <v>27：業務用機械器具製造業(N=3)</v>
      </c>
      <c r="BE34" s="856">
        <f>VLOOKUP(BE$13&amp;"_"&amp;$AV$8,データシート2!$A:$SI,MATCH($AV$5&amp;"_"&amp;$BA34&amp;$AV$6,データシート2!$A$1:$SI$1,0),0)</f>
        <v>3</v>
      </c>
      <c r="BF34" s="962">
        <f>VLOOKUP(BF$13&amp;"_"&amp;$AW$8,データシート2!$A:$SI,MATCH($AW$5&amp;"_"&amp;$BA34&amp;$AW$6,データシート2!$A$1:$SI$1,0),0)</f>
        <v>115.408</v>
      </c>
      <c r="BG34" s="962">
        <f t="shared" si="2"/>
        <v>38.469333333333331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3.7074424376866184</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0.11605423195706216</v>
      </c>
      <c r="AG35" s="471">
        <f t="shared" si="17"/>
        <v>0.1254137443145478</v>
      </c>
      <c r="AH35" s="471">
        <f>IFERROR(IF(H24/AH27&gt;1,1,H24/AH27),0)</f>
        <v>0.1365700927844935</v>
      </c>
      <c r="AI35" s="471">
        <f t="shared" si="17"/>
        <v>0.1597711556683116</v>
      </c>
      <c r="AJ35" s="471">
        <f t="shared" si="17"/>
        <v>0.171244386503971</v>
      </c>
      <c r="AK35" s="471">
        <f t="shared" si="17"/>
        <v>0.15537012217548943</v>
      </c>
      <c r="AL35" s="471">
        <f t="shared" si="17"/>
        <v>0.16091127174415668</v>
      </c>
      <c r="AM35" s="471">
        <f t="shared" si="17"/>
        <v>0.16086539823655616</v>
      </c>
      <c r="AN35" s="471">
        <f t="shared" si="17"/>
        <v>0.20289012242847537</v>
      </c>
      <c r="AO35" s="471">
        <f t="shared" si="17"/>
        <v>0.17331520598123429</v>
      </c>
      <c r="AP35" s="471">
        <f t="shared" si="17"/>
        <v>0.15460414382961044</v>
      </c>
      <c r="AQ35" s="286"/>
      <c r="BA35" s="77">
        <v>28</v>
      </c>
      <c r="BB35" s="77"/>
      <c r="BC35" s="77" t="s">
        <v>305</v>
      </c>
      <c r="BD35" s="77" t="str">
        <f t="shared" si="1"/>
        <v>28：電子部品等製造業(N=11)</v>
      </c>
      <c r="BE35" s="856">
        <f>VLOOKUP(BE$13&amp;"_"&amp;$AV$8,データシート2!$A:$SI,MATCH($AV$5&amp;"_"&amp;$BA35&amp;$AV$6,データシート2!$A$1:$SI$1,0),0)</f>
        <v>11</v>
      </c>
      <c r="BF35" s="962">
        <f>VLOOKUP(BF$13&amp;"_"&amp;$AW$8,データシート2!$A:$SI,MATCH($AW$5&amp;"_"&amp;$BA35&amp;$AW$6,データシート2!$A$1:$SI$1,0),0)</f>
        <v>135.36799999999999</v>
      </c>
      <c r="BG35" s="962">
        <f t="shared" si="2"/>
        <v>12.306181818181818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0.36226766898122864</v>
      </c>
    </row>
    <row r="36" spans="2:63" ht="15.95" customHeight="1" thickBot="1">
      <c r="B36" s="298">
        <f t="shared" si="18"/>
        <v>0</v>
      </c>
      <c r="Z36" s="286"/>
      <c r="AB36" s="285"/>
      <c r="AC36" s="534"/>
      <c r="AD36" s="423"/>
      <c r="AE36" s="422" t="s">
        <v>198</v>
      </c>
      <c r="AF36" s="471">
        <f t="shared" si="19"/>
        <v>1.6112612165480898E-2</v>
      </c>
      <c r="AG36" s="471">
        <f t="shared" si="17"/>
        <v>2.1007830287106059E-2</v>
      </c>
      <c r="AH36" s="471">
        <f t="shared" si="17"/>
        <v>3.0525030437868642E-2</v>
      </c>
      <c r="AI36" s="471">
        <f t="shared" si="17"/>
        <v>1.946544054519489E-2</v>
      </c>
      <c r="AJ36" s="471">
        <f t="shared" si="17"/>
        <v>1.6314867429597247E-2</v>
      </c>
      <c r="AK36" s="471">
        <f t="shared" si="17"/>
        <v>1.063010446032423E-2</v>
      </c>
      <c r="AL36" s="471">
        <f t="shared" si="17"/>
        <v>3.4207354294342213E-2</v>
      </c>
      <c r="AM36" s="471">
        <f t="shared" si="17"/>
        <v>4.3715358573002086E-2</v>
      </c>
      <c r="AN36" s="471">
        <f t="shared" si="17"/>
        <v>5.2059651985254064E-2</v>
      </c>
      <c r="AO36" s="471">
        <f t="shared" si="17"/>
        <v>5.186787050504945E-2</v>
      </c>
      <c r="AP36" s="471">
        <f t="shared" si="17"/>
        <v>4.7907472416493672E-2</v>
      </c>
      <c r="AQ36" s="286"/>
      <c r="BA36" s="77">
        <v>29</v>
      </c>
      <c r="BB36" s="77"/>
      <c r="BC36" s="77" t="s">
        <v>306</v>
      </c>
      <c r="BD36" s="77" t="str">
        <f t="shared" si="1"/>
        <v>29：電気機械器具製造業(N=0)</v>
      </c>
      <c r="BE36" s="856">
        <f>VLOOKUP(BE$13&amp;"_"&amp;$AV$8,データシート2!$A:$SI,MATCH($AV$5&amp;"_"&amp;$BA36&amp;$AV$6,データシート2!$A$1:$SI$1,0),0)</f>
        <v>0</v>
      </c>
      <c r="BF36" s="962">
        <f>VLOOKUP(BF$13&amp;"_"&amp;$AW$8,データシート2!$A:$SI,MATCH($AW$5&amp;"_"&amp;$BA36&amp;$AW$6,データシート2!$A$1:$SI$1,0),0)</f>
        <v>0</v>
      </c>
      <c r="BG36" s="962" t="e">
        <f t="shared" si="2"/>
        <v>#DIV/0!</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t="e">
        <f t="shared" si="4"/>
        <v>#DIV/0!</v>
      </c>
    </row>
    <row r="37" spans="2:63" ht="15.95" customHeight="1">
      <c r="B37" s="303"/>
      <c r="C37" s="31"/>
      <c r="Z37" s="286"/>
      <c r="AB37" s="285"/>
      <c r="AC37" s="534"/>
      <c r="AD37" s="421" t="s">
        <v>200</v>
      </c>
      <c r="AE37" s="426"/>
      <c r="AF37" s="472">
        <f>IFERROR(IF(F26/AF29&gt;1,1,F26/AF29),0)</f>
        <v>0.25963331026399766</v>
      </c>
      <c r="AG37" s="472">
        <f t="shared" ref="AG37:AP37" si="20">IFERROR(IF(G26/AG29&gt;1,1,G26/AG29),0)</f>
        <v>0.26917587791178177</v>
      </c>
      <c r="AH37" s="472">
        <f t="shared" si="20"/>
        <v>0.30436219646342255</v>
      </c>
      <c r="AI37" s="472">
        <f t="shared" si="20"/>
        <v>0.30404120330035944</v>
      </c>
      <c r="AJ37" s="472">
        <f t="shared" si="20"/>
        <v>0.31756850002929593</v>
      </c>
      <c r="AK37" s="472">
        <f t="shared" si="20"/>
        <v>0.36104313208558031</v>
      </c>
      <c r="AL37" s="472">
        <f t="shared" si="20"/>
        <v>0.4019408339933645</v>
      </c>
      <c r="AM37" s="472">
        <f t="shared" si="20"/>
        <v>0.36348296955378168</v>
      </c>
      <c r="AN37" s="472">
        <f t="shared" si="20"/>
        <v>0.38783852523943513</v>
      </c>
      <c r="AO37" s="472">
        <f t="shared" si="20"/>
        <v>0.42271908375369482</v>
      </c>
      <c r="AP37" s="472">
        <f t="shared" si="20"/>
        <v>0.34753885913881905</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6.4450000000000003</v>
      </c>
      <c r="BG37" s="962">
        <f t="shared" si="2"/>
        <v>6.4450000000000003</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0.95823116783090656</v>
      </c>
    </row>
    <row r="38" spans="2:63" ht="15.95" customHeight="1">
      <c r="B38" s="303"/>
      <c r="J38" s="14"/>
      <c r="K38" s="14"/>
      <c r="L38" s="14"/>
      <c r="M38" s="14"/>
      <c r="Z38" s="286"/>
      <c r="AB38" s="285"/>
      <c r="AP38" s="431"/>
      <c r="AQ38" s="286"/>
      <c r="BA38" s="77">
        <v>31</v>
      </c>
      <c r="BB38" s="77"/>
      <c r="BC38" s="77" t="s">
        <v>308</v>
      </c>
      <c r="BD38" s="77" t="str">
        <f t="shared" si="1"/>
        <v>31：輸送用機械器具製造業(N=2)</v>
      </c>
      <c r="BE38" s="856">
        <f>VLOOKUP(BE$13&amp;"_"&amp;$AV$8,データシート2!$A:$SI,MATCH($AV$5&amp;"_"&amp;$BA38&amp;$AV$6,データシート2!$A$1:$SI$1,0),0)</f>
        <v>2</v>
      </c>
      <c r="BF38" s="962">
        <f>VLOOKUP(BF$13&amp;"_"&amp;$AW$8,データシート2!$A:$SI,MATCH($AW$5&amp;"_"&amp;$BA38&amp;$AW$6,データシート2!$A$1:$SI$1,0),0)</f>
        <v>27.995999999999999</v>
      </c>
      <c r="BG38" s="962">
        <f t="shared" si="2"/>
        <v>13.997999999999999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1.0170798138442163</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F：電気・ガス・熱供給・水道業(N=3)</v>
      </c>
      <c r="BE40" s="856">
        <f>VLOOKUP(BE$13&amp;"_"&amp;$AV$8,データシート2!$A:$SI,MATCH($AV$5&amp;"_"&amp;$BA40&amp;$AV$6,データシート2!$A$1:$SI$1,0),0)</f>
        <v>3</v>
      </c>
      <c r="BF40" s="962">
        <f>VLOOKUP(BF$13&amp;"_"&amp;$AW$8,データシート2!$A:$SI,MATCH($AW$5&amp;"_"&amp;$BA40&amp;$AW$6,データシート2!$A$1:$SI$1,0),0)</f>
        <v>28.111000000000001</v>
      </c>
      <c r="BG40" s="962">
        <f t="shared" ref="BG40:BG51" si="21">BF40/BE40</f>
        <v>9.370333333333333</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0.94812562600544459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I：卸売業，小売業(N=1)</v>
      </c>
      <c r="BE43" s="856">
        <f>VLOOKUP(BE$13&amp;"_"&amp;$AV$8,データシート2!$A:$SI,MATCH($AV$5&amp;"_"&amp;$BA43&amp;$AV$6,データシート2!$A$1:$SI$1,0),0)</f>
        <v>1</v>
      </c>
      <c r="BF43" s="962">
        <f>VLOOKUP(BF$13&amp;"_"&amp;$AW$8,データシート2!$A:$SI,MATCH($AW$5&amp;"_"&amp;$BA43&amp;$AW$6,データシート2!$A$1:$SI$1,0),0)</f>
        <v>2.3090000000000002</v>
      </c>
      <c r="BG43" s="962">
        <f t="shared" si="21"/>
        <v>2.3090000000000002</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0.56040449680208226</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3.0390000000000001</v>
      </c>
      <c r="BG45" s="962">
        <f t="shared" si="21"/>
        <v>3.0390000000000001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0.56346779724051532</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2.4359999999999999</v>
      </c>
      <c r="BG47" s="962">
        <f t="shared" si="21"/>
        <v>2.4359999999999999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0.51911665824539599</v>
      </c>
    </row>
    <row r="48" spans="2:63" ht="15.95" customHeight="1">
      <c r="B48" s="305"/>
      <c r="Z48" s="286"/>
      <c r="AB48" s="285"/>
      <c r="AQ48" s="286"/>
      <c r="BA48" s="77" t="s">
        <v>327</v>
      </c>
      <c r="BB48" s="77"/>
      <c r="BC48" s="77" t="s">
        <v>328</v>
      </c>
      <c r="BD48" s="77" t="str">
        <f t="shared" si="1"/>
        <v>N：生活関連ｻｰﾋﾞｽ業,娯楽業(N=0)</v>
      </c>
      <c r="BE48" s="856">
        <f>VLOOKUP(BE$13&amp;"_"&amp;$AV$8,データシート2!$A:$SI,MATCH($AV$5&amp;"_"&amp;$BA48&amp;$AV$6,データシート2!$A$1:$SI$1,0),0)</f>
        <v>0</v>
      </c>
      <c r="BF48" s="962">
        <f>VLOOKUP(BF$13&amp;"_"&amp;$AW$8,データシート2!$A:$SI,MATCH($AW$5&amp;"_"&amp;$BA48&amp;$AW$6,データシート2!$A$1:$SI$1,0),0)</f>
        <v>0</v>
      </c>
      <c r="BG48" s="962" t="e">
        <f t="shared" si="21"/>
        <v>#DIV/0!</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t="e">
        <f t="shared" si="23"/>
        <v>#DIV/0!</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24.992000000000001</v>
      </c>
      <c r="BG49" s="962">
        <f t="shared" si="21"/>
        <v>8.3306666666666676</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0.97551871003190005</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P：医療，福祉(N=14)</v>
      </c>
      <c r="BE50" s="856">
        <f>VLOOKUP(BE$13&amp;"_"&amp;$AV$8,データシート2!$A:$SI,MATCH($AV$5&amp;"_"&amp;$BA50&amp;$AV$6,データシート2!$A$1:$SI$1,0),0)</f>
        <v>14</v>
      </c>
      <c r="BF50" s="962">
        <f>VLOOKUP(BF$13&amp;"_"&amp;$AW$8,データシート2!$A:$SI,MATCH($AW$5&amp;"_"&amp;$BA50&amp;$AW$6,データシート2!$A$1:$SI$1,0),0)</f>
        <v>69.619</v>
      </c>
      <c r="BG50" s="962">
        <f t="shared" si="21"/>
        <v>4.9727857142857141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0.89700911208308165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R：ｻｰﾋﾞｽ業(他に分類されない)(N=10)</v>
      </c>
      <c r="BE52" s="856">
        <f>VLOOKUP(BE$13&amp;"_"&amp;$AV$8,データシート2!$A:$SI,MATCH($AV$5&amp;"_"&amp;$BA52&amp;$AV$6,データシート2!$A$1:$SI$1,0),0)</f>
        <v>10</v>
      </c>
      <c r="BF52" s="962">
        <f>VLOOKUP(BF$13&amp;"_"&amp;$AW$8,データシート2!$A:$SI,MATCH($AW$5&amp;"_"&amp;$BA52&amp;$AW$6,データシート2!$A$1:$SI$1,0),0)</f>
        <v>364.54199999999997</v>
      </c>
      <c r="BG52" s="962">
        <f t="shared" ref="BG52" si="25">BF52/BE52</f>
        <v>36.4542</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1.3669100965061785</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0.95699999999999996</v>
      </c>
      <c r="BG53" s="962">
        <f t="shared" ref="BG53:BG63" si="28">BF53/BE53</f>
        <v>0.95699999999999996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0.20664828707022853</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2861.0439999999994</v>
      </c>
      <c r="G55" s="895">
        <f t="shared" ref="G55:P55" si="31">SUM(G56,G57,G60,G61,G62,G63,G64,G65,)</f>
        <v>2615.203</v>
      </c>
      <c r="H55" s="895">
        <f t="shared" si="31"/>
        <v>3205.9259999999999</v>
      </c>
      <c r="I55" s="895">
        <f t="shared" si="31"/>
        <v>2963.8590000000004</v>
      </c>
      <c r="J55" s="895">
        <f t="shared" si="31"/>
        <v>3020.0250000000001</v>
      </c>
      <c r="K55" s="895">
        <f t="shared" si="31"/>
        <v>2969.335</v>
      </c>
      <c r="L55" s="895">
        <f t="shared" si="31"/>
        <v>3047.4630000000002</v>
      </c>
      <c r="M55" s="895">
        <f t="shared" si="31"/>
        <v>2962.9070000000002</v>
      </c>
      <c r="N55" s="895">
        <f t="shared" si="31"/>
        <v>2728.123</v>
      </c>
      <c r="O55" s="895">
        <f t="shared" si="31"/>
        <v>2841.8950000000004</v>
      </c>
      <c r="P55" s="896">
        <f t="shared" si="31"/>
        <v>2734.8909999999996</v>
      </c>
      <c r="Z55" s="286"/>
      <c r="AB55" s="285"/>
      <c r="AQ55" s="286"/>
      <c r="BA55" s="77" t="s">
        <v>342</v>
      </c>
      <c r="BB55" s="77"/>
      <c r="BC55" s="77" t="s">
        <v>343</v>
      </c>
      <c r="BD55" s="77" t="str">
        <f t="shared" ref="BD55:BD57" si="32">BC55&amp;"(N="&amp;BE55&amp;")"</f>
        <v>発電所・変電所(N=2)</v>
      </c>
      <c r="BE55" s="856">
        <f>BE60+BE61</f>
        <v>2</v>
      </c>
      <c r="BF55" s="962">
        <f>BF60+BF61</f>
        <v>645.11500000000001</v>
      </c>
      <c r="BG55" s="962">
        <f t="shared" si="28"/>
        <v>322.5575</v>
      </c>
      <c r="BH55" s="856">
        <f>BH60+BH61</f>
        <v>231</v>
      </c>
      <c r="BI55" s="856">
        <f>BI60+BI61</f>
        <v>22952.601999999999</v>
      </c>
      <c r="BJ55" s="856">
        <f t="shared" si="29"/>
        <v>99.361913419913421</v>
      </c>
      <c r="BK55" s="292">
        <f t="shared" si="30"/>
        <v>3.2462891353233068</v>
      </c>
    </row>
    <row r="56" spans="2:63" ht="15.95" customHeight="1" thickBot="1">
      <c r="B56" s="285"/>
      <c r="C56" s="625" t="str">
        <f>D56</f>
        <v>エネルギー起源CO2</v>
      </c>
      <c r="D56" s="425" t="s">
        <v>345</v>
      </c>
      <c r="E56" s="422"/>
      <c r="F56" s="890">
        <f>IFERROR(VLOOKUP(年度マスタ!$K$4&amp;"_"&amp;F$54,データシート1!$A:$CE,MATCH("bc_"&amp;$C56,データシート1!$A$1:$CE$1,0),0),0)</f>
        <v>2295.1379999999999</v>
      </c>
      <c r="G56" s="897">
        <f>IFERROR(VLOOKUP(年度マスタ!$K$4&amp;"_"&amp;G$54,データシート1!$A:$CE,MATCH("bc_"&amp;$C56,データシート1!$A$1:$CE$1,0),0),0)</f>
        <v>2160.0329999999999</v>
      </c>
      <c r="H56" s="897">
        <f>IFERROR(VLOOKUP(年度マスタ!$K$4&amp;"_"&amp;H$54,データシート1!$A:$CE,MATCH("bc_"&amp;$C56,データシート1!$A$1:$CE$1,0),0),0)</f>
        <v>2641.873</v>
      </c>
      <c r="I56" s="897">
        <f>IFERROR(VLOOKUP(年度マスタ!$K$4&amp;"_"&amp;I$54,データシート1!$A:$CE,MATCH("bc_"&amp;$C56,データシート1!$A$1:$CE$1,0),0),0)</f>
        <v>2482.3510000000001</v>
      </c>
      <c r="J56" s="897">
        <f>IFERROR(VLOOKUP(年度マスタ!$K$4&amp;"_"&amp;J$54,データシート1!$A:$CE,MATCH("bc_"&amp;$C56,データシート1!$A$1:$CE$1,0),0),0)</f>
        <v>2454.366</v>
      </c>
      <c r="K56" s="897">
        <f>IFERROR(VLOOKUP(年度マスタ!$K$4&amp;"_"&amp;K$54,データシート1!$A:$CE,MATCH("bc_"&amp;$C56,データシート1!$A$1:$CE$1,0),0),0)</f>
        <v>2409.0650000000001</v>
      </c>
      <c r="L56" s="897">
        <f>IFERROR(VLOOKUP(年度マスタ!$K$4&amp;"_"&amp;L$54,データシート1!$A:$CE,MATCH("bc_"&amp;$C56,データシート1!$A$1:$CE$1,0),0),0)</f>
        <v>2482.4180000000001</v>
      </c>
      <c r="M56" s="897">
        <f>IFERROR(VLOOKUP(年度マスタ!$K$4&amp;"_"&amp;M$54,データシート1!$A:$CE,MATCH("bc_"&amp;$C56,データシート1!$A$1:$CE$1,0),0),0)</f>
        <v>2429.0250000000001</v>
      </c>
      <c r="N56" s="897">
        <f>IFERROR(VLOOKUP(年度マスタ!$K$4&amp;"_"&amp;N$54,データシート1!$A:$CE,MATCH("bc_"&amp;$C56,データシート1!$A$1:$CE$1,0),0),0)</f>
        <v>2193.11</v>
      </c>
      <c r="O56" s="897">
        <f>IFERROR(VLOOKUP(年度マスタ!$K$4&amp;"_"&amp;O$54,データシート1!$A:$CE,MATCH("bc_"&amp;$C56,データシート1!$A$1:$CE$1,0),0),0)</f>
        <v>2304.6350000000002</v>
      </c>
      <c r="P56" s="898">
        <f>IFERROR(VLOOKUP(年度マスタ!$K$4&amp;"_"&amp;P$54,データシート1!$A:$CE,MATCH("bc_"&amp;$C56,データシート1!$A$1:$CE$1,0),0),0)</f>
        <v>2215.2399999999998</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400.61500000000001</v>
      </c>
      <c r="G57" s="897">
        <f t="shared" ref="G57:J57" si="33">SUM(G58:G59)</f>
        <v>330.32799999999997</v>
      </c>
      <c r="H57" s="897">
        <f t="shared" si="33"/>
        <v>426.57100000000003</v>
      </c>
      <c r="I57" s="897">
        <f t="shared" si="33"/>
        <v>335.77700000000004</v>
      </c>
      <c r="J57" s="897">
        <f t="shared" si="33"/>
        <v>422.53499999999997</v>
      </c>
      <c r="K57" s="897">
        <f t="shared" ref="K57:O57" si="34">SUM(K58:K59)</f>
        <v>435.46800000000002</v>
      </c>
      <c r="L57" s="897">
        <f t="shared" si="34"/>
        <v>435.654</v>
      </c>
      <c r="M57" s="897">
        <f t="shared" si="34"/>
        <v>407.83699999999999</v>
      </c>
      <c r="N57" s="897">
        <f t="shared" si="34"/>
        <v>419.23500000000001</v>
      </c>
      <c r="O57" s="897">
        <f t="shared" si="34"/>
        <v>416.93399999999997</v>
      </c>
      <c r="P57" s="898">
        <f>SUM(P58:P59)</f>
        <v>405.00400000000002</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72.009</v>
      </c>
      <c r="G58" s="899">
        <f>IFERROR(VLOOKUP(年度マスタ!$K$4&amp;"_"&amp;G$54,データシート1!$A:$CE,MATCH("bc_"&amp;$C58,データシート1!$A$1:$CE$1,0),0),0)</f>
        <v>99.057000000000002</v>
      </c>
      <c r="H58" s="899">
        <f>IFERROR(VLOOKUP(年度マスタ!$K$4&amp;"_"&amp;H$54,データシート1!$A:$CE,MATCH("bc_"&amp;$C58,データシート1!$A$1:$CE$1,0),0),0)</f>
        <v>155.21100000000001</v>
      </c>
      <c r="I58" s="899">
        <f>IFERROR(VLOOKUP(年度マスタ!$K$4&amp;"_"&amp;I$54,データシート1!$A:$CE,MATCH("bc_"&amp;$C58,データシート1!$A$1:$CE$1,0),0),0)</f>
        <v>75.302000000000007</v>
      </c>
      <c r="J58" s="899">
        <f>IFERROR(VLOOKUP(年度マスタ!$K$4&amp;"_"&amp;J$54,データシート1!$A:$CE,MATCH("bc_"&amp;$C58,データシート1!$A$1:$CE$1,0),0),0)</f>
        <v>170.845</v>
      </c>
      <c r="K58" s="899">
        <f>IFERROR(VLOOKUP(年度マスタ!$K$4&amp;"_"&amp;K$54,データシート1!$A:$CE,MATCH("bc_"&amp;$C58,データシート1!$A$1:$CE$1,0),0),0)</f>
        <v>176.36799999999999</v>
      </c>
      <c r="L58" s="899">
        <f>IFERROR(VLOOKUP(年度マスタ!$K$4&amp;"_"&amp;L$54,データシート1!$A:$CE,MATCH("bc_"&amp;$C58,データシート1!$A$1:$CE$1,0),0),0)</f>
        <v>180.351</v>
      </c>
      <c r="M58" s="899">
        <f>IFERROR(VLOOKUP(年度マスタ!$K$4&amp;"_"&amp;M$54,データシート1!$A:$CE,MATCH("bc_"&amp;$C58,データシート1!$A$1:$CE$1,0),0),0)</f>
        <v>166.71700000000001</v>
      </c>
      <c r="N58" s="899">
        <f>IFERROR(VLOOKUP(年度マスタ!$K$4&amp;"_"&amp;N$54,データシート1!$A:$CE,MATCH("bc_"&amp;$C58,データシート1!$A$1:$CE$1,0),0),0)</f>
        <v>180.28</v>
      </c>
      <c r="O58" s="899">
        <f>IFERROR(VLOOKUP(年度マスタ!$K$4&amp;"_"&amp;O$54,データシート1!$A:$CE,MATCH("bc_"&amp;$C58,データシート1!$A$1:$CE$1,0),0),0)</f>
        <v>171.63800000000001</v>
      </c>
      <c r="P58" s="900">
        <f>IFERROR(VLOOKUP(年度マスタ!$K$4&amp;"_"&amp;P$54,データシート1!$A:$CE,MATCH("bc_"&amp;$C58,データシート1!$A$1:$CE$1,0),0),0)</f>
        <v>167.38300000000001</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328.60599999999999</v>
      </c>
      <c r="G59" s="899">
        <f>IFERROR(VLOOKUP(年度マスタ!$K$4&amp;"_"&amp;G$54,データシート1!$A:$CE,MATCH("bc_"&amp;$C59,データシート1!$A$1:$CE$1,0),0),0)</f>
        <v>231.27099999999999</v>
      </c>
      <c r="H59" s="899">
        <f>IFERROR(VLOOKUP(年度マスタ!$K$4&amp;"_"&amp;H$54,データシート1!$A:$CE,MATCH("bc_"&amp;$C59,データシート1!$A$1:$CE$1,0),0),0)</f>
        <v>271.36</v>
      </c>
      <c r="I59" s="899">
        <f>IFERROR(VLOOKUP(年度マスタ!$K$4&amp;"_"&amp;I$54,データシート1!$A:$CE,MATCH("bc_"&amp;$C59,データシート1!$A$1:$CE$1,0),0),0)</f>
        <v>260.47500000000002</v>
      </c>
      <c r="J59" s="899">
        <f>IFERROR(VLOOKUP(年度マスタ!$K$4&amp;"_"&amp;J$54,データシート1!$A:$CE,MATCH("bc_"&amp;$C59,データシート1!$A$1:$CE$1,0),0),0)</f>
        <v>251.69</v>
      </c>
      <c r="K59" s="899">
        <f>IFERROR(VLOOKUP(年度マスタ!$K$4&amp;"_"&amp;K$54,データシート1!$A:$CE,MATCH("bc_"&amp;$C59,データシート1!$A$1:$CE$1,0),0),0)</f>
        <v>259.10000000000002</v>
      </c>
      <c r="L59" s="899">
        <f>IFERROR(VLOOKUP(年度マスタ!$K$4&amp;"_"&amp;L$54,データシート1!$A:$CE,MATCH("bc_"&amp;$C59,データシート1!$A$1:$CE$1,0),0),0)</f>
        <v>255.303</v>
      </c>
      <c r="M59" s="899">
        <f>IFERROR(VLOOKUP(年度マスタ!$K$4&amp;"_"&amp;M$54,データシート1!$A:$CE,MATCH("bc_"&amp;$C59,データシート1!$A$1:$CE$1,0),0),0)</f>
        <v>241.12</v>
      </c>
      <c r="N59" s="899">
        <f>IFERROR(VLOOKUP(年度マスタ!$K$4&amp;"_"&amp;N$54,データシート1!$A:$CE,MATCH("bc_"&amp;$C59,データシート1!$A$1:$CE$1,0),0),0)</f>
        <v>238.95500000000001</v>
      </c>
      <c r="O59" s="899">
        <f>IFERROR(VLOOKUP(年度マスタ!$K$4&amp;"_"&amp;O$54,データシート1!$A:$CE,MATCH("bc_"&amp;$C59,データシート1!$A$1:$CE$1,0),0),0)</f>
        <v>245.29599999999999</v>
      </c>
      <c r="P59" s="900">
        <f>IFERROR(VLOOKUP(年度マスタ!$K$4&amp;"_"&amp;P$54,データシート1!$A:$CE,MATCH("bc_"&amp;$C59,データシート1!$A$1:$CE$1,0),0),0)</f>
        <v>237.62100000000001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23.268999999999998</v>
      </c>
      <c r="G60" s="897">
        <f>IFERROR(VLOOKUP(年度マスタ!$K$4&amp;"_"&amp;G$54,データシート1!$A:$CE,MATCH("bc_"&amp;$C60,データシート1!$A$1:$CE$1,0),0),0)</f>
        <v>26.161000000000001</v>
      </c>
      <c r="H60" s="897">
        <f>IFERROR(VLOOKUP(年度マスタ!$K$4&amp;"_"&amp;H$54,データシート1!$A:$CE,MATCH("bc_"&amp;$C60,データシート1!$A$1:$CE$1,0),0),0)</f>
        <v>30.645</v>
      </c>
      <c r="I60" s="897">
        <f>IFERROR(VLOOKUP(年度マスタ!$K$4&amp;"_"&amp;I$54,データシート1!$A:$CE,MATCH("bc_"&amp;$C60,データシート1!$A$1:$CE$1,0),0),0)</f>
        <v>28.233000000000001</v>
      </c>
      <c r="J60" s="897">
        <f>IFERROR(VLOOKUP(年度マスタ!$K$4&amp;"_"&amp;J$54,データシート1!$A:$CE,MATCH("bc_"&amp;$C60,データシート1!$A$1:$CE$1,0),0),0)</f>
        <v>32.034999999999997</v>
      </c>
      <c r="K60" s="897">
        <f>IFERROR(VLOOKUP(年度マスタ!$K$4&amp;"_"&amp;K$54,データシート1!$A:$CE,MATCH("bc_"&amp;$C60,データシート1!$A$1:$CE$1,0),0),0)</f>
        <v>14.015000000000001</v>
      </c>
      <c r="L60" s="897">
        <f>IFERROR(VLOOKUP(年度マスタ!$K$4&amp;"_"&amp;L$54,データシート1!$A:$CE,MATCH("bc_"&amp;$C60,データシート1!$A$1:$CE$1,0),0),0)</f>
        <v>16.437000000000001</v>
      </c>
      <c r="M60" s="897">
        <f>IFERROR(VLOOKUP(年度マスタ!$K$4&amp;"_"&amp;M$54,データシート1!$A:$CE,MATCH("bc_"&amp;$C60,データシート1!$A$1:$CE$1,0),0),0)</f>
        <v>16.888999999999999</v>
      </c>
      <c r="N60" s="897">
        <f>IFERROR(VLOOKUP(年度マスタ!$K$4&amp;"_"&amp;N$54,データシート1!$A:$CE,MATCH("bc_"&amp;$C60,データシート1!$A$1:$CE$1,0),0),0)</f>
        <v>19.678000000000001</v>
      </c>
      <c r="O60" s="897">
        <f>IFERROR(VLOOKUP(年度マスタ!$K$4&amp;"_"&amp;O$54,データシート1!$A:$CE,MATCH("bc_"&amp;$C60,データシート1!$A$1:$CE$1,0),0),0)</f>
        <v>14.439</v>
      </c>
      <c r="P60" s="898">
        <f>IFERROR(VLOOKUP(年度マスタ!$K$4&amp;"_"&amp;P$54,データシート1!$A:$CE,MATCH("bc_"&amp;$C60,データシート1!$A$1:$CE$1,0),0),0)</f>
        <v>10.56</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645.11500000000001</v>
      </c>
      <c r="BG60" s="963">
        <f t="shared" si="28"/>
        <v>322.5575</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3.2069689538065997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108.938</v>
      </c>
      <c r="G61" s="897">
        <f>IFERROR(VLOOKUP(年度マスタ!$K$4&amp;"_"&amp;G$54,データシート1!$A:$CE,MATCH("bc_"&amp;$C61,データシート1!$A$1:$CE$1,0),0),0)</f>
        <v>65.116</v>
      </c>
      <c r="H61" s="897">
        <f>IFERROR(VLOOKUP(年度マスタ!$K$4&amp;"_"&amp;H$54,データシート1!$A:$CE,MATCH("bc_"&amp;$C61,データシート1!$A$1:$CE$1,0),0),0)</f>
        <v>100.255</v>
      </c>
      <c r="I61" s="897">
        <f>IFERROR(VLOOKUP(年度マスタ!$K$4&amp;"_"&amp;I$54,データシート1!$A:$CE,MATCH("bc_"&amp;$C61,データシート1!$A$1:$CE$1,0),0),0)</f>
        <v>98.305999999999997</v>
      </c>
      <c r="J61" s="897">
        <f>IFERROR(VLOOKUP(年度マスタ!$K$4&amp;"_"&amp;J$54,データシート1!$A:$CE,MATCH("bc_"&amp;$C61,データシート1!$A$1:$CE$1,0),0),0)</f>
        <v>101.947</v>
      </c>
      <c r="K61" s="897">
        <f>IFERROR(VLOOKUP(年度マスタ!$K$4&amp;"_"&amp;K$54,データシート1!$A:$CE,MATCH("bc_"&amp;$C61,データシート1!$A$1:$CE$1,0),0),0)</f>
        <v>105.318</v>
      </c>
      <c r="L61" s="897">
        <f>IFERROR(VLOOKUP(年度マスタ!$K$4&amp;"_"&amp;L$54,データシート1!$A:$CE,MATCH("bc_"&amp;$C61,データシート1!$A$1:$CE$1,0),0),0)</f>
        <v>106.19199999999999</v>
      </c>
      <c r="M61" s="897">
        <f>IFERROR(VLOOKUP(年度マスタ!$K$4&amp;"_"&amp;M$54,データシート1!$A:$CE,MATCH("bc_"&amp;$C61,データシート1!$A$1:$CE$1,0),0),0)</f>
        <v>100.196</v>
      </c>
      <c r="N61" s="897">
        <f>IFERROR(VLOOKUP(年度マスタ!$K$4&amp;"_"&amp;N$54,データシート1!$A:$CE,MATCH("bc_"&amp;$C61,データシート1!$A$1:$CE$1,0),0),0)</f>
        <v>96.1</v>
      </c>
      <c r="O61" s="897">
        <f>IFERROR(VLOOKUP(年度マスタ!$K$4&amp;"_"&amp;O$54,データシート1!$A:$CE,MATCH("bc_"&amp;$C61,データシート1!$A$1:$CE$1,0),0),0)</f>
        <v>105.887</v>
      </c>
      <c r="P61" s="898">
        <f>IFERROR(VLOOKUP(年度マスタ!$K$4&amp;"_"&amp;P$54,データシート1!$A:$CE,MATCH("bc_"&amp;$C61,データシート1!$A$1:$CE$1,0),0),0)</f>
        <v>101.08</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33.084000000000003</v>
      </c>
      <c r="G64" s="897">
        <f>IFERROR(VLOOKUP(年度マスタ!$K$4&amp;"_"&amp;G$54,データシート1!$A:$CE,MATCH("bc_"&amp;$C64,データシート1!$A$1:$CE$1,0),0),0)</f>
        <v>33.564999999999998</v>
      </c>
      <c r="H64" s="897">
        <f>IFERROR(VLOOKUP(年度マスタ!$K$4&amp;"_"&amp;H$54,データシート1!$A:$CE,MATCH("bc_"&amp;$C64,データシート1!$A$1:$CE$1,0),0),0)</f>
        <v>6.5819999999999999</v>
      </c>
      <c r="I64" s="897">
        <f>IFERROR(VLOOKUP(年度マスタ!$K$4&amp;"_"&amp;I$54,データシート1!$A:$CE,MATCH("bc_"&amp;$C64,データシート1!$A$1:$CE$1,0),0),0)</f>
        <v>19.192</v>
      </c>
      <c r="J64" s="897">
        <f>IFERROR(VLOOKUP(年度マスタ!$K$4&amp;"_"&amp;J$54,データシート1!$A:$CE,MATCH("bc_"&amp;$C64,データシート1!$A$1:$CE$1,0),0),0)</f>
        <v>6.0049999999999999</v>
      </c>
      <c r="K64" s="897">
        <f>IFERROR(VLOOKUP(年度マスタ!$K$4&amp;"_"&amp;K$54,データシート1!$A:$CE,MATCH("bc_"&amp;$C64,データシート1!$A$1:$CE$1,0),0),0)</f>
        <v>5.4690000000000003</v>
      </c>
      <c r="L64" s="897">
        <f>IFERROR(VLOOKUP(年度マスタ!$K$4&amp;"_"&amp;L$54,データシート1!$A:$CE,MATCH("bc_"&amp;$C64,データシート1!$A$1:$CE$1,0),0),0)</f>
        <v>3.6560000000000001</v>
      </c>
      <c r="M64" s="897">
        <f>IFERROR(VLOOKUP(年度マスタ!$K$4&amp;"_"&amp;M$54,データシート1!$A:$CE,MATCH("bc_"&amp;$C64,データシート1!$A$1:$CE$1,0),0),0)</f>
        <v>5.343</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3.0070000000000001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3.137</v>
      </c>
      <c r="K65" s="901">
        <f>IFERROR(VLOOKUP(年度マスタ!$K$4&amp;"_"&amp;K$54,データシート1!$A:$CE,MATCH("bc_"&amp;$C65,データシート1!$A$1:$CE$1,0),0),0)</f>
        <v>0</v>
      </c>
      <c r="L65" s="901">
        <f>IFERROR(VLOOKUP(年度マスタ!$K$4&amp;"_"&amp;L$54,データシート1!$A:$CE,MATCH("bc_"&amp;$C65,データシート1!$A$1:$CE$1,0),0),0)</f>
        <v>3.1059999999999999</v>
      </c>
      <c r="M65" s="901">
        <f>IFERROR(VLOOKUP(年度マスタ!$K$4&amp;"_"&amp;M$54,データシート1!$A:$CE,MATCH("bc_"&amp;$C65,データシート1!$A$1:$CE$1,0),0),0)</f>
        <v>3.617</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秋田県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24648.400000000001</v>
      </c>
      <c r="K6" s="631">
        <f>VLOOKUP(年度マスタ!$K$4&amp;"_"&amp;K$5,データシート1!$A:$BT,MATCH("cb_"&amp;$G6,データシート1!$A$1:$BT$1,0),0)</f>
        <v>27737.3</v>
      </c>
      <c r="L6" s="631">
        <f>VLOOKUP(年度マスタ!$K$4&amp;"_"&amp;L$5,データシート1!$A:$BT,MATCH("cb_"&amp;$G6,データシート1!$A$1:$BT$1,0),0)</f>
        <v>29825.899999999991</v>
      </c>
      <c r="M6" s="631">
        <f>VLOOKUP(年度マスタ!$K$4&amp;"_"&amp;M$5,データシート1!$A:$BT,MATCH("cb_"&amp;$G6,データシート1!$A$1:$BT$1,0),0)</f>
        <v>32590.6</v>
      </c>
      <c r="N6" s="631">
        <f>VLOOKUP(年度マスタ!$K$4&amp;"_"&amp;N$5,データシート1!$A:$BT,MATCH("cb_"&amp;$G6,データシート1!$A$1:$BT$1,0),0)</f>
        <v>34979.599999999991</v>
      </c>
      <c r="O6" s="631">
        <f>VLOOKUP(年度マスタ!$K$4&amp;"_"&amp;O$5,データシート1!$A:$BT,MATCH("cb_"&amp;$G6,データシート1!$A$1:$BT$1,0),0)</f>
        <v>37861.299999999981</v>
      </c>
      <c r="P6" s="631">
        <f>VLOOKUP(年度マスタ!$K$4&amp;"_"&amp;P$5,データシート1!$A:$BT,MATCH("cb_"&amp;$G6,データシート1!$A$1:$BT$1,0),0)</f>
        <v>41201.200000000237</v>
      </c>
      <c r="Q6" s="631">
        <f>VLOOKUP(年度マスタ!$K$4&amp;"_"&amp;Q$5,データシート1!$A:$BT,MATCH("cb_"&amp;$G6,データシート1!$A$1:$BT$1,0),0)</f>
        <v>45270.800000000527</v>
      </c>
      <c r="R6" s="645">
        <f>VLOOKUP(年度マスタ!$K$4&amp;"_"&amp;R$5,データシート1!$A:$BT,MATCH("cb_"&amp;$G6,データシート1!$A$1:$BT$1,0),0)</f>
        <v>49730.900000000984</v>
      </c>
      <c r="S6" s="580"/>
      <c r="T6" s="200"/>
      <c r="U6" s="593"/>
      <c r="V6" s="205"/>
      <c r="W6" s="205"/>
      <c r="X6" s="205"/>
      <c r="Y6" s="206" t="s">
        <v>373</v>
      </c>
      <c r="Z6" s="675" t="s">
        <v>374</v>
      </c>
      <c r="AA6" s="675"/>
      <c r="AB6" s="675"/>
      <c r="AC6" s="676">
        <f>SUM(AC7:AC8)</f>
        <v>35411533.000000007</v>
      </c>
      <c r="AD6" s="676">
        <f>SUM(AD7:AD8)</f>
        <v>39674271.765000001</v>
      </c>
      <c r="AE6" s="677">
        <f>$AD6*3600/100000000</f>
        <v>1428.2737835400001</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88785.4</v>
      </c>
      <c r="K7" s="629">
        <f>VLOOKUP(年度マスタ!$K$4&amp;"_"&amp;K$5,データシート1!$A:$BT,MATCH("cb_"&amp;$G7,データシート1!$A$1:$BT$1,0),0)</f>
        <v>141375.9</v>
      </c>
      <c r="L7" s="629">
        <f>VLOOKUP(年度マスタ!$K$4&amp;"_"&amp;L$5,データシート1!$A:$BT,MATCH("cb_"&amp;$G7,データシート1!$A$1:$BT$1,0),0)</f>
        <v>181320.8</v>
      </c>
      <c r="M7" s="629">
        <f>VLOOKUP(年度マスタ!$K$4&amp;"_"&amp;M$5,データシート1!$A:$BT,MATCH("cb_"&amp;$G7,データシート1!$A$1:$BT$1,0),0)</f>
        <v>233084.79999999999</v>
      </c>
      <c r="N7" s="629">
        <f>VLOOKUP(年度マスタ!$K$4&amp;"_"&amp;N$5,データシート1!$A:$BT,MATCH("cb_"&amp;$G7,データシート1!$A$1:$BT$1,0),0)</f>
        <v>242462.6</v>
      </c>
      <c r="O7" s="629">
        <f>VLOOKUP(年度マスタ!$K$4&amp;"_"&amp;O$5,データシート1!$A:$BT,MATCH("cb_"&amp;$G7,データシート1!$A$1:$BT$1,0),0)</f>
        <v>261794.2</v>
      </c>
      <c r="P7" s="629">
        <f>VLOOKUP(年度マスタ!$K$4&amp;"_"&amp;P$5,データシート1!$A:$BT,MATCH("cb_"&amp;$G7,データシート1!$A$1:$BT$1,0),0)</f>
        <v>271313.49999999988</v>
      </c>
      <c r="Q7" s="629">
        <f>VLOOKUP(年度マスタ!$K$4&amp;"_"&amp;Q$5,データシート1!$A:$BT,MATCH("cb_"&amp;$G7,データシート1!$A$1:$BT$1,0),0)</f>
        <v>276215.39999999997</v>
      </c>
      <c r="R7" s="646">
        <f>VLOOKUP(年度マスタ!$K$4&amp;"_"&amp;R$5,データシート1!$A:$BT,MATCH("cb_"&amp;$G7,データシート1!$A$1:$BT$1,0),0)</f>
        <v>277486.69999999995</v>
      </c>
      <c r="S7" s="580"/>
      <c r="T7" s="200"/>
      <c r="U7" s="593"/>
      <c r="V7" s="205"/>
      <c r="W7" s="205"/>
      <c r="X7" s="205"/>
      <c r="Y7" s="206" t="s">
        <v>376</v>
      </c>
      <c r="Z7" s="222" t="s">
        <v>377</v>
      </c>
      <c r="AA7" s="222"/>
      <c r="AB7" s="222"/>
      <c r="AC7" s="1082">
        <f>VLOOKUP(年度マスタ!$K$4&amp;"_"&amp;年度マスタ!$K$9,データシート3!A:AB,MATCH("ea_"&amp;$Y7&amp;"_設備",データシート3!$A$1:$AB$1,0),0)</f>
        <v>6237659.0000000019</v>
      </c>
      <c r="AD7" s="1082">
        <f>VLOOKUP(年度マスタ!$K$4&amp;"_"&amp;年度マスタ!$K$9,データシート3!A:AB,MATCH("ea_"&amp;$Y7&amp;"_年間発電",データシート3!$A$1:$AB$1,0),0)/10^3</f>
        <v>6970153.1240000017</v>
      </c>
      <c r="AE7" s="566">
        <f t="shared" ref="AE7:AE16" si="0">$AD7*3600/100000000</f>
        <v>250.92551246400006</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277843</v>
      </c>
      <c r="K8" s="629">
        <f>VLOOKUP(年度マスタ!$K$4&amp;"_"&amp;K$5,データシート1!$A:$BT,MATCH("cb_"&amp;$G8,データシート1!$A$1:$BT$1,0),0)</f>
        <v>352627</v>
      </c>
      <c r="L8" s="629">
        <f>VLOOKUP(年度マスタ!$K$4&amp;"_"&amp;L$5,データシート1!$A:$BT,MATCH("cb_"&amp;$G8,データシート1!$A$1:$BT$1,0),0)</f>
        <v>367493.8</v>
      </c>
      <c r="M8" s="629">
        <f>VLOOKUP(年度マスタ!$K$4&amp;"_"&amp;M$5,データシート1!$A:$BT,MATCH("cb_"&amp;$G8,データシート1!$A$1:$BT$1,0),0)</f>
        <v>440324</v>
      </c>
      <c r="N8" s="629">
        <f>VLOOKUP(年度マスタ!$K$4&amp;"_"&amp;N$5,データシート1!$A:$BT,MATCH("cb_"&amp;$G8,データシート1!$A$1:$BT$1,0),0)</f>
        <v>581722.19999999995</v>
      </c>
      <c r="O8" s="629">
        <f>VLOOKUP(年度マスタ!$K$4&amp;"_"&amp;O$5,データシート1!$A:$BT,MATCH("cb_"&amp;$G8,データシート1!$A$1:$BT$1,0),0)</f>
        <v>658694.89999999991</v>
      </c>
      <c r="P8" s="629">
        <f>VLOOKUP(年度マスタ!$K$4&amp;"_"&amp;P$5,データシート1!$A:$BT,MATCH("cb_"&amp;$G8,データシート1!$A$1:$BT$1,0),0)</f>
        <v>673577.9</v>
      </c>
      <c r="Q8" s="629">
        <f>VLOOKUP(年度マスタ!$K$4&amp;"_"&amp;Q$5,データシート1!$A:$BT,MATCH("cb_"&amp;$G8,データシート1!$A$1:$BT$1,0),0)</f>
        <v>674221.7</v>
      </c>
      <c r="R8" s="646">
        <f>VLOOKUP(年度マスタ!$K$4&amp;"_"&amp;R$5,データシート1!$A:$BT,MATCH("cb_"&amp;$G8,データシート1!$A$1:$BT$1,0),0)</f>
        <v>703665.6</v>
      </c>
      <c r="S8" s="580"/>
      <c r="T8" s="200"/>
      <c r="U8" s="593"/>
      <c r="V8" s="205"/>
      <c r="W8" s="205"/>
      <c r="X8" s="205"/>
      <c r="Y8" s="206" t="s">
        <v>379</v>
      </c>
      <c r="Z8" s="196" t="s">
        <v>380</v>
      </c>
      <c r="AA8" s="196"/>
      <c r="AB8" s="196"/>
      <c r="AC8" s="1082">
        <f>VLOOKUP(年度マスタ!$K$4&amp;"_"&amp;年度マスタ!$K$9,データシート3!A:AB,MATCH("ea_"&amp;$Y8&amp;"_設備",データシート3!$A$1:$AB$1,0),0)</f>
        <v>29173874.000000004</v>
      </c>
      <c r="AD8" s="1082">
        <f>VLOOKUP(年度マスタ!$K$4&amp;"_"&amp;年度マスタ!$K$9,データシート3!A:AB,MATCH("ea_"&amp;$Y8&amp;"_年間発電",データシート3!$A$1:$AB$1,0),0)/10^3</f>
        <v>32704118.640999995</v>
      </c>
      <c r="AE8" s="566">
        <f t="shared" si="0"/>
        <v>1177.3482710759997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12549</v>
      </c>
      <c r="K9" s="629">
        <f>VLOOKUP(年度マスタ!$K$4&amp;"_"&amp;K$5,データシート1!$A:$BT,MATCH("cb_"&amp;$G9,データシート1!$A$1:$BT$1,0),0)</f>
        <v>17685.7</v>
      </c>
      <c r="L9" s="629">
        <f>VLOOKUP(年度マスタ!$K$4&amp;"_"&amp;L$5,データシート1!$A:$BT,MATCH("cb_"&amp;$G9,データシート1!$A$1:$BT$1,0),0)</f>
        <v>26471.7</v>
      </c>
      <c r="M9" s="629">
        <f>VLOOKUP(年度マスタ!$K$4&amp;"_"&amp;M$5,データシート1!$A:$BT,MATCH("cb_"&amp;$G9,データシート1!$A$1:$BT$1,0),0)</f>
        <v>26442</v>
      </c>
      <c r="N9" s="629">
        <f>VLOOKUP(年度マスタ!$K$4&amp;"_"&amp;N$5,データシート1!$A:$BT,MATCH("cb_"&amp;$G9,データシート1!$A$1:$BT$1,0),0)</f>
        <v>28809.599999999999</v>
      </c>
      <c r="O9" s="629">
        <f>VLOOKUP(年度マスタ!$K$4&amp;"_"&amp;O$5,データシート1!$A:$BT,MATCH("cb_"&amp;$G9,データシート1!$A$1:$BT$1,0),0)</f>
        <v>30817.1</v>
      </c>
      <c r="P9" s="629">
        <f>VLOOKUP(年度マスタ!$K$4&amp;"_"&amp;P$5,データシート1!$A:$BT,MATCH("cb_"&amp;$G9,データシート1!$A$1:$BT$1,0),0)</f>
        <v>32180.799999999999</v>
      </c>
      <c r="Q9" s="629">
        <f>VLOOKUP(年度マスタ!$K$4&amp;"_"&amp;Q$5,データシート1!$A:$BT,MATCH("cb_"&amp;$G9,データシート1!$A$1:$BT$1,0),0)</f>
        <v>42506.8</v>
      </c>
      <c r="R9" s="646">
        <f>VLOOKUP(年度マスタ!$K$4&amp;"_"&amp;R$5,データシート1!$A:$BT,MATCH("cb_"&amp;$G9,データシート1!$A$1:$BT$1,0),0)</f>
        <v>42606.6</v>
      </c>
      <c r="S9" s="580"/>
      <c r="T9" s="200"/>
      <c r="U9" s="593"/>
      <c r="V9" s="205"/>
      <c r="W9" s="205"/>
      <c r="X9" s="205"/>
      <c r="Y9" s="206" t="s">
        <v>382</v>
      </c>
      <c r="Z9" s="218" t="s">
        <v>378</v>
      </c>
      <c r="AA9" s="218"/>
      <c r="AB9" s="218"/>
      <c r="AC9" s="678">
        <f>VLOOKUP(年度マスタ!$K$4&amp;"_"&amp;年度マスタ!$K$9,データシート3!A:AB,MATCH("ea_"&amp;$Y9&amp;"_設備",データシート3!$A$1:$AB$1,0),0)</f>
        <v>17549000</v>
      </c>
      <c r="AD9" s="678">
        <f>VLOOKUP(年度マスタ!$K$4&amp;"_"&amp;年度マスタ!$K$9,データシート3!A:AB,MATCH("ea_"&amp;$Y9&amp;"_年間発電",データシート3!$A$1:$AB$1,0),0)/10^3</f>
        <v>42979604.571999982</v>
      </c>
      <c r="AE9" s="679">
        <f t="shared" si="0"/>
        <v>1547.2657645919992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46199</v>
      </c>
      <c r="O10" s="629">
        <f>VLOOKUP(年度マスタ!$K$4&amp;"_"&amp;O$5,データシート1!$A:$BT,MATCH("cb_"&amp;$G10,データシート1!$A$1:$BT$1,0),0)</f>
        <v>46449</v>
      </c>
      <c r="P10" s="629">
        <f>VLOOKUP(年度マスタ!$K$4&amp;"_"&amp;P$5,データシート1!$A:$BT,MATCH("cb_"&amp;$G10,データシート1!$A$1:$BT$1,0),0)</f>
        <v>46449</v>
      </c>
      <c r="Q10" s="629">
        <f>VLOOKUP(年度マスタ!$K$4&amp;"_"&amp;Q$5,データシート1!$A:$BT,MATCH("cb_"&amp;$G10,データシート1!$A$1:$BT$1,0),0)</f>
        <v>46449</v>
      </c>
      <c r="R10" s="646">
        <f>VLOOKUP(年度マスタ!$K$4&amp;"_"&amp;R$5,データシート1!$A:$BT,MATCH("cb_"&amp;$G10,データシート1!$A$1:$BT$1,0),0)</f>
        <v>46449</v>
      </c>
      <c r="S10" s="580"/>
      <c r="T10" s="200"/>
      <c r="U10" s="593"/>
      <c r="V10" s="205"/>
      <c r="W10" s="205"/>
      <c r="X10" s="205"/>
      <c r="Y10" s="206" t="s">
        <v>384</v>
      </c>
      <c r="Z10" s="218" t="s">
        <v>385</v>
      </c>
      <c r="AA10" s="218"/>
      <c r="AB10" s="218"/>
      <c r="AC10" s="678">
        <f>SUM(AC11:AC12)</f>
        <v>316260</v>
      </c>
      <c r="AD10" s="678">
        <f>SUM(AD11:AD12)</f>
        <v>1950860.2589999998</v>
      </c>
      <c r="AE10" s="679">
        <f t="shared" si="0"/>
        <v>70.230969324</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8565</v>
      </c>
      <c r="K11" s="666">
        <f>VLOOKUP(年度マスタ!$K$4&amp;"_"&amp;K$5,データシート1!$A:$BT,MATCH("cb_"&amp;$G11,データシート1!$A$1:$BT$1,0),0)</f>
        <v>30000.400000000001</v>
      </c>
      <c r="L11" s="666">
        <f>VLOOKUP(年度マスタ!$K$4&amp;"_"&amp;L$5,データシート1!$A:$BT,MATCH("cb_"&amp;$G11,データシート1!$A$1:$BT$1,0),0)</f>
        <v>30810.400000000001</v>
      </c>
      <c r="M11" s="666">
        <f>VLOOKUP(年度マスタ!$K$4&amp;"_"&amp;M$5,データシート1!$A:$BT,MATCH("cb_"&amp;$G11,データシート1!$A$1:$BT$1,0),0)</f>
        <v>37865</v>
      </c>
      <c r="N11" s="666">
        <f>VLOOKUP(年度マスタ!$K$4&amp;"_"&amp;N$5,データシート1!$A:$BT,MATCH("cb_"&amp;$G11,データシート1!$A$1:$BT$1,0),0)</f>
        <v>37865.275999999998</v>
      </c>
      <c r="O11" s="666">
        <f>VLOOKUP(年度マスタ!$K$4&amp;"_"&amp;O$5,データシート1!$A:$BT,MATCH("cb_"&amp;$G11,データシート1!$A$1:$BT$1,0),0)</f>
        <v>38215.816000000013</v>
      </c>
      <c r="P11" s="666">
        <f>VLOOKUP(年度マスタ!$K$4&amp;"_"&amp;P$5,データシート1!$A:$BT,MATCH("cb_"&amp;$G11,データシート1!$A$1:$BT$1,0),0)</f>
        <v>38535.816000000013</v>
      </c>
      <c r="Q11" s="666">
        <f>VLOOKUP(年度マスタ!$K$4&amp;"_"&amp;Q$5,データシート1!$A:$BT,MATCH("cb_"&amp;$G11,データシート1!$A$1:$BT$1,0),0)</f>
        <v>38575.815999999999</v>
      </c>
      <c r="R11" s="667">
        <f>VLOOKUP(年度マスタ!$K$4&amp;"_"&amp;R$5,データシート1!$A:$BT,MATCH("cb_"&amp;$G11,データシート1!$A$1:$BT$1,0),0)</f>
        <v>40565.815999999999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309198</v>
      </c>
      <c r="AD11" s="1082">
        <f>VLOOKUP(年度マスタ!$K$4&amp;"_"&amp;年度マスタ!$K$9,データシート3!A:AB,MATCH("ea_"&amp;$Y11&amp;"_年間発電",データシート3!$A$1:$AB$1,0),0)/10^3</f>
        <v>1914634.8979999998</v>
      </c>
      <c r="AE11" s="566">
        <f t="shared" si="0"/>
        <v>68.926856327999985</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412390.8</v>
      </c>
      <c r="K12" s="663">
        <f t="shared" ref="K12:Q12" si="1">SUM(K6:K11)</f>
        <v>569426.29999999993</v>
      </c>
      <c r="L12" s="663">
        <f t="shared" si="1"/>
        <v>635922.6</v>
      </c>
      <c r="M12" s="663">
        <f t="shared" si="1"/>
        <v>770306.39999999991</v>
      </c>
      <c r="N12" s="663">
        <f t="shared" si="1"/>
        <v>972038.27599999984</v>
      </c>
      <c r="O12" s="663">
        <f t="shared" si="1"/>
        <v>1073832.3159999999</v>
      </c>
      <c r="P12" s="663">
        <f t="shared" si="1"/>
        <v>1103258.2160000002</v>
      </c>
      <c r="Q12" s="663">
        <f t="shared" si="1"/>
        <v>1123239.5160000005</v>
      </c>
      <c r="R12" s="664">
        <f t="shared" ref="R12" si="2">SUM(R6:R11)</f>
        <v>1160504.6160000011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7061.9999999999991</v>
      </c>
      <c r="AD12" s="1082">
        <f>VLOOKUP(年度マスタ!$K$4&amp;"_"&amp;年度マスタ!$K$9,データシート3!A:AB,MATCH("ea_"&amp;$Y12&amp;"_年間発電",データシート3!$A$1:$AB$1,0),0)/10^3</f>
        <v>36225.360999999997</v>
      </c>
      <c r="AE12" s="566">
        <f t="shared" si="0"/>
        <v>1.304112996</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1607726.9999999998</v>
      </c>
      <c r="AD13" s="678">
        <f>SUM(AD14:AD16)</f>
        <v>11197974.627000002</v>
      </c>
      <c r="AE13" s="679">
        <f t="shared" si="0"/>
        <v>403.12708657200005</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1552775.9999999998</v>
      </c>
      <c r="AD14" s="1082">
        <f>VLOOKUP(年度マスタ!$K$4&amp;"_"&amp;年度マスタ!$K$9,データシート3!A:AB,MATCH("ea_"&amp;$Y14&amp;"_年間発電",データシート3!$A$1:$AB$1,0),0)/10^3</f>
        <v>10861016.811000003</v>
      </c>
      <c r="AE14" s="566">
        <f t="shared" si="0"/>
        <v>390.99660519600008</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29708</v>
      </c>
      <c r="AD15" s="1082">
        <f>VLOOKUP(年度マスタ!$K$4&amp;"_"&amp;年度マスタ!$K$9,データシート3!A:AB,MATCH("ea_"&amp;$Y15&amp;"_年間発電",データシート3!$A$1:$AB$1,0),0)/10^3</f>
        <v>182171.90899999996</v>
      </c>
      <c r="AE15" s="566">
        <f t="shared" si="0"/>
        <v>6.558188723999999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25243</v>
      </c>
      <c r="AD16" s="1082">
        <f>VLOOKUP(年度マスタ!$K$4&amp;"_"&amp;年度マスタ!$K$9,データシート3!A:AB,MATCH("ea_"&amp;$Y16&amp;"_年間発電",データシート3!$A$1:$AB$1,0),0)/10^3</f>
        <v>154785.90699999998</v>
      </c>
      <c r="AE16" s="566">
        <f t="shared" si="0"/>
        <v>5.5722926519999989</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130.74682945999999</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604.08848500000011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29581.037808000001</v>
      </c>
      <c r="K19" s="627">
        <f>K6*別紙!$C5/100*別紙!$E5/10^3</f>
        <v>33288.088475999997</v>
      </c>
      <c r="L19" s="627">
        <f>L6*別紙!$C5/100*別紙!$E5/10^3</f>
        <v>35794.659107999985</v>
      </c>
      <c r="M19" s="627">
        <f>M6*別紙!$C5/100*別紙!$E5/10^3</f>
        <v>39112.630872000002</v>
      </c>
      <c r="N19" s="627">
        <f>N6*別紙!$C5/100*別紙!$E5/10^3</f>
        <v>41979.717551999987</v>
      </c>
      <c r="O19" s="627">
        <f>O6*別紙!$C5/100*別紙!$E5/10^3</f>
        <v>45438.103355999978</v>
      </c>
      <c r="P19" s="627">
        <f>P6*別紙!$C5/100*別紙!$E5/10^3</f>
        <v>49446.38414400028</v>
      </c>
      <c r="Q19" s="627">
        <f>Q6*別紙!$C5/100*別紙!$E5/10^3</f>
        <v>54330.392496000626</v>
      </c>
      <c r="R19" s="651">
        <f>R6*別紙!$C5/100*別紙!$E5/10^3</f>
        <v>59683.047708001184</v>
      </c>
      <c r="S19" s="584"/>
      <c r="T19" s="201"/>
      <c r="U19" s="600"/>
      <c r="W19" s="211"/>
      <c r="X19" s="211"/>
      <c r="Y19" s="183"/>
      <c r="Z19" s="640" t="s">
        <v>390</v>
      </c>
      <c r="AA19" s="683"/>
      <c r="AB19" s="684"/>
      <c r="AC19" s="685">
        <f>SUM($AC$6,$AC$9,$AC$10,$AC$13)</f>
        <v>54884520.000000007</v>
      </c>
      <c r="AD19" s="685">
        <f>SUM($AD$6,$AD$9,$AD$10,$AD$13)</f>
        <v>95802711.22299999</v>
      </c>
      <c r="AE19" s="686">
        <f>SUM($AE$6,$AE$9,$AE$10,$AE$13,$AE$17,$AE$18)</f>
        <v>4183.7329184879991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117441.77570399999</v>
      </c>
      <c r="K20" s="629">
        <f>K7*別紙!$C6/100*別紙!$E6/10^3</f>
        <v>187006.38548399997</v>
      </c>
      <c r="L20" s="629">
        <f>L7*別紙!$C6/100*別紙!$E6/10^3</f>
        <v>239843.90140799998</v>
      </c>
      <c r="M20" s="629">
        <f>M7*別紙!$C6/100*別紙!$E6/10^3</f>
        <v>308315.25004799996</v>
      </c>
      <c r="N20" s="629">
        <f>N7*別紙!$C6/100*別紙!$E6/10^3</f>
        <v>320719.82877599995</v>
      </c>
      <c r="O20" s="629">
        <f>O7*別紙!$C6/100*別紙!$E6/10^3</f>
        <v>346290.89599200001</v>
      </c>
      <c r="P20" s="629">
        <f>P7*別紙!$C6/100*別紙!$E6/10^3</f>
        <v>358882.64525999984</v>
      </c>
      <c r="Q20" s="629">
        <f>Q7*別紙!$C6/100*別紙!$E6/10^3</f>
        <v>365366.68250400003</v>
      </c>
      <c r="R20" s="646">
        <f>R7*別紙!$C6/100*別紙!$E6/10^3</f>
        <v>367048.30729199992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603608.36063999997</v>
      </c>
      <c r="K21" s="629">
        <f>K8*別紙!$C7/100*別紙!$E7/10^3</f>
        <v>766075.10496000003</v>
      </c>
      <c r="L21" s="629">
        <f>L8*別紙!$C7/100*別紙!$E7/10^3</f>
        <v>798372.93062400003</v>
      </c>
      <c r="M21" s="629">
        <f>M8*別紙!$C7/100*別紙!$E7/10^3</f>
        <v>956595.0835200001</v>
      </c>
      <c r="N21" s="629">
        <f>N8*別紙!$C7/100*別紙!$E7/10^3</f>
        <v>1263779.8450559997</v>
      </c>
      <c r="O21" s="629">
        <f>O8*別紙!$C7/100*別紙!$E7/10^3</f>
        <v>1431001.4963519997</v>
      </c>
      <c r="P21" s="629">
        <f>P8*別紙!$C7/100*別紙!$E7/10^3</f>
        <v>1463334.5161920001</v>
      </c>
      <c r="Q21" s="629">
        <f>Q8*別紙!$C7/100*別紙!$E7/10^3</f>
        <v>1464733.158816</v>
      </c>
      <c r="R21" s="646">
        <f>R8*別紙!$C7/100*別紙!$E7/10^3</f>
        <v>1528699.4426879997</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65957.543999999994</v>
      </c>
      <c r="K22" s="629">
        <f>K9*別紙!$C8/100*別紙!$E8/10^3</f>
        <v>92956.039199999999</v>
      </c>
      <c r="L22" s="629">
        <f>L9*別紙!$C8/100*別紙!$E8/10^3</f>
        <v>139135.25520000001</v>
      </c>
      <c r="M22" s="629">
        <f>M9*別紙!$C8/100*別紙!$E8/10^3</f>
        <v>138979.152</v>
      </c>
      <c r="N22" s="629">
        <f>N9*別紙!$C8/100*別紙!$E8/10^3</f>
        <v>151423.25759999998</v>
      </c>
      <c r="O22" s="629">
        <f>O9*別紙!$C8/100*別紙!$E8/10^3</f>
        <v>161974.6776</v>
      </c>
      <c r="P22" s="629">
        <f>P9*別紙!$C8/100*別紙!$E8/10^3</f>
        <v>169142.28479999999</v>
      </c>
      <c r="Q22" s="629">
        <f>Q9*別紙!$C8/100*別紙!$E8/10^3</f>
        <v>223415.7408</v>
      </c>
      <c r="R22" s="646">
        <f>R9*別紙!$C8/100*別紙!$E8/10^3</f>
        <v>223940.28959999999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323762.592</v>
      </c>
      <c r="O23" s="629">
        <f>O10*別紙!$C9/100*別紙!$E9/10^3</f>
        <v>325514.592</v>
      </c>
      <c r="P23" s="629">
        <f>P10*別紙!$C9/100*別紙!$E9/10^3</f>
        <v>325514.592</v>
      </c>
      <c r="Q23" s="629">
        <f>Q10*別紙!$C9/100*別紙!$E9/10^3</f>
        <v>325514.592</v>
      </c>
      <c r="R23" s="646">
        <f>R10*別紙!$C9/100*別紙!$E9/10^3</f>
        <v>325514.592</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60023.519999999997</v>
      </c>
      <c r="K24" s="666">
        <f>K11*別紙!$C10/100*別紙!$E10/10^3</f>
        <v>210242.80319999999</v>
      </c>
      <c r="L24" s="666">
        <f>L11*別紙!$C10/100*別紙!$E10/10^3</f>
        <v>215919.28319999998</v>
      </c>
      <c r="M24" s="666">
        <f>M11*別紙!$C10/100*別紙!$E10/10^3</f>
        <v>265357.92</v>
      </c>
      <c r="N24" s="666">
        <f>N11*別紙!$C10/100*別紙!$E10/10^3</f>
        <v>265359.854208</v>
      </c>
      <c r="O24" s="666">
        <f>O11*別紙!$C10/100*別紙!$E10/10^3</f>
        <v>267816.43852800009</v>
      </c>
      <c r="P24" s="666">
        <f>P11*別紙!$C10/100*別紙!$E10/10^3</f>
        <v>270058.99852800014</v>
      </c>
      <c r="Q24" s="666">
        <f>Q11*別紙!$C10/100*別紙!$E10/10^3</f>
        <v>270339.31852799992</v>
      </c>
      <c r="R24" s="667">
        <f>R11*別紙!$C10/100*別紙!$E10/10^3</f>
        <v>284285.23852799996</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876612.23815200001</v>
      </c>
      <c r="K25" s="669">
        <f t="shared" si="3"/>
        <v>1289568.42132</v>
      </c>
      <c r="L25" s="669">
        <f t="shared" si="3"/>
        <v>1429066.02954</v>
      </c>
      <c r="M25" s="669">
        <f t="shared" si="3"/>
        <v>1708360.0364399999</v>
      </c>
      <c r="N25" s="669">
        <f t="shared" si="3"/>
        <v>2367025.0951919993</v>
      </c>
      <c r="O25" s="669">
        <f t="shared" si="3"/>
        <v>2578036.2038279995</v>
      </c>
      <c r="P25" s="669">
        <f t="shared" si="3"/>
        <v>2636379.4209240004</v>
      </c>
      <c r="Q25" s="669">
        <f t="shared" si="3"/>
        <v>2703699.8851440004</v>
      </c>
      <c r="R25" s="670">
        <f t="shared" ref="R25" si="4">SUM(R19:R24)</f>
        <v>2789170.917816001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6566011.0216302639</v>
      </c>
      <c r="K26" s="1052">
        <f>(VLOOKUP(年度マスタ!$K$4&amp;"_"&amp;K$18,データシート1!$A:$BT,MATCH("da_合計",データシート1!$A$1:$BT$1,0),0))/10^3</f>
        <v>7319621.923116995</v>
      </c>
      <c r="L26" s="1052">
        <f>(VLOOKUP(年度マスタ!$K$4&amp;"_"&amp;L$18,データシート1!$A:$BT,MATCH("da_合計",データシート1!$A$1:$BT$1,0),0))/10^3</f>
        <v>7080025.3213144755</v>
      </c>
      <c r="M26" s="1052">
        <f>(VLOOKUP(年度マスタ!$K$4&amp;"_"&amp;M$18,データシート1!$A:$BT,MATCH("da_合計",データシート1!$A$1:$BT$1,0),0))/10^3</f>
        <v>6990583.8655986348</v>
      </c>
      <c r="N26" s="1052">
        <f>(VLOOKUP(年度マスタ!$K$4&amp;"_"&amp;N$18,データシート1!$A:$BT,MATCH("da_合計",データシート1!$A$1:$BT$1,0),0))/10^3</f>
        <v>6760753.2190465322</v>
      </c>
      <c r="O26" s="1052">
        <f>(VLOOKUP(年度マスタ!$K$4&amp;"_"&amp;O$18,データシート1!$A:$BT,MATCH("da_合計",データシート1!$A$1:$BT$1,0),0))/10^3</f>
        <v>6552372.906152525</v>
      </c>
      <c r="P26" s="1052">
        <f>(VLOOKUP(年度マスタ!$K$4&amp;"_"&amp;P$18,データシート1!$A:$BT,MATCH("da_合計",データシート1!$A$1:$BT$1,0),0))/10^3</f>
        <v>7102357.6836488275</v>
      </c>
      <c r="Q26" s="1052">
        <f>(VLOOKUP(年度マスタ!$K$4&amp;"_"&amp;Q$18,データシート1!$A:$BT,MATCH("da_合計",データシート1!$A$1:$BT$1,0),0))/10^3</f>
        <v>6774915.1215805383</v>
      </c>
      <c r="R26" s="1050">
        <f>Q26</f>
        <v>6774915.1215805383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0.13350757945184616</v>
      </c>
      <c r="K27" s="850">
        <f t="shared" ref="K27:P27" si="5">K25/K26</f>
        <v>0.1761796490126431</v>
      </c>
      <c r="L27" s="850">
        <f t="shared" si="5"/>
        <v>0.2018447625092222</v>
      </c>
      <c r="M27" s="850">
        <f t="shared" si="5"/>
        <v>0.24438016470226631</v>
      </c>
      <c r="N27" s="850">
        <f t="shared" si="5"/>
        <v>0.35011263072338861</v>
      </c>
      <c r="O27" s="850">
        <f t="shared" si="5"/>
        <v>0.39345077588720323</v>
      </c>
      <c r="P27" s="850">
        <f t="shared" si="5"/>
        <v>0.37119778225102906</v>
      </c>
      <c r="Q27" s="850">
        <f>Q25/Q26</f>
        <v>0.39907509343279374</v>
      </c>
      <c r="R27" s="851">
        <f>R25/R26</f>
        <v>0.41169090206480813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0.41169090206480813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14.14079874120252</v>
      </c>
      <c r="AA52" s="183"/>
      <c r="AB52" s="690" t="s">
        <v>414</v>
      </c>
      <c r="AC52" s="691">
        <f>$AD6</f>
        <v>39674271.765000001</v>
      </c>
      <c r="AD52" s="692">
        <f>R19+R20</f>
        <v>426731.35500000109</v>
      </c>
      <c r="AE52" s="693">
        <f t="shared" ref="AE52:AE54" si="6">IFERROR(AD52/AC52,"-")</f>
        <v>1.0755871148124175E-2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89027796.101419449</v>
      </c>
      <c r="Z53" s="1129"/>
      <c r="AA53" s="183"/>
      <c r="AB53" s="690" t="s">
        <v>378</v>
      </c>
      <c r="AC53" s="691">
        <f>$AD9</f>
        <v>42979604.571999982</v>
      </c>
      <c r="AD53" s="692">
        <f>R21</f>
        <v>1528699.4426879997</v>
      </c>
      <c r="AE53" s="693">
        <f t="shared" si="6"/>
        <v>3.5568020178666442E-2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1950860.2589999998</v>
      </c>
      <c r="AD54" s="691">
        <f>R22</f>
        <v>223940.28959999999</v>
      </c>
      <c r="AE54" s="693">
        <f t="shared" si="6"/>
        <v>0.11479053333875926</v>
      </c>
      <c r="AF54" s="485"/>
      <c r="AG54" s="44"/>
      <c r="AH54" s="433"/>
      <c r="AI54" s="455" t="s">
        <v>441</v>
      </c>
      <c r="AJ54" s="456">
        <f>VLOOKUP(年度マスタ!$K$4&amp;"_"&amp;AJ$53,データシート1!$A$1:$BT$2000,MATCH("ca_太陽光発電（10kW未満）",データシート1!$A$1:$BT$1,0),0)</f>
        <v>5802</v>
      </c>
      <c r="AK54" s="456">
        <f>VLOOKUP(年度マスタ!$K$4&amp;"_"&amp;AK$53,データシート1!$A$1:$BT$2000,MATCH("ca_太陽光発電（10kW未満）",データシート1!$A$1:$BT$1,0),0)</f>
        <v>6345</v>
      </c>
      <c r="AL54" s="456">
        <f>VLOOKUP(年度マスタ!$K$4&amp;"_"&amp;AL$53,データシート1!$A$1:$BT$2000,MATCH("ca_太陽光発電（10kW未満）",データシート1!$A$1:$BT$1,0),0)</f>
        <v>6706</v>
      </c>
      <c r="AM54" s="456">
        <f>VLOOKUP(年度マスタ!$K$4&amp;"_"&amp;AM$53,データシート1!$A$1:$BT$2000,MATCH("ca_太陽光発電（10kW未満）",データシート1!$A$1:$BT$1,0),0)</f>
        <v>7203</v>
      </c>
      <c r="AN54" s="456">
        <f>VLOOKUP(年度マスタ!$K$4&amp;"_"&amp;AN$53,データシート1!$A$1:$BT$2000,MATCH("ca_太陽光発電（10kW未満）",データシート1!$A$1:$BT$1,0),0)</f>
        <v>7610</v>
      </c>
      <c r="AO54" s="456">
        <f>VLOOKUP(年度マスタ!$K$4&amp;"_"&amp;AO$53,データシート1!$A$1:$BT$2000,MATCH("ca_太陽光発電（10kW未満）",データシート1!$A$1:$BT$1,0),0)</f>
        <v>8113</v>
      </c>
      <c r="AP54" s="456">
        <f>VLOOKUP(年度マスタ!$K$4&amp;"_"&amp;AP$53,データシート1!$A$1:$BT$2000,MATCH("ca_太陽光発電（10kW未満）",データシート1!$A$1:$BT$1,0),0)</f>
        <v>8655</v>
      </c>
      <c r="AQ54" s="456">
        <f>VLOOKUP(年度マスタ!$K$4&amp;"_"&amp;AQ$53,データシート1!$A$1:$BT$2000,MATCH("ca_太陽光発電（10kW未満）",データシート1!$A$1:$BT$1,0),0)</f>
        <v>9288</v>
      </c>
      <c r="AR54" s="456">
        <f>VLOOKUP(年度マスタ!$K$4&amp;"_"&amp;AR$53,データシート1!$A$1:$BT$2000,MATCH("ca_太陽光発電（10kW未満）",データシート1!$A$1:$BT$1,0),0)</f>
        <v>10001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11197974.627000002</v>
      </c>
      <c r="AD55" s="691">
        <f>R23</f>
        <v>325514.592</v>
      </c>
      <c r="AE55" s="693">
        <f>IFERROR(AD55/AC55,"-")</f>
        <v>2.9069059615042823E-2</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秋田県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秋田県</v>
      </c>
      <c r="AY12" s="24" t="str">
        <f>年度マスタ!$J4</f>
        <v>秋田県</v>
      </c>
      <c r="AZ12" s="24" t="str">
        <f>年度マスタ!$K4</f>
        <v>05</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秋田県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秋田県</v>
      </c>
      <c r="AY4" s="1037" t="str">
        <f>年度マスタ!$J4</f>
        <v>秋田県</v>
      </c>
      <c r="AZ4" s="1037" t="str">
        <f>年度マスタ!$K4</f>
        <v>05</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05201</v>
      </c>
      <c r="AY72" s="19" t="str">
        <f>IF(IFERROR(比較地域マスタ!$AE7,"")=0,"",IFERROR(比較地域マスタ!$AE7,""))</f>
        <v>秋田市</v>
      </c>
      <c r="AZ72" s="17"/>
      <c r="BA72" s="23">
        <v>1</v>
      </c>
      <c r="BB72" s="23">
        <v>1</v>
      </c>
      <c r="BC72" s="19" t="str">
        <f>AX72</f>
        <v>05201</v>
      </c>
      <c r="BD72" s="19" t="str">
        <f>AY72</f>
        <v>秋田市</v>
      </c>
      <c r="BE72" s="35">
        <f>VLOOKUP(BC72&amp;"_"&amp;$AZ$9,データシート3!A:AB,MATCH("ea_"&amp;"太陽光（建物系）"&amp;"_年間発電",データシート3!$A$1:$AB$1,0),0)/10^3+VLOOKUP(BC72&amp;"_"&amp;$AZ$9,データシート3!A:AB,MATCH("ea_"&amp;"太陽光（土地系）"&amp;"_年間発電",データシート3!$A$1:$AB$1,0),0)/10^3</f>
        <v>3302718.2340000002</v>
      </c>
      <c r="BF72" s="35">
        <f>VLOOKUP(BC72&amp;"_"&amp;$AZ$9,データシート3!A:AB,MATCH("ea_"&amp;"風力（陸上）"&amp;"_年間発電",データシート3!$A$1:$AB$1,0),0)/10^3</f>
        <v>1730720.9280000003</v>
      </c>
      <c r="BG72" s="35">
        <f>VLOOKUP(BC72&amp;"_"&amp;$AZ$9,データシート3!A:AB,MATCH("ea_"&amp;"中小水（河川）"&amp;"_年間発電",データシート3!$A$1:$AB$1,0),0)/10^3+VLOOKUP(BC72&amp;"_"&amp;$AZ$9,データシート3!A:AB,MATCH("ea_"&amp;"中小水（農業用水路）"&amp;"_年間発電",データシート3!$A$1:$AB$1,0),0)/10^3</f>
        <v>210351.97099999999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5">
        <f>SUM(BE72:BH72)</f>
        <v>5244040.0920000002</v>
      </c>
      <c r="BJ72" s="35">
        <f>(VLOOKUP($BC72&amp;"_"&amp;$AZ$8,データシート3!$A:$AN,MATCH("da_合計",データシート3!$A$1:$AN$1,0),0))/10^3</f>
        <v>2131875.6966617005</v>
      </c>
      <c r="BK72" s="35">
        <f t="shared" ref="BK72:BK103" si="21">BI72-BJ72</f>
        <v>3112164.3953382997</v>
      </c>
      <c r="BL72" s="35">
        <f t="shared" ref="BL72:BL103" si="22">IF(BK72&gt;0,0,BK72)</f>
        <v>0</v>
      </c>
      <c r="BM72" s="35">
        <f t="shared" ref="BM72:BM103" si="23">IF(BK72&gt;0,BK72,0)</f>
        <v>3112164.3953382997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05366</v>
      </c>
      <c r="AY73" s="19" t="str">
        <f>IF(IFERROR(比較地域マスタ!$AE8,"")=0,"",IFERROR(比較地域マスタ!$AE8,""))</f>
        <v>井川町</v>
      </c>
      <c r="AZ73" s="17"/>
      <c r="BA73" s="23">
        <v>2</v>
      </c>
      <c r="BB73" s="23">
        <v>1</v>
      </c>
      <c r="BC73" s="19" t="str">
        <f t="shared" ref="BC73:BC136" si="24">AX73</f>
        <v>05366</v>
      </c>
      <c r="BD73" s="19" t="str">
        <f t="shared" ref="BD73:BD136" si="25">AY73</f>
        <v>井川町</v>
      </c>
      <c r="BE73" s="35">
        <f>VLOOKUP(BC73&amp;"_"&amp;$AZ$9,データシート3!A:AB,MATCH("ea_"&amp;"太陽光（建物系）"&amp;"_年間発電",データシート3!$A$1:$AB$1,0),0)/10^3+VLOOKUP(BC73&amp;"_"&amp;$AZ$9,データシート3!A:AB,MATCH("ea_"&amp;"太陽光（土地系）"&amp;"_年間発電",データシート3!$A$1:$AB$1,0),0)/10^3</f>
        <v>350982.22899999999</v>
      </c>
      <c r="BF73" s="35">
        <f>VLOOKUP(BC73&amp;"_"&amp;$AZ$9,データシート3!A:AB,MATCH("ea_"&amp;"風力（陸上）"&amp;"_年間発電",データシート3!$A$1:$AB$1,0),0)/10^3</f>
        <v>78719.240000000005</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429701.46899999998</v>
      </c>
      <c r="BJ73" s="35">
        <f>(VLOOKUP($BC73&amp;"_"&amp;$AZ$8,データシート3!$A:$AN,MATCH("da_合計",データシート3!$A$1:$AN$1,0),0))/10^3</f>
        <v>29559.969848549172</v>
      </c>
      <c r="BK73" s="35">
        <f t="shared" si="21"/>
        <v>400141.49915145081</v>
      </c>
      <c r="BL73" s="35">
        <f t="shared" si="22"/>
        <v>0</v>
      </c>
      <c r="BM73" s="35">
        <f t="shared" si="23"/>
        <v>400141.49915145081</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05463</v>
      </c>
      <c r="AY74" s="19" t="str">
        <f>IF(IFERROR(比較地域マスタ!$AE9,"")=0,"",IFERROR(比較地域マスタ!$AE9,""))</f>
        <v>羽後町</v>
      </c>
      <c r="AZ74" s="17"/>
      <c r="BA74" s="23">
        <v>3</v>
      </c>
      <c r="BB74" s="23">
        <v>1</v>
      </c>
      <c r="BC74" s="19" t="str">
        <f t="shared" si="24"/>
        <v>05463</v>
      </c>
      <c r="BD74" s="19" t="str">
        <f t="shared" si="25"/>
        <v>羽後町</v>
      </c>
      <c r="BE74" s="35">
        <f>VLOOKUP(BC74&amp;"_"&amp;$AZ$9,データシート3!A:AB,MATCH("ea_"&amp;"太陽光（建物系）"&amp;"_年間発電",データシート3!$A$1:$AB$1,0),0)/10^3+VLOOKUP(BC74&amp;"_"&amp;$AZ$9,データシート3!A:AB,MATCH("ea_"&amp;"太陽光（土地系）"&amp;"_年間発電",データシート3!$A$1:$AB$1,0),0)/10^3</f>
        <v>959884.1540000001</v>
      </c>
      <c r="BF74" s="35">
        <f>VLOOKUP(BC74&amp;"_"&amp;$AZ$9,データシート3!A:AB,MATCH("ea_"&amp;"風力（陸上）"&amp;"_年間発電",データシート3!$A$1:$AB$1,0),0)/10^3</f>
        <v>736233.76399999997</v>
      </c>
      <c r="BG74" s="35">
        <f>VLOOKUP(BC74&amp;"_"&amp;$AZ$9,データシート3!A:AB,MATCH("ea_"&amp;"中小水（河川）"&amp;"_年間発電",データシート3!$A$1:$AB$1,0),0)/10^3+VLOOKUP(BC74&amp;"_"&amp;$AZ$9,データシート3!A:AB,MATCH("ea_"&amp;"中小水（農業用水路）"&amp;"_年間発電",データシート3!$A$1:$AB$1,0),0)/10^3</f>
        <v>10778.953</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1706896.871</v>
      </c>
      <c r="BJ74" s="35">
        <f>(VLOOKUP($BC74&amp;"_"&amp;$AZ$8,データシート3!$A:$AN,MATCH("da_合計",データシート3!$A$1:$AN$1,0),0))/10^3</f>
        <v>73021.534699659212</v>
      </c>
      <c r="BK74" s="35">
        <f t="shared" si="21"/>
        <v>1633875.3363003409</v>
      </c>
      <c r="BL74" s="35">
        <f t="shared" si="22"/>
        <v>0</v>
      </c>
      <c r="BM74" s="35">
        <f t="shared" si="23"/>
        <v>1633875.3363003409</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05368</v>
      </c>
      <c r="AY75" s="19" t="str">
        <f>IF(IFERROR(比較地域マスタ!$AE10,"")=0,"",IFERROR(比較地域マスタ!$AE10,""))</f>
        <v>大潟村</v>
      </c>
      <c r="AZ75" s="17"/>
      <c r="BA75" s="23">
        <v>4</v>
      </c>
      <c r="BB75" s="23">
        <v>1</v>
      </c>
      <c r="BC75" s="19" t="str">
        <f t="shared" si="24"/>
        <v>05368</v>
      </c>
      <c r="BD75" s="19" t="str">
        <f t="shared" si="25"/>
        <v>大潟村</v>
      </c>
      <c r="BE75" s="35">
        <f>VLOOKUP(BC75&amp;"_"&amp;$AZ$9,データシート3!A:AB,MATCH("ea_"&amp;"太陽光（建物系）"&amp;"_年間発電",データシート3!$A$1:$AB$1,0),0)/10^3+VLOOKUP(BC75&amp;"_"&amp;$AZ$9,データシート3!A:AB,MATCH("ea_"&amp;"太陽光（土地系）"&amp;"_年間発電",データシート3!$A$1:$AB$1,0),0)/10^3</f>
        <v>4288445.7540000007</v>
      </c>
      <c r="BF75" s="35">
        <f>VLOOKUP(BC75&amp;"_"&amp;$AZ$9,データシート3!A:AB,MATCH("ea_"&amp;"風力（陸上）"&amp;"_年間発電",データシート3!$A$1:$AB$1,0),0)/10^3</f>
        <v>312492.283</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5">
        <f t="shared" si="26"/>
        <v>4610075.6980000008</v>
      </c>
      <c r="BJ75" s="35">
        <f>(VLOOKUP($BC75&amp;"_"&amp;$AZ$8,データシート3!$A:$AN,MATCH("da_合計",データシート3!$A$1:$AN$1,0),0))/10^3</f>
        <v>26290.352326543009</v>
      </c>
      <c r="BK75" s="35">
        <f t="shared" si="21"/>
        <v>4583785.3456734577</v>
      </c>
      <c r="BL75" s="35">
        <f t="shared" si="22"/>
        <v>0</v>
      </c>
      <c r="BM75" s="35">
        <f t="shared" si="23"/>
        <v>4583785.3456734577</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05204</v>
      </c>
      <c r="AY76" s="19" t="str">
        <f>IF(IFERROR(比較地域マスタ!$AE11,"")=0,"",IFERROR(比較地域マスタ!$AE11,""))</f>
        <v>大館市</v>
      </c>
      <c r="AZ76" s="17"/>
      <c r="BA76" s="23">
        <v>5</v>
      </c>
      <c r="BB76" s="23">
        <v>1</v>
      </c>
      <c r="BC76" s="19" t="str">
        <f t="shared" si="24"/>
        <v>05204</v>
      </c>
      <c r="BD76" s="19" t="str">
        <f t="shared" si="25"/>
        <v>大館市</v>
      </c>
      <c r="BE76" s="35">
        <f>VLOOKUP(BC76&amp;"_"&amp;$AZ$9,データシート3!A:AB,MATCH("ea_"&amp;"太陽光（建物系）"&amp;"_年間発電",データシート3!$A$1:$AB$1,0),0)/10^3+VLOOKUP(BC76&amp;"_"&amp;$AZ$9,データシート3!A:AB,MATCH("ea_"&amp;"太陽光（土地系）"&amp;"_年間発電",データシート3!$A$1:$AB$1,0),0)/10^3</f>
        <v>1945712.6809999999</v>
      </c>
      <c r="BF76" s="35">
        <f>VLOOKUP(BC76&amp;"_"&amp;$AZ$9,データシート3!A:AB,MATCH("ea_"&amp;"風力（陸上）"&amp;"_年間発電",データシート3!$A$1:$AB$1,0),0)/10^3</f>
        <v>3142484.1880000001</v>
      </c>
      <c r="BG76" s="35">
        <f>VLOOKUP(BC76&amp;"_"&amp;$AZ$9,データシート3!A:AB,MATCH("ea_"&amp;"中小水（河川）"&amp;"_年間発電",データシート3!$A$1:$AB$1,0),0)/10^3+VLOOKUP(BC76&amp;"_"&amp;$AZ$9,データシート3!A:AB,MATCH("ea_"&amp;"中小水（農業用水路）"&amp;"_年間発電",データシート3!$A$1:$AB$1,0),0)/10^3</f>
        <v>95229.036999999982</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5">
        <f t="shared" si="26"/>
        <v>5183447.4909999995</v>
      </c>
      <c r="BJ76" s="35">
        <f>(VLOOKUP($BC76&amp;"_"&amp;$AZ$8,データシート3!$A:$AN,MATCH("da_合計",データシート3!$A$1:$AN$1,0),0))/10^3</f>
        <v>532233.46386649588</v>
      </c>
      <c r="BK76" s="35">
        <f t="shared" si="21"/>
        <v>4651214.0271335039</v>
      </c>
      <c r="BL76" s="35">
        <f t="shared" si="22"/>
        <v>0</v>
      </c>
      <c r="BM76" s="35">
        <f t="shared" si="23"/>
        <v>4651214.0271335039</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05206</v>
      </c>
      <c r="AY77" s="19" t="str">
        <f>IF(IFERROR(比較地域マスタ!$AE12,"")=0,"",IFERROR(比較地域マスタ!$AE12,""))</f>
        <v>男鹿市</v>
      </c>
      <c r="AZ77" s="17"/>
      <c r="BA77" s="23">
        <v>6</v>
      </c>
      <c r="BB77" s="23">
        <v>1</v>
      </c>
      <c r="BC77" s="19" t="str">
        <f t="shared" si="24"/>
        <v>05206</v>
      </c>
      <c r="BD77" s="19" t="str">
        <f t="shared" si="25"/>
        <v>男鹿市</v>
      </c>
      <c r="BE77" s="35">
        <f>VLOOKUP(BC77&amp;"_"&amp;$AZ$9,データシート3!A:AB,MATCH("ea_"&amp;"太陽光（建物系）"&amp;"_年間発電",データシート3!$A$1:$AB$1,0),0)/10^3+VLOOKUP(BC77&amp;"_"&amp;$AZ$9,データシート3!A:AB,MATCH("ea_"&amp;"太陽光（土地系）"&amp;"_年間発電",データシート3!$A$1:$AB$1,0),0)/10^3</f>
        <v>1340336.2640000004</v>
      </c>
      <c r="BF77" s="35">
        <f>VLOOKUP(BC77&amp;"_"&amp;$AZ$9,データシート3!A:AB,MATCH("ea_"&amp;"風力（陸上）"&amp;"_年間発電",データシート3!$A$1:$AB$1,0),0)/10^3</f>
        <v>1302128.9210000001</v>
      </c>
      <c r="BG77" s="35">
        <f>VLOOKUP(BC77&amp;"_"&amp;$AZ$9,データシート3!A:AB,MATCH("ea_"&amp;"中小水（河川）"&amp;"_年間発電",データシート3!$A$1:$AB$1,0),0)/10^3+VLOOKUP(BC77&amp;"_"&amp;$AZ$9,データシート3!A:AB,MATCH("ea_"&amp;"中小水（農業用水路）"&amp;"_年間発電",データシート3!$A$1:$AB$1,0),0)/10^3</f>
        <v>1293.0640000000001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5">
        <f t="shared" si="26"/>
        <v>2651536.8140000002</v>
      </c>
      <c r="BJ77" s="35">
        <f>(VLOOKUP($BC77&amp;"_"&amp;$AZ$8,データシート3!$A:$AN,MATCH("da_合計",データシート3!$A$1:$AN$1,0),0))/10^3</f>
        <v>142233.21874416675</v>
      </c>
      <c r="BK77" s="35">
        <f t="shared" si="21"/>
        <v>2509303.5952558336</v>
      </c>
      <c r="BL77" s="35">
        <f t="shared" si="22"/>
        <v>0</v>
      </c>
      <c r="BM77" s="35">
        <f t="shared" si="23"/>
        <v>2509303.5952558336</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05211</v>
      </c>
      <c r="AY78" s="19" t="str">
        <f>IF(IFERROR(比較地域マスタ!$AE13,"")=0,"",IFERROR(比較地域マスタ!$AE13,""))</f>
        <v>潟上市</v>
      </c>
      <c r="AZ78" s="17"/>
      <c r="BA78" s="23">
        <v>7</v>
      </c>
      <c r="BB78" s="23">
        <v>1</v>
      </c>
      <c r="BC78" s="19" t="str">
        <f t="shared" si="24"/>
        <v>05211</v>
      </c>
      <c r="BD78" s="19" t="str">
        <f t="shared" si="25"/>
        <v>潟上市</v>
      </c>
      <c r="BE78" s="35">
        <f>VLOOKUP(BC78&amp;"_"&amp;$AZ$9,データシート3!A:AB,MATCH("ea_"&amp;"太陽光（建物系）"&amp;"_年間発電",データシート3!$A$1:$AB$1,0),0)/10^3+VLOOKUP(BC78&amp;"_"&amp;$AZ$9,データシート3!A:AB,MATCH("ea_"&amp;"太陽光（土地系）"&amp;"_年間発電",データシート3!$A$1:$AB$1,0),0)/10^3</f>
        <v>1103371.4539999999</v>
      </c>
      <c r="BF78" s="35">
        <f>VLOOKUP(BC78&amp;"_"&amp;$AZ$9,データシート3!A:AB,MATCH("ea_"&amp;"風力（陸上）"&amp;"_年間発電",データシート3!$A$1:$AB$1,0),0)/10^3</f>
        <v>24323.941999999999</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1127695.3959999999</v>
      </c>
      <c r="BJ78" s="35">
        <f>(VLOOKUP($BC78&amp;"_"&amp;$AZ$8,データシート3!$A:$AN,MATCH("da_合計",データシート3!$A$1:$AN$1,0),0))/10^3</f>
        <v>193738.66293999273</v>
      </c>
      <c r="BK78" s="35">
        <f t="shared" si="21"/>
        <v>933956.73306000722</v>
      </c>
      <c r="BL78" s="35">
        <f t="shared" si="22"/>
        <v>0</v>
      </c>
      <c r="BM78" s="35">
        <f t="shared" si="23"/>
        <v>933956.73306000722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05209</v>
      </c>
      <c r="AY79" s="19" t="str">
        <f>IF(IFERROR(比較地域マスタ!$AE14,"")=0,"",IFERROR(比較地域マスタ!$AE14,""))</f>
        <v>鹿角市</v>
      </c>
      <c r="AZ79" s="17"/>
      <c r="BA79" s="23">
        <v>8</v>
      </c>
      <c r="BB79" s="23">
        <v>1</v>
      </c>
      <c r="BC79" s="19" t="str">
        <f t="shared" si="24"/>
        <v>05209</v>
      </c>
      <c r="BD79" s="19" t="str">
        <f t="shared" si="25"/>
        <v>鹿角市</v>
      </c>
      <c r="BE79" s="35">
        <f>VLOOKUP(BC79&amp;"_"&amp;$AZ$9,データシート3!A:AB,MATCH("ea_"&amp;"太陽光（建物系）"&amp;"_年間発電",データシート3!$A$1:$AB$1,0),0)/10^3+VLOOKUP(BC79&amp;"_"&amp;$AZ$9,データシート3!A:AB,MATCH("ea_"&amp;"太陽光（土地系）"&amp;"_年間発電",データシート3!$A$1:$AB$1,0),0)/10^3</f>
        <v>1680318.5250000001</v>
      </c>
      <c r="BF79" s="35">
        <f>VLOOKUP(BC79&amp;"_"&amp;$AZ$9,データシート3!A:AB,MATCH("ea_"&amp;"風力（陸上）"&amp;"_年間発電",データシート3!$A$1:$AB$1,0),0)/10^3</f>
        <v>5172628.5159999998</v>
      </c>
      <c r="BG79" s="35">
        <f>VLOOKUP(BC79&amp;"_"&amp;$AZ$9,データシート3!A:AB,MATCH("ea_"&amp;"中小水（河川）"&amp;"_年間発電",データシート3!$A$1:$AB$1,0),0)/10^3+VLOOKUP(BC79&amp;"_"&amp;$AZ$9,データシート3!A:AB,MATCH("ea_"&amp;"中小水（農業用水路）"&amp;"_年間発電",データシート3!$A$1:$AB$1,0),0)/10^3</f>
        <v>173486.68599999999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5">
        <f t="shared" si="26"/>
        <v>9318626.409</v>
      </c>
      <c r="BJ79" s="35">
        <f>(VLOOKUP($BC79&amp;"_"&amp;$AZ$8,データシート3!$A:$AN,MATCH("da_合計",データシート3!$A$1:$AN$1,0),0))/10^3</f>
        <v>175068.97179545238</v>
      </c>
      <c r="BK79" s="35">
        <f t="shared" si="21"/>
        <v>9143557.4372045472</v>
      </c>
      <c r="BL79" s="35">
        <f>IF(BK79&gt;0,0,BK79)</f>
        <v>0</v>
      </c>
      <c r="BM79" s="35">
        <f>IF(BK79&gt;0,BK79,0)</f>
        <v>9143557.4372045472</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05327</v>
      </c>
      <c r="AY80" s="19" t="str">
        <f>IF(IFERROR(比較地域マスタ!$AE15,"")=0,"",IFERROR(比較地域マスタ!$AE15,""))</f>
        <v>上小阿仁村</v>
      </c>
      <c r="AZ80" s="17"/>
      <c r="BA80" s="23">
        <v>9</v>
      </c>
      <c r="BB80" s="23">
        <v>1</v>
      </c>
      <c r="BC80" s="19" t="str">
        <f t="shared" si="24"/>
        <v>05327</v>
      </c>
      <c r="BD80" s="19" t="str">
        <f t="shared" si="25"/>
        <v>上小阿仁村</v>
      </c>
      <c r="BE80" s="35">
        <f>VLOOKUP(BC80&amp;"_"&amp;$AZ$9,データシート3!A:AB,MATCH("ea_"&amp;"太陽光（建物系）"&amp;"_年間発電",データシート3!$A$1:$AB$1,0),0)/10^3+VLOOKUP(BC80&amp;"_"&amp;$AZ$9,データシート3!A:AB,MATCH("ea_"&amp;"太陽光（土地系）"&amp;"_年間発電",データシート3!$A$1:$AB$1,0),0)/10^3</f>
        <v>98288.338999999993</v>
      </c>
      <c r="BF80" s="35">
        <f>VLOOKUP(BC80&amp;"_"&amp;$AZ$9,データシート3!A:AB,MATCH("ea_"&amp;"風力（陸上）"&amp;"_年間発電",データシート3!$A$1:$AB$1,0),0)/10^3</f>
        <v>1447359.5589999999</v>
      </c>
      <c r="BG80" s="35">
        <f>VLOOKUP(BC80&amp;"_"&amp;$AZ$9,データシート3!A:AB,MATCH("ea_"&amp;"中小水（河川）"&amp;"_年間発電",データシート3!$A$1:$AB$1,0),0)/10^3+VLOOKUP(BC80&amp;"_"&amp;$AZ$9,データシート3!A:AB,MATCH("ea_"&amp;"中小水（農業用水路）"&amp;"_年間発電",データシート3!$A$1:$AB$1,0),0)/10^3</f>
        <v>22325.225999999995</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1567973.1239999998</v>
      </c>
      <c r="BJ80" s="35">
        <f>(VLOOKUP($BC80&amp;"_"&amp;$AZ$8,データシート3!$A:$AN,MATCH("da_合計",データシート3!$A$1:$AN$1,0),0))/10^3</f>
        <v>11382.548249723997</v>
      </c>
      <c r="BK80" s="35">
        <f t="shared" si="21"/>
        <v>1556590.5757502757</v>
      </c>
      <c r="BL80" s="35">
        <f t="shared" si="22"/>
        <v>0</v>
      </c>
      <c r="BM80" s="35">
        <f t="shared" si="23"/>
        <v>1556590.5757502757</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05213</v>
      </c>
      <c r="AY81" s="19" t="str">
        <f>IF(IFERROR(比較地域マスタ!$AE16,"")=0,"",IFERROR(比較地域マスタ!$AE16,""))</f>
        <v>北秋田市</v>
      </c>
      <c r="AZ81" s="17"/>
      <c r="BA81" s="23">
        <v>10</v>
      </c>
      <c r="BB81" s="23">
        <v>1</v>
      </c>
      <c r="BC81" s="19" t="str">
        <f t="shared" si="24"/>
        <v>05213</v>
      </c>
      <c r="BD81" s="19" t="str">
        <f t="shared" si="25"/>
        <v>北秋田市</v>
      </c>
      <c r="BE81" s="35">
        <f>VLOOKUP(BC81&amp;"_"&amp;$AZ$9,データシート3!A:AB,MATCH("ea_"&amp;"太陽光（建物系）"&amp;"_年間発電",データシート3!$A$1:$AB$1,0),0)/10^3+VLOOKUP(BC81&amp;"_"&amp;$AZ$9,データシート3!A:AB,MATCH("ea_"&amp;"太陽光（土地系）"&amp;"_年間発電",データシート3!$A$1:$AB$1,0),0)/10^3</f>
        <v>1279600.1220000002</v>
      </c>
      <c r="BF81" s="35">
        <f>VLOOKUP(BC81&amp;"_"&amp;$AZ$9,データシート3!A:AB,MATCH("ea_"&amp;"風力（陸上）"&amp;"_年間発電",データシート3!$A$1:$AB$1,0),0)/10^3</f>
        <v>5437159.2549999999</v>
      </c>
      <c r="BG81" s="35">
        <f>VLOOKUP(BC81&amp;"_"&amp;$AZ$9,データシート3!A:AB,MATCH("ea_"&amp;"中小水（河川）"&amp;"_年間発電",データシート3!$A$1:$AB$1,0),0)/10^3+VLOOKUP(BC81&amp;"_"&amp;$AZ$9,データシート3!A:AB,MATCH("ea_"&amp;"中小水（農業用水路）"&amp;"_年間発電",データシート3!$A$1:$AB$1,0),0)/10^3</f>
        <v>181983.541</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5">
        <f t="shared" si="26"/>
        <v>6902898.2070000004</v>
      </c>
      <c r="BJ81" s="35">
        <f>(VLOOKUP($BC81&amp;"_"&amp;$AZ$8,データシート3!$A:$AN,MATCH("da_合計",データシート3!$A$1:$AN$1,0),0))/10^3</f>
        <v>184999.73694384328</v>
      </c>
      <c r="BK81" s="35">
        <f t="shared" si="21"/>
        <v>6717898.4700561576</v>
      </c>
      <c r="BL81" s="35">
        <f t="shared" si="22"/>
        <v>0</v>
      </c>
      <c r="BM81" s="35">
        <f t="shared" si="23"/>
        <v>6717898.4700561576</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05303</v>
      </c>
      <c r="AY82" s="19" t="str">
        <f>IF(IFERROR(比較地域マスタ!$AE17,"")=0,"",IFERROR(比較地域マスタ!$AE17,""))</f>
        <v>小坂町</v>
      </c>
      <c r="AZ82" s="17"/>
      <c r="BA82" s="23">
        <v>11</v>
      </c>
      <c r="BB82" s="23">
        <v>1</v>
      </c>
      <c r="BC82" s="19" t="str">
        <f t="shared" si="24"/>
        <v>05303</v>
      </c>
      <c r="BD82" s="19" t="str">
        <f t="shared" si="25"/>
        <v>小坂町</v>
      </c>
      <c r="BE82" s="35">
        <f>VLOOKUP(BC82&amp;"_"&amp;$AZ$9,データシート3!A:AB,MATCH("ea_"&amp;"太陽光（建物系）"&amp;"_年間発電",データシート3!$A$1:$AB$1,0),0)/10^3+VLOOKUP(BC82&amp;"_"&amp;$AZ$9,データシート3!A:AB,MATCH("ea_"&amp;"太陽光（土地系）"&amp;"_年間発電",データシート3!$A$1:$AB$1,0),0)/10^3</f>
        <v>270250.114</v>
      </c>
      <c r="BF82" s="35">
        <f>VLOOKUP(BC82&amp;"_"&amp;$AZ$9,データシート3!A:AB,MATCH("ea_"&amp;"風力（陸上）"&amp;"_年間発電",データシート3!$A$1:$AB$1,0),0)/10^3</f>
        <v>592070.41799999983</v>
      </c>
      <c r="BG82" s="35">
        <f>VLOOKUP(BC82&amp;"_"&amp;$AZ$9,データシート3!A:AB,MATCH("ea_"&amp;"中小水（河川）"&amp;"_年間発電",データシート3!$A$1:$AB$1,0),0)/10^3+VLOOKUP(BC82&amp;"_"&amp;$AZ$9,データシート3!A:AB,MATCH("ea_"&amp;"中小水（農業用水路）"&amp;"_年間発電",データシート3!$A$1:$AB$1,0),0)/10^3</f>
        <v>48714.968999999997</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5">
        <f t="shared" si="26"/>
        <v>911483.87299999991</v>
      </c>
      <c r="BJ82" s="35">
        <f>(VLOOKUP($BC82&amp;"_"&amp;$AZ$8,データシート3!$A:$AN,MATCH("da_合計",データシート3!$A$1:$AN$1,0),0))/10^3</f>
        <v>81072.42379756314</v>
      </c>
      <c r="BK82" s="35">
        <f t="shared" si="21"/>
        <v>830411.44920243672</v>
      </c>
      <c r="BL82" s="35">
        <f t="shared" si="22"/>
        <v>0</v>
      </c>
      <c r="BM82" s="35">
        <f t="shared" si="23"/>
        <v>830411.44920243672</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05361</v>
      </c>
      <c r="AY83" s="19" t="str">
        <f>IF(IFERROR(比較地域マスタ!$AE18,"")=0,"",IFERROR(比較地域マスタ!$AE18,""))</f>
        <v>五城目町</v>
      </c>
      <c r="AZ83" s="17"/>
      <c r="BA83" s="23">
        <v>12</v>
      </c>
      <c r="BB83" s="23">
        <v>1</v>
      </c>
      <c r="BC83" s="19" t="str">
        <f t="shared" si="24"/>
        <v>05361</v>
      </c>
      <c r="BD83" s="19" t="str">
        <f t="shared" si="25"/>
        <v>五城目町</v>
      </c>
      <c r="BE83" s="35">
        <f>VLOOKUP(BC83&amp;"_"&amp;$AZ$9,データシート3!A:AB,MATCH("ea_"&amp;"太陽光（建物系）"&amp;"_年間発電",データシート3!$A$1:$AB$1,0),0)/10^3+VLOOKUP(BC83&amp;"_"&amp;$AZ$9,データシート3!A:AB,MATCH("ea_"&amp;"太陽光（土地系）"&amp;"_年間発電",データシート3!$A$1:$AB$1,0),0)/10^3</f>
        <v>430619.17799999996</v>
      </c>
      <c r="BF83" s="35">
        <f>VLOOKUP(BC83&amp;"_"&amp;$AZ$9,データシート3!A:AB,MATCH("ea_"&amp;"風力（陸上）"&amp;"_年間発電",データシート3!$A$1:$AB$1,0),0)/10^3</f>
        <v>506662.087</v>
      </c>
      <c r="BG83" s="35">
        <f>VLOOKUP(BC83&amp;"_"&amp;$AZ$9,データシート3!A:AB,MATCH("ea_"&amp;"中小水（河川）"&amp;"_年間発電",データシート3!$A$1:$AB$1,0),0)/10^3+VLOOKUP(BC83&amp;"_"&amp;$AZ$9,データシート3!A:AB,MATCH("ea_"&amp;"中小水（農業用水路）"&amp;"_年間発電",データシート3!$A$1:$AB$1,0),0)/10^3</f>
        <v>11004.768</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948286.03299999994</v>
      </c>
      <c r="BJ83" s="35">
        <f>(VLOOKUP($BC83&amp;"_"&amp;$AZ$8,データシート3!$A:$AN,MATCH("da_合計",データシート3!$A$1:$AN$1,0),0))/10^3</f>
        <v>49026.548012988525</v>
      </c>
      <c r="BK83" s="35">
        <f t="shared" si="21"/>
        <v>899259.48498701141</v>
      </c>
      <c r="BL83" s="35">
        <f t="shared" si="22"/>
        <v>0</v>
      </c>
      <c r="BM83" s="35">
        <f t="shared" si="23"/>
        <v>899259.48498701141</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05215</v>
      </c>
      <c r="AY84" s="19" t="str">
        <f>IF(IFERROR(比較地域マスタ!$AE19,"")=0,"",IFERROR(比較地域マスタ!$AE19,""))</f>
        <v>仙北市</v>
      </c>
      <c r="AZ84" s="17"/>
      <c r="BA84" s="23">
        <v>13</v>
      </c>
      <c r="BB84" s="23">
        <v>1</v>
      </c>
      <c r="BC84" s="19" t="str">
        <f t="shared" si="24"/>
        <v>05215</v>
      </c>
      <c r="BD84" s="19" t="str">
        <f t="shared" si="25"/>
        <v>仙北市</v>
      </c>
      <c r="BE84" s="35">
        <f>VLOOKUP(BC84&amp;"_"&amp;$AZ$9,データシート3!A:AB,MATCH("ea_"&amp;"太陽光（建物系）"&amp;"_年間発電",データシート3!$A$1:$AB$1,0),0)/10^3+VLOOKUP(BC84&amp;"_"&amp;$AZ$9,データシート3!A:AB,MATCH("ea_"&amp;"太陽光（土地系）"&amp;"_年間発電",データシート3!$A$1:$AB$1,0),0)/10^3</f>
        <v>1378089.081</v>
      </c>
      <c r="BF84" s="35">
        <f>VLOOKUP(BC84&amp;"_"&amp;$AZ$9,データシート3!A:AB,MATCH("ea_"&amp;"風力（陸上）"&amp;"_年間発電",データシート3!$A$1:$AB$1,0),0)/10^3</f>
        <v>2528397.4019999993</v>
      </c>
      <c r="BG84" s="35">
        <f>VLOOKUP(BC84&amp;"_"&amp;$AZ$9,データシート3!A:AB,MATCH("ea_"&amp;"中小水（河川）"&amp;"_年間発電",データシート3!$A$1:$AB$1,0),0)/10^3+VLOOKUP(BC84&amp;"_"&amp;$AZ$9,データシート3!A:AB,MATCH("ea_"&amp;"中小水（農業用水路）"&amp;"_年間発電",データシート3!$A$1:$AB$1,0),0)/10^3</f>
        <v>349568.38399999996</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5">
        <f t="shared" si="26"/>
        <v>10274760.682</v>
      </c>
      <c r="BJ84" s="35">
        <f>(VLOOKUP($BC84&amp;"_"&amp;$AZ$8,データシート3!$A:$AN,MATCH("da_合計",データシート3!$A$1:$AN$1,0),0))/10^3</f>
        <v>141741.05692265171</v>
      </c>
      <c r="BK84" s="35">
        <f t="shared" si="21"/>
        <v>10133019.625077348</v>
      </c>
      <c r="BL84" s="35">
        <f t="shared" si="22"/>
        <v>0</v>
      </c>
      <c r="BM84" s="35">
        <f t="shared" si="23"/>
        <v>10133019.625077348</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05212</v>
      </c>
      <c r="AY85" s="19" t="str">
        <f>IF(IFERROR(比較地域マスタ!$AE20,"")=0,"",IFERROR(比較地域マスタ!$AE20,""))</f>
        <v>大仙市</v>
      </c>
      <c r="AZ85" s="17"/>
      <c r="BA85" s="23">
        <v>14</v>
      </c>
      <c r="BB85" s="23">
        <v>1</v>
      </c>
      <c r="BC85" s="19" t="str">
        <f t="shared" si="24"/>
        <v>05212</v>
      </c>
      <c r="BD85" s="19" t="str">
        <f t="shared" si="25"/>
        <v>大仙市</v>
      </c>
      <c r="BE85" s="35">
        <f>VLOOKUP(BC85&amp;"_"&amp;$AZ$9,データシート3!A:AB,MATCH("ea_"&amp;"太陽光（建物系）"&amp;"_年間発電",データシート3!$A$1:$AB$1,0),0)/10^3+VLOOKUP(BC85&amp;"_"&amp;$AZ$9,データシート3!A:AB,MATCH("ea_"&amp;"太陽光（土地系）"&amp;"_年間発電",データシート3!$A$1:$AB$1,0),0)/10^3</f>
        <v>5158785.7989999996</v>
      </c>
      <c r="BF85" s="35">
        <f>VLOOKUP(BC85&amp;"_"&amp;$AZ$9,データシート3!A:AB,MATCH("ea_"&amp;"風力（陸上）"&amp;"_年間発電",データシート3!$A$1:$AB$1,0),0)/10^3</f>
        <v>1056757.334</v>
      </c>
      <c r="BG85" s="35">
        <f>VLOOKUP(BC85&amp;"_"&amp;$AZ$9,データシート3!A:AB,MATCH("ea_"&amp;"中小水（河川）"&amp;"_年間発電",データシート3!$A$1:$AB$1,0),0)/10^3+VLOOKUP(BC85&amp;"_"&amp;$AZ$9,データシート3!A:AB,MATCH("ea_"&amp;"中小水（農業用水路）"&amp;"_年間発電",データシート3!$A$1:$AB$1,0),0)/10^3</f>
        <v>23353.702000000001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5">
        <f t="shared" si="26"/>
        <v>6238901.2499999991</v>
      </c>
      <c r="BJ85" s="35">
        <f>(VLOOKUP($BC85&amp;"_"&amp;$AZ$8,データシート3!$A:$AN,MATCH("da_合計",データシート3!$A$1:$AN$1,0),0))/10^3</f>
        <v>488224.09860732948</v>
      </c>
      <c r="BK85" s="35">
        <f t="shared" si="21"/>
        <v>5750677.1513926694</v>
      </c>
      <c r="BL85" s="35">
        <f t="shared" si="22"/>
        <v>0</v>
      </c>
      <c r="BM85" s="35">
        <f t="shared" si="23"/>
        <v>5750677.1513926694</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05214</v>
      </c>
      <c r="AY86" s="19" t="str">
        <f>IF(IFERROR(比較地域マスタ!$AE21,"")=0,"",IFERROR(比較地域マスタ!$AE21,""))</f>
        <v>にかほ市</v>
      </c>
      <c r="AZ86" s="17"/>
      <c r="BA86" s="23">
        <v>15</v>
      </c>
      <c r="BB86" s="23">
        <v>1</v>
      </c>
      <c r="BC86" s="19" t="str">
        <f t="shared" si="24"/>
        <v>05214</v>
      </c>
      <c r="BD86" s="19" t="str">
        <f t="shared" si="25"/>
        <v>にかほ市</v>
      </c>
      <c r="BE86" s="35">
        <f>VLOOKUP(BC86&amp;"_"&amp;$AZ$9,データシート3!A:AB,MATCH("ea_"&amp;"太陽光（建物系）"&amp;"_年間発電",データシート3!$A$1:$AB$1,0),0)/10^3+VLOOKUP(BC86&amp;"_"&amp;$AZ$9,データシート3!A:AB,MATCH("ea_"&amp;"太陽光（土地系）"&amp;"_年間発電",データシート3!$A$1:$AB$1,0),0)/10^3</f>
        <v>970657.3389999998</v>
      </c>
      <c r="BF86" s="35">
        <f>VLOOKUP(BC86&amp;"_"&amp;$AZ$9,データシート3!A:AB,MATCH("ea_"&amp;"風力（陸上）"&amp;"_年間発電",データシート3!$A$1:$AB$1,0),0)/10^3</f>
        <v>1404648.719</v>
      </c>
      <c r="BG86" s="35">
        <f>VLOOKUP(BC86&amp;"_"&amp;$AZ$9,データシート3!A:AB,MATCH("ea_"&amp;"中小水（河川）"&amp;"_年間発電",データシート3!$A$1:$AB$1,0),0)/10^3+VLOOKUP(BC86&amp;"_"&amp;$AZ$9,データシート3!A:AB,MATCH("ea_"&amp;"中小水（農業用水路）"&amp;"_年間発電",データシート3!$A$1:$AB$1,0),0)/10^3</f>
        <v>113111.83100000002</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5">
        <f t="shared" si="26"/>
        <v>2646183.5639999998</v>
      </c>
      <c r="BJ86" s="35">
        <f>(VLOOKUP($BC86&amp;"_"&amp;$AZ$8,データシート3!$A:$AN,MATCH("da_合計",データシート3!$A$1:$AN$1,0),0))/10^3</f>
        <v>386704.16431416344</v>
      </c>
      <c r="BK86" s="35">
        <f t="shared" si="21"/>
        <v>2259479.3996858364</v>
      </c>
      <c r="BL86" s="35">
        <f t="shared" si="22"/>
        <v>0</v>
      </c>
      <c r="BM86" s="35">
        <f t="shared" si="23"/>
        <v>2259479.3996858364</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05202</v>
      </c>
      <c r="AY87" s="19" t="str">
        <f>IF(IFERROR(比較地域マスタ!$AE22,"")=0,"",IFERROR(比較地域マスタ!$AE22,""))</f>
        <v>能代市</v>
      </c>
      <c r="AZ87" s="17"/>
      <c r="BA87" s="23">
        <v>16</v>
      </c>
      <c r="BB87" s="23">
        <v>1</v>
      </c>
      <c r="BC87" s="19" t="str">
        <f t="shared" si="24"/>
        <v>05202</v>
      </c>
      <c r="BD87" s="19" t="str">
        <f t="shared" si="25"/>
        <v>能代市</v>
      </c>
      <c r="BE87" s="35">
        <f>VLOOKUP(BC87&amp;"_"&amp;$AZ$9,データシート3!A:AB,MATCH("ea_"&amp;"太陽光（建物系）"&amp;"_年間発電",データシート3!$A$1:$AB$1,0),0)/10^3+VLOOKUP(BC87&amp;"_"&amp;$AZ$9,データシート3!A:AB,MATCH("ea_"&amp;"太陽光（土地系）"&amp;"_年間発電",データシート3!$A$1:$AB$1,0),0)/10^3</f>
        <v>1906841.287</v>
      </c>
      <c r="BF87" s="35">
        <f>VLOOKUP(BC87&amp;"_"&amp;$AZ$9,データシート3!A:AB,MATCH("ea_"&amp;"風力（陸上）"&amp;"_年間発電",データシート3!$A$1:$AB$1,0),0)/10^3</f>
        <v>2098179.9589999993</v>
      </c>
      <c r="BG87" s="35">
        <f>VLOOKUP(BC87&amp;"_"&amp;$AZ$9,データシート3!A:AB,MATCH("ea_"&amp;"中小水（河川）"&amp;"_年間発電",データシート3!$A$1:$AB$1,0),0)/10^3+VLOOKUP(BC87&amp;"_"&amp;$AZ$9,データシート3!A:AB,MATCH("ea_"&amp;"中小水（農業用水路）"&amp;"_年間発電",データシート3!$A$1:$AB$1,0),0)/10^3</f>
        <v>20042.53</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5">
        <f t="shared" si="26"/>
        <v>4028915.4079999994</v>
      </c>
      <c r="BJ87" s="35">
        <f>(VLOOKUP($BC87&amp;"_"&amp;$AZ$8,データシート3!$A:$AN,MATCH("da_合計",データシート3!$A$1:$AN$1,0),0))/10^3</f>
        <v>317084.5054486554</v>
      </c>
      <c r="BK87" s="35">
        <f t="shared" si="21"/>
        <v>3711830.9025513441</v>
      </c>
      <c r="BL87" s="35">
        <f t="shared" si="22"/>
        <v>0</v>
      </c>
      <c r="BM87" s="35">
        <f t="shared" si="23"/>
        <v>3711830.9025513441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05363</v>
      </c>
      <c r="AY88" s="19" t="str">
        <f>IF(IFERROR(比較地域マスタ!$AE23,"")=0,"",IFERROR(比較地域マスタ!$AE23,""))</f>
        <v>八郎潟町</v>
      </c>
      <c r="AZ88" s="17"/>
      <c r="BA88" s="23">
        <v>17</v>
      </c>
      <c r="BB88" s="23">
        <v>1</v>
      </c>
      <c r="BC88" s="19" t="str">
        <f t="shared" si="24"/>
        <v>05363</v>
      </c>
      <c r="BD88" s="19" t="str">
        <f t="shared" si="25"/>
        <v>八郎潟町</v>
      </c>
      <c r="BE88" s="35">
        <f>VLOOKUP(BC88&amp;"_"&amp;$AZ$9,データシート3!A:AB,MATCH("ea_"&amp;"太陽光（建物系）"&amp;"_年間発電",データシート3!$A$1:$AB$1,0),0)/10^3+VLOOKUP(BC88&amp;"_"&amp;$AZ$9,データシート3!A:AB,MATCH("ea_"&amp;"太陽光（土地系）"&amp;"_年間発電",データシート3!$A$1:$AB$1,0),0)/10^3</f>
        <v>222417.495</v>
      </c>
      <c r="BF88" s="35">
        <f>VLOOKUP(BC88&amp;"_"&amp;$AZ$9,データシート3!A:AB,MATCH("ea_"&amp;"風力（陸上）"&amp;"_年間発電",データシート3!$A$1:$AB$1,0),0)/10^3</f>
        <v>1657.537</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224075.03200000001</v>
      </c>
      <c r="BJ88" s="35">
        <f>(VLOOKUP($BC88&amp;"_"&amp;$AZ$8,データシート3!$A:$AN,MATCH("da_合計",データシート3!$A$1:$AN$1,0),0))/10^3</f>
        <v>26374.646290178069</v>
      </c>
      <c r="BK88" s="35">
        <f t="shared" si="21"/>
        <v>197700.38570982195</v>
      </c>
      <c r="BL88" s="35">
        <f t="shared" si="22"/>
        <v>0</v>
      </c>
      <c r="BM88" s="35">
        <f t="shared" si="23"/>
        <v>197700.38570982195</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05349</v>
      </c>
      <c r="AY89" s="19" t="str">
        <f>IF(IFERROR(比較地域マスタ!$AE24,"")=0,"",IFERROR(比較地域マスタ!$AE24,""))</f>
        <v>八峰町</v>
      </c>
      <c r="AZ89" s="17"/>
      <c r="BA89" s="23">
        <v>18</v>
      </c>
      <c r="BB89" s="23">
        <v>1</v>
      </c>
      <c r="BC89" s="19" t="str">
        <f t="shared" si="24"/>
        <v>05349</v>
      </c>
      <c r="BD89" s="19" t="str">
        <f t="shared" si="25"/>
        <v>八峰町</v>
      </c>
      <c r="BE89" s="35">
        <f>VLOOKUP(BC89&amp;"_"&amp;$AZ$9,データシート3!A:AB,MATCH("ea_"&amp;"太陽光（建物系）"&amp;"_年間発電",データシート3!$A$1:$AB$1,0),0)/10^3+VLOOKUP(BC89&amp;"_"&amp;$AZ$9,データシート3!A:AB,MATCH("ea_"&amp;"太陽光（土地系）"&amp;"_年間発電",データシート3!$A$1:$AB$1,0),0)/10^3</f>
        <v>549421.08799999999</v>
      </c>
      <c r="BF89" s="35">
        <f>VLOOKUP(BC89&amp;"_"&amp;$AZ$9,データシート3!A:AB,MATCH("ea_"&amp;"風力（陸上）"&amp;"_年間発電",データシート3!$A$1:$AB$1,0),0)/10^3</f>
        <v>298147.22100000002</v>
      </c>
      <c r="BG89" s="35">
        <f>VLOOKUP(BC89&amp;"_"&amp;$AZ$9,データシート3!A:AB,MATCH("ea_"&amp;"中小水（河川）"&amp;"_年間発電",データシート3!$A$1:$AB$1,0),0)/10^3+VLOOKUP(BC89&amp;"_"&amp;$AZ$9,データシート3!A:AB,MATCH("ea_"&amp;"中小水（農業用水路）"&amp;"_年間発電",データシート3!$A$1:$AB$1,0),0)/10^3</f>
        <v>94281.785999999993</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5">
        <f t="shared" si="26"/>
        <v>941881.49099999992</v>
      </c>
      <c r="BJ89" s="35">
        <f>(VLOOKUP($BC89&amp;"_"&amp;$AZ$8,データシート3!$A:$AN,MATCH("da_合計",データシート3!$A$1:$AN$1,0),0))/10^3</f>
        <v>32273.537003686866</v>
      </c>
      <c r="BK89" s="35">
        <f t="shared" si="21"/>
        <v>909607.95399631304</v>
      </c>
      <c r="BL89" s="35">
        <f t="shared" si="22"/>
        <v>0</v>
      </c>
      <c r="BM89" s="35">
        <f t="shared" si="23"/>
        <v>909607.95399631304</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05464</v>
      </c>
      <c r="AY90" s="19" t="str">
        <f>IF(IFERROR(比較地域マスタ!$AE25,"")=0,"",IFERROR(比較地域マスタ!$AE25,""))</f>
        <v>東成瀬村</v>
      </c>
      <c r="AZ90" s="17"/>
      <c r="BA90" s="23">
        <v>19</v>
      </c>
      <c r="BB90" s="23">
        <v>1</v>
      </c>
      <c r="BC90" s="19" t="str">
        <f t="shared" si="24"/>
        <v>05464</v>
      </c>
      <c r="BD90" s="19" t="str">
        <f t="shared" si="25"/>
        <v>東成瀬村</v>
      </c>
      <c r="BE90" s="35">
        <f>VLOOKUP(BC90&amp;"_"&amp;$AZ$9,データシート3!A:AB,MATCH("ea_"&amp;"太陽光（建物系）"&amp;"_年間発電",データシート3!$A$1:$AB$1,0),0)/10^3+VLOOKUP(BC90&amp;"_"&amp;$AZ$9,データシート3!A:AB,MATCH("ea_"&amp;"太陽光（土地系）"&amp;"_年間発電",データシート3!$A$1:$AB$1,0),0)/10^3</f>
        <v>99863.255999999979</v>
      </c>
      <c r="BF90" s="35">
        <f>VLOOKUP(BC90&amp;"_"&amp;$AZ$9,データシート3!A:AB,MATCH("ea_"&amp;"風力（陸上）"&amp;"_年間発電",データシート3!$A$1:$AB$1,0),0)/10^3</f>
        <v>1395553.601</v>
      </c>
      <c r="BG90" s="35">
        <f>VLOOKUP(BC90&amp;"_"&amp;$AZ$9,データシート3!A:AB,MATCH("ea_"&amp;"中小水（河川）"&amp;"_年間発電",データシート3!$A$1:$AB$1,0),0)/10^3+VLOOKUP(BC90&amp;"_"&amp;$AZ$9,データシート3!A:AB,MATCH("ea_"&amp;"中小水（農業用水路）"&amp;"_年間発電",データシート3!$A$1:$AB$1,0),0)/10^3</f>
        <v>101616.874</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5">
        <f t="shared" si="26"/>
        <v>1600076.4290000002</v>
      </c>
      <c r="BJ90" s="35">
        <f>(VLOOKUP($BC90&amp;"_"&amp;$AZ$8,データシート3!$A:$AN,MATCH("da_合計",データシート3!$A$1:$AN$1,0),0))/10^3</f>
        <v>13401.532388212294</v>
      </c>
      <c r="BK90" s="35">
        <f t="shared" si="21"/>
        <v>1586674.8966117878</v>
      </c>
      <c r="BL90" s="35">
        <f t="shared" si="22"/>
        <v>0</v>
      </c>
      <c r="BM90" s="35">
        <f t="shared" si="23"/>
        <v>1586674.8966117878</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05346</v>
      </c>
      <c r="AY91" s="19" t="str">
        <f>IF(IFERROR(比較地域マスタ!$AE26,"")=0,"",IFERROR(比較地域マスタ!$AE26,""))</f>
        <v>藤里町</v>
      </c>
      <c r="BA91" s="23">
        <v>20</v>
      </c>
      <c r="BB91" s="23">
        <v>1</v>
      </c>
      <c r="BC91" s="19" t="str">
        <f t="shared" si="24"/>
        <v>05346</v>
      </c>
      <c r="BD91" s="19" t="str">
        <f t="shared" si="25"/>
        <v>藤里町</v>
      </c>
      <c r="BE91" s="35">
        <f>VLOOKUP(BC91&amp;"_"&amp;$AZ$9,データシート3!A:AB,MATCH("ea_"&amp;"太陽光（建物系）"&amp;"_年間発電",データシート3!$A$1:$AB$1,0),0)/10^3+VLOOKUP(BC91&amp;"_"&amp;$AZ$9,データシート3!A:AB,MATCH("ea_"&amp;"太陽光（土地系）"&amp;"_年間発電",データシート3!$A$1:$AB$1,0),0)/10^3</f>
        <v>253827.00300000003</v>
      </c>
      <c r="BF91" s="35">
        <f>VLOOKUP(BC91&amp;"_"&amp;$AZ$9,データシート3!A:AB,MATCH("ea_"&amp;"風力（陸上）"&amp;"_年間発電",データシート3!$A$1:$AB$1,0),0)/10^3</f>
        <v>606527.85600000003</v>
      </c>
      <c r="BG91" s="35">
        <f>VLOOKUP(BC91&amp;"_"&amp;$AZ$9,データシート3!A:AB,MATCH("ea_"&amp;"中小水（河川）"&amp;"_年間発電",データシート3!$A$1:$AB$1,0),0)/10^3+VLOOKUP(BC91&amp;"_"&amp;$AZ$9,データシート3!A:AB,MATCH("ea_"&amp;"中小水（農業用水路）"&amp;"_年間発電",データシート3!$A$1:$AB$1,0),0)/10^3</f>
        <v>106505.46700000002</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966860.32600000012</v>
      </c>
      <c r="BJ91" s="35">
        <f>(VLOOKUP($BC91&amp;"_"&amp;$AZ$8,データシート3!$A:$AN,MATCH("da_合計",データシート3!$A$1:$AN$1,0),0))/10^3</f>
        <v>12795.893511409731</v>
      </c>
      <c r="BK91" s="35">
        <f t="shared" si="21"/>
        <v>954064.43248859036</v>
      </c>
      <c r="BL91" s="35">
        <f t="shared" si="22"/>
        <v>0</v>
      </c>
      <c r="BM91" s="35">
        <f t="shared" si="23"/>
        <v>954064.43248859036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05434</v>
      </c>
      <c r="AY92" s="19" t="str">
        <f>IF(IFERROR(比較地域マスタ!$AE27,"")=0,"",IFERROR(比較地域マスタ!$AE27,""))</f>
        <v>美郷町</v>
      </c>
      <c r="AZ92" s="17"/>
      <c r="BA92" s="23">
        <v>21</v>
      </c>
      <c r="BB92" s="23">
        <v>1</v>
      </c>
      <c r="BC92" s="19" t="str">
        <f t="shared" si="24"/>
        <v>05434</v>
      </c>
      <c r="BD92" s="19" t="str">
        <f t="shared" si="25"/>
        <v>美郷町</v>
      </c>
      <c r="BE92" s="35">
        <f>VLOOKUP(BC92&amp;"_"&amp;$AZ$9,データシート3!A:AB,MATCH("ea_"&amp;"太陽光（建物系）"&amp;"_年間発電",データシート3!$A$1:$AB$1,0),0)/10^3+VLOOKUP(BC92&amp;"_"&amp;$AZ$9,データシート3!A:AB,MATCH("ea_"&amp;"太陽光（土地系）"&amp;"_年間発電",データシート3!$A$1:$AB$1,0),0)/10^3</f>
        <v>1641292.0589999999</v>
      </c>
      <c r="BF92" s="35">
        <f>VLOOKUP(BC92&amp;"_"&amp;$AZ$9,データシート3!A:AB,MATCH("ea_"&amp;"風力（陸上）"&amp;"_年間発電",データシート3!$A$1:$AB$1,0),0)/10^3</f>
        <v>186570.079</v>
      </c>
      <c r="BG92" s="35">
        <f>VLOOKUP(BC92&amp;"_"&amp;$AZ$9,データシート3!A:AB,MATCH("ea_"&amp;"中小水（河川）"&amp;"_年間発電",データシート3!$A$1:$AB$1,0),0)/10^3+VLOOKUP(BC92&amp;"_"&amp;$AZ$9,データシート3!A:AB,MATCH("ea_"&amp;"中小水（農業用水路）"&amp;"_年間発電",データシート3!$A$1:$AB$1,0),0)/10^3</f>
        <v>17048.579000000002</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5">
        <f t="shared" si="26"/>
        <v>1844918.3209999998</v>
      </c>
      <c r="BJ92" s="35">
        <f>(VLOOKUP($BC92&amp;"_"&amp;$AZ$8,データシート3!$A:$AN,MATCH("da_合計",データシート3!$A$1:$AN$1,0),0))/10^3</f>
        <v>89546.646540339512</v>
      </c>
      <c r="BK92" s="35">
        <f>BI92-BJ92</f>
        <v>1755371.6744596602</v>
      </c>
      <c r="BL92" s="35">
        <f t="shared" si="22"/>
        <v>0</v>
      </c>
      <c r="BM92" s="35">
        <f t="shared" si="23"/>
        <v>1755371.6744596602</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05348</v>
      </c>
      <c r="AY93" s="19" t="str">
        <f>IF(IFERROR(比較地域マスタ!$AE28,"")=0,"",IFERROR(比較地域マスタ!$AE28,""))</f>
        <v>三種町</v>
      </c>
      <c r="AZ93" s="17"/>
      <c r="BA93" s="23">
        <v>22</v>
      </c>
      <c r="BB93" s="23">
        <v>1</v>
      </c>
      <c r="BC93" s="19" t="str">
        <f t="shared" si="24"/>
        <v>05348</v>
      </c>
      <c r="BD93" s="19" t="str">
        <f t="shared" si="25"/>
        <v>三種町</v>
      </c>
      <c r="BE93" s="35">
        <f>VLOOKUP(BC93&amp;"_"&amp;$AZ$9,データシート3!A:AB,MATCH("ea_"&amp;"太陽光（建物系）"&amp;"_年間発電",データシート3!$A$1:$AB$1,0),0)/10^3+VLOOKUP(BC93&amp;"_"&amp;$AZ$9,データシート3!A:AB,MATCH("ea_"&amp;"太陽光（土地系）"&amp;"_年間発電",データシート3!$A$1:$AB$1,0),0)/10^3</f>
        <v>1538748.777</v>
      </c>
      <c r="BF93" s="35">
        <f>VLOOKUP(BC93&amp;"_"&amp;$AZ$9,データシート3!A:AB,MATCH("ea_"&amp;"風力（陸上）"&amp;"_年間発電",データシート3!$A$1:$AB$1,0),0)/10^3</f>
        <v>750855.32499999995</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5">
        <f t="shared" si="26"/>
        <v>2293383.3760000002</v>
      </c>
      <c r="BJ93" s="35">
        <f>(VLOOKUP($BC93&amp;"_"&amp;$AZ$8,データシート3!$A:$AN,MATCH("da_合計",データシート3!$A$1:$AN$1,0),0))/10^3</f>
        <v>69499.89627804792</v>
      </c>
      <c r="BK93" s="35">
        <f t="shared" si="21"/>
        <v>2223883.4797219522</v>
      </c>
      <c r="BL93" s="35">
        <f t="shared" si="22"/>
        <v>0</v>
      </c>
      <c r="BM93" s="35">
        <f t="shared" si="23"/>
        <v>2223883.4797219522</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05207</v>
      </c>
      <c r="AY94" s="19" t="str">
        <f>IF(IFERROR(比較地域マスタ!$AE29,"")=0,"",IFERROR(比較地域マスタ!$AE29,""))</f>
        <v>湯沢市</v>
      </c>
      <c r="AZ94" s="17"/>
      <c r="BA94" s="23">
        <v>23</v>
      </c>
      <c r="BB94" s="23">
        <v>1</v>
      </c>
      <c r="BC94" s="19" t="str">
        <f t="shared" si="24"/>
        <v>05207</v>
      </c>
      <c r="BD94" s="19" t="str">
        <f t="shared" si="25"/>
        <v>湯沢市</v>
      </c>
      <c r="BE94" s="35">
        <f>VLOOKUP(BC94&amp;"_"&amp;$AZ$9,データシート3!A:AB,MATCH("ea_"&amp;"太陽光（建物系）"&amp;"_年間発電",データシート3!$A$1:$AB$1,0),0)/10^3+VLOOKUP(BC94&amp;"_"&amp;$AZ$9,データシート3!A:AB,MATCH("ea_"&amp;"太陽光（土地系）"&amp;"_年間発電",データシート3!$A$1:$AB$1,0),0)/10^3</f>
        <v>1608706.5579999997</v>
      </c>
      <c r="BF94" s="35">
        <f>VLOOKUP(BC94&amp;"_"&amp;$AZ$9,データシート3!A:AB,MATCH("ea_"&amp;"風力（陸上）"&amp;"_年間発電",データシート3!$A$1:$AB$1,0),0)/10^3</f>
        <v>2599313.9939999999</v>
      </c>
      <c r="BG94" s="35">
        <f>VLOOKUP(BC94&amp;"_"&amp;$AZ$9,データシート3!A:AB,MATCH("ea_"&amp;"中小水（河川）"&amp;"_年間発電",データシート3!$A$1:$AB$1,0),0)/10^3+VLOOKUP(BC94&amp;"_"&amp;$AZ$9,データシート3!A:AB,MATCH("ea_"&amp;"中小水（農業用水路）"&amp;"_年間発電",データシート3!$A$1:$AB$1,0),0)/10^3</f>
        <v>179424.15900000001</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5">
        <f t="shared" si="26"/>
        <v>7077226.5759999994</v>
      </c>
      <c r="BJ94" s="35">
        <f>(VLOOKUP($BC94&amp;"_"&amp;$AZ$8,データシート3!$A:$AN,MATCH("da_合計",データシート3!$A$1:$AN$1,0),0))/10^3</f>
        <v>288350.09894725675</v>
      </c>
      <c r="BK94" s="35">
        <f t="shared" si="21"/>
        <v>6788876.4770527426</v>
      </c>
      <c r="BL94" s="35">
        <f t="shared" si="22"/>
        <v>0</v>
      </c>
      <c r="BM94" s="35">
        <f t="shared" si="23"/>
        <v>6788876.4770527426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05210</v>
      </c>
      <c r="AY95" s="19" t="str">
        <f>IF(IFERROR(比較地域マスタ!$AE30,"")=0,"",IFERROR(比較地域マスタ!$AE30,""))</f>
        <v>由利本荘市</v>
      </c>
      <c r="AZ95" s="17"/>
      <c r="BA95" s="23">
        <v>24</v>
      </c>
      <c r="BB95" s="23">
        <v>1</v>
      </c>
      <c r="BC95" s="19" t="str">
        <f t="shared" si="24"/>
        <v>05210</v>
      </c>
      <c r="BD95" s="19" t="str">
        <f t="shared" si="25"/>
        <v>由利本荘市</v>
      </c>
      <c r="BE95" s="35">
        <f>VLOOKUP(BC95&amp;"_"&amp;$AZ$9,データシート3!A:AB,MATCH("ea_"&amp;"太陽光（建物系）"&amp;"_年間発電",データシート3!$A$1:$AB$1,0),0)/10^3+VLOOKUP(BC95&amp;"_"&amp;$AZ$9,データシート3!A:AB,MATCH("ea_"&amp;"太陽光（土地系）"&amp;"_年間発電",データシート3!$A$1:$AB$1,0),0)/10^3</f>
        <v>2449547.2879999997</v>
      </c>
      <c r="BF95" s="35">
        <f>VLOOKUP(BC95&amp;"_"&amp;$AZ$9,データシート3!A:AB,MATCH("ea_"&amp;"風力（陸上）"&amp;"_年間発電",データシート3!$A$1:$AB$1,0),0)/10^3</f>
        <v>7475257.4440000001</v>
      </c>
      <c r="BG95" s="35">
        <f>VLOOKUP(BC95&amp;"_"&amp;$AZ$9,データシート3!A:AB,MATCH("ea_"&amp;"中小水（河川）"&amp;"_年間発電",データシート3!$A$1:$AB$1,0),0)/10^3+VLOOKUP(BC95&amp;"_"&amp;$AZ$9,データシート3!A:AB,MATCH("ea_"&amp;"中小水（農業用水路）"&amp;"_年間発電",データシート3!$A$1:$AB$1,0),0)/10^3</f>
        <v>160300.27900000001</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5">
        <f t="shared" si="26"/>
        <v>10091839.419</v>
      </c>
      <c r="BJ95" s="35">
        <f>(VLOOKUP($BC95&amp;"_"&amp;$AZ$8,データシート3!$A:$AN,MATCH("da_合計",データシート3!$A$1:$AN$1,0),0))/10^3</f>
        <v>711665.08445480641</v>
      </c>
      <c r="BK95" s="35">
        <f t="shared" si="21"/>
        <v>9380174.3345451932</v>
      </c>
      <c r="BL95" s="35">
        <f t="shared" si="22"/>
        <v>0</v>
      </c>
      <c r="BM95" s="35">
        <f t="shared" si="23"/>
        <v>9380174.3345451932</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05203</v>
      </c>
      <c r="AY96" s="19" t="str">
        <f>IF(IFERROR(比較地域マスタ!$AE31,"")=0,"",IFERROR(比較地域マスタ!$AE31,""))</f>
        <v>横手市</v>
      </c>
      <c r="AZ96" s="17"/>
      <c r="BA96" s="23">
        <v>25</v>
      </c>
      <c r="BB96" s="23">
        <v>1</v>
      </c>
      <c r="BC96" s="19" t="str">
        <f t="shared" si="24"/>
        <v>05203</v>
      </c>
      <c r="BD96" s="19" t="str">
        <f t="shared" si="25"/>
        <v>横手市</v>
      </c>
      <c r="BE96" s="35">
        <f>VLOOKUP(BC96&amp;"_"&amp;$AZ$9,データシート3!A:AB,MATCH("ea_"&amp;"太陽光（建物系）"&amp;"_年間発電",データシート3!$A$1:$AB$1,0),0)/10^3+VLOOKUP(BC96&amp;"_"&amp;$AZ$9,データシート3!A:AB,MATCH("ea_"&amp;"太陽光（土地系）"&amp;"_年間発電",データシート3!$A$1:$AB$1,0),0)/10^3</f>
        <v>4845547.6869999999</v>
      </c>
      <c r="BF96" s="35">
        <f>VLOOKUP(BC96&amp;"_"&amp;$AZ$9,データシート3!A:AB,MATCH("ea_"&amp;"風力（陸上）"&amp;"_年間発電",データシート3!$A$1:$AB$1,0),0)/10^3</f>
        <v>2094755</v>
      </c>
      <c r="BG96" s="35">
        <f>VLOOKUP(BC96&amp;"_"&amp;$AZ$9,データシート3!A:AB,MATCH("ea_"&amp;"中小水（河川）"&amp;"_年間発電",データシート3!$A$1:$AB$1,0),0)/10^3+VLOOKUP(BC96&amp;"_"&amp;$AZ$9,データシート3!A:AB,MATCH("ea_"&amp;"中小水（農業用水路）"&amp;"_年間発電",データシート3!$A$1:$AB$1,0),0)/10^3</f>
        <v>30438.453000000001</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5">
        <f t="shared" si="26"/>
        <v>6971027.8719999995</v>
      </c>
      <c r="BJ96" s="35">
        <f>(VLOOKUP($BC96&amp;"_"&amp;$AZ$8,データシート3!$A:$AN,MATCH("da_合計",データシート3!$A$1:$AN$1,0),0))/10^3</f>
        <v>566750.83298712235</v>
      </c>
      <c r="BK96" s="35">
        <f t="shared" si="21"/>
        <v>6404277.0390128773</v>
      </c>
      <c r="BL96" s="35">
        <f t="shared" si="22"/>
        <v>0</v>
      </c>
      <c r="BM96" s="35">
        <f t="shared" si="23"/>
        <v>6404277.0390128773</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秋田県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05</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119</v>
      </c>
      <c r="H7" s="712">
        <f t="shared" si="0"/>
        <v>120</v>
      </c>
      <c r="I7" s="712">
        <f t="shared" si="0"/>
        <v>116</v>
      </c>
      <c r="J7" s="712">
        <f t="shared" si="0"/>
        <v>106</v>
      </c>
      <c r="K7" s="713">
        <f t="shared" si="0"/>
        <v>103</v>
      </c>
      <c r="L7" s="713">
        <f t="shared" si="0"/>
        <v>109</v>
      </c>
      <c r="M7" s="713">
        <f t="shared" si="0"/>
        <v>114</v>
      </c>
      <c r="N7" s="713">
        <f t="shared" si="0"/>
        <v>118</v>
      </c>
      <c r="O7" s="713">
        <f>SUM(O8:O13)</f>
        <v>113</v>
      </c>
      <c r="P7" s="713">
        <f t="shared" si="0"/>
        <v>106</v>
      </c>
      <c r="Q7" s="714">
        <f>SUM(Q8:Q13)</f>
        <v>94</v>
      </c>
      <c r="R7" s="919">
        <f t="shared" si="0"/>
        <v>2861.0439999999999</v>
      </c>
      <c r="S7" s="920">
        <f t="shared" si="0"/>
        <v>2615.203</v>
      </c>
      <c r="T7" s="920">
        <f t="shared" si="0"/>
        <v>3205.9259999999999</v>
      </c>
      <c r="U7" s="920">
        <f t="shared" si="0"/>
        <v>2963.8589999999999</v>
      </c>
      <c r="V7" s="920">
        <f t="shared" si="0"/>
        <v>3020.0249999999996</v>
      </c>
      <c r="W7" s="920">
        <f t="shared" si="0"/>
        <v>2969.335</v>
      </c>
      <c r="X7" s="920">
        <f t="shared" si="0"/>
        <v>3047.4630000000002</v>
      </c>
      <c r="Y7" s="920">
        <f t="shared" si="0"/>
        <v>2962.9070000000002</v>
      </c>
      <c r="Z7" s="920">
        <f>SUM(Z8:Z13)</f>
        <v>2728.123</v>
      </c>
      <c r="AA7" s="920">
        <f>SUM(AA8:AA13)</f>
        <v>2841.8950000000004</v>
      </c>
      <c r="AB7" s="921">
        <f t="shared" si="0"/>
        <v>2734.8909999999996</v>
      </c>
    </row>
    <row r="8" spans="2:30" s="22" customFormat="1" ht="20.45" customHeight="1">
      <c r="B8" s="715"/>
      <c r="C8" s="716" t="s">
        <v>122</v>
      </c>
      <c r="D8" s="717"/>
      <c r="E8" s="716"/>
      <c r="F8" s="717"/>
      <c r="G8" s="718">
        <f>VLOOKUP($D$3&amp;"_"&amp;G$3,データシート1!$A:$BU,MATCH($G$2&amp;"_"&amp;$C8,データシート1!$A$1:$BU$1,0),0)</f>
        <v>2</v>
      </c>
      <c r="H8" s="719">
        <f>VLOOKUP($D$3&amp;"_"&amp;H$3,データシート1!$A:$BU,MATCH($G$2&amp;"_"&amp;$C8,データシート1!$A$1:$BU$1,0),0)</f>
        <v>2</v>
      </c>
      <c r="I8" s="719">
        <f>VLOOKUP($D$3&amp;"_"&amp;I$3,データシート1!$A:$BU,MATCH($G$2&amp;"_"&amp;$C8,データシート1!$A$1:$BU$1,0),0)</f>
        <v>2</v>
      </c>
      <c r="J8" s="719">
        <f>VLOOKUP($D$3&amp;"_"&amp;J$3,データシート1!$A:$BU,MATCH($G$2&amp;"_"&amp;$C8,データシート1!$A$1:$BU$1,0),0)</f>
        <v>2</v>
      </c>
      <c r="K8" s="720">
        <f>VLOOKUP($D$3&amp;"_"&amp;K$3,データシート1!$A:$BU,MATCH($G$2&amp;"_"&amp;$C8,データシート1!$A$1:$BU$1,0),0)</f>
        <v>2</v>
      </c>
      <c r="L8" s="720">
        <f>VLOOKUP($D$3&amp;"_"&amp;L$3,データシート1!$A:$BU,MATCH($G$2&amp;"_"&amp;$C8,データシート1!$A$1:$BU$1,0),0)</f>
        <v>1</v>
      </c>
      <c r="M8" s="720">
        <f>VLOOKUP($D$3&amp;"_"&amp;M$3,データシート1!$A:$BU,MATCH($G$2&amp;"_"&amp;$C8,データシート1!$A$1:$BU$1,0),0)</f>
        <v>2</v>
      </c>
      <c r="N8" s="720">
        <f>VLOOKUP($D$3&amp;"_"&amp;N$3,データシート1!$A:$BU,MATCH($G$2&amp;"_"&amp;$C8,データシート1!$A$1:$BU$1,0),0)</f>
        <v>3</v>
      </c>
      <c r="O8" s="720">
        <f>VLOOKUP($D$3&amp;"_"&amp;O$3,データシート1!$A:$BU,MATCH($G$2&amp;"_"&amp;$C8,データシート1!$A$1:$BU$1,0),0)</f>
        <v>4</v>
      </c>
      <c r="P8" s="720">
        <f>VLOOKUP($D$3&amp;"_"&amp;P$3,データシート1!$A:$BU,MATCH($G$2&amp;"_"&amp;$C8,データシート1!$A$1:$BU$1,0),0)</f>
        <v>4</v>
      </c>
      <c r="Q8" s="721">
        <f>VLOOKUP($D$3&amp;"_"&amp;Q$3,データシート1!$A:$BU,MATCH($G$2&amp;"_"&amp;$C8,データシート1!$A$1:$BU$1,0),0)</f>
        <v>4</v>
      </c>
      <c r="R8" s="922">
        <f>VLOOKUP($D$3&amp;"_"&amp;R$3,データシート1!$A:$BU,MATCH($R$2&amp;"_"&amp;$C8,データシート1!$A$1:$BU$1,0),0)</f>
        <v>6.008</v>
      </c>
      <c r="S8" s="923">
        <f>VLOOKUP($D$3&amp;"_"&amp;S$3,データシート1!$A:$BU,MATCH($R$2&amp;"_"&amp;$C8,データシート1!$A$1:$BU$1,0),0)</f>
        <v>7.7350000000000003</v>
      </c>
      <c r="T8" s="923">
        <f>VLOOKUP($D$3&amp;"_"&amp;T$3,データシート1!$A:$BU,MATCH($R$2&amp;"_"&amp;$C8,データシート1!$A$1:$BU$1,0),0)</f>
        <v>8.9009999999999998</v>
      </c>
      <c r="U8" s="923">
        <f>VLOOKUP($D$3&amp;"_"&amp;U$3,データシート1!$A:$BU,MATCH($R$2&amp;"_"&amp;$C8,データシート1!$A$1:$BU$1,0),0)</f>
        <v>7.5469999999999997</v>
      </c>
      <c r="V8" s="923">
        <f>VLOOKUP($D$3&amp;"_"&amp;V$3,データシート1!$A:$BU,MATCH($R$2&amp;"_"&amp;$C8,データシート1!$A$1:$BU$1,0),0)</f>
        <v>6.7720000000000002</v>
      </c>
      <c r="W8" s="923">
        <f>VLOOKUP($D$3&amp;"_"&amp;W$3,データシート1!$A:$BU,MATCH($R$2&amp;"_"&amp;$C8,データシート1!$A$1:$BU$1,0),0)</f>
        <v>4.181</v>
      </c>
      <c r="X8" s="923">
        <f>VLOOKUP($D$3&amp;"_"&amp;X$3,データシート1!$A:$BU,MATCH($R$2&amp;"_"&amp;$C8,データシート1!$A$1:$BU$1,0),0)</f>
        <v>12.994999999999999</v>
      </c>
      <c r="Y8" s="923">
        <f>VLOOKUP($D$3&amp;"_"&amp;Y$3,データシート1!$A:$BU,MATCH($R$2&amp;"_"&amp;$C8,データシート1!$A$1:$BU$1,0),0)</f>
        <v>15.22</v>
      </c>
      <c r="Z8" s="923">
        <f>VLOOKUP($D$3&amp;"_"&amp;Z$3,データシート1!$A:$BU,MATCH($R$2&amp;"_"&amp;$C8,データシート1!$A$1:$BU$1,0),0)</f>
        <v>18.292999999999999</v>
      </c>
      <c r="AA8" s="923">
        <f>VLOOKUP($D$3&amp;"_"&amp;AA$3,データシート1!$A:$BU,MATCH($R$2&amp;"_"&amp;$C8,データシート1!$A$1:$BU$1,0),0)</f>
        <v>19.420000000000002</v>
      </c>
      <c r="AB8" s="924">
        <f>VLOOKUP($D$3&amp;"_"&amp;AB$3,データシート1!$A:$BU,MATCH($R$2&amp;"_"&amp;$C8,データシート1!$A$1:$BU$1,0),0)</f>
        <v>18.757999999999999</v>
      </c>
    </row>
    <row r="9" spans="2:30" s="22" customFormat="1" ht="20.45" customHeight="1">
      <c r="B9" s="715"/>
      <c r="C9" s="722" t="s">
        <v>195</v>
      </c>
      <c r="D9" s="723"/>
      <c r="E9" s="722"/>
      <c r="F9" s="723"/>
      <c r="G9" s="724">
        <f>VLOOKUP($D$3&amp;"_"&amp;G$3,データシート1!$A:$BU,MATCH($G$2&amp;"_"&amp;$C9,データシート1!$A$1:$BU$1,0),0)</f>
        <v>3</v>
      </c>
      <c r="H9" s="725">
        <f>VLOOKUP($D$3&amp;"_"&amp;H$3,データシート1!$A:$BU,MATCH($G$2&amp;"_"&amp;$C9,データシート1!$A$1:$BU$1,0),0)</f>
        <v>3</v>
      </c>
      <c r="I9" s="725">
        <f>VLOOKUP($D$3&amp;"_"&amp;I$3,データシート1!$A:$BU,MATCH($G$2&amp;"_"&amp;$C9,データシート1!$A$1:$BU$1,0),0)</f>
        <v>3</v>
      </c>
      <c r="J9" s="725">
        <f>VLOOKUP($D$3&amp;"_"&amp;J$3,データシート1!$A:$BU,MATCH($G$2&amp;"_"&amp;$C9,データシート1!$A$1:$BU$1,0),0)</f>
        <v>3</v>
      </c>
      <c r="K9" s="726">
        <f>VLOOKUP($D$3&amp;"_"&amp;K$3,データシート1!$A:$BU,MATCH($G$2&amp;"_"&amp;$C9,データシート1!$A$1:$BU$1,0),0)</f>
        <v>3</v>
      </c>
      <c r="L9" s="726">
        <f>VLOOKUP($D$3&amp;"_"&amp;L$3,データシート1!$A:$BU,MATCH($G$2&amp;"_"&amp;$C9,データシート1!$A$1:$BU$1,0),0)</f>
        <v>3</v>
      </c>
      <c r="M9" s="726">
        <f>VLOOKUP($D$3&amp;"_"&amp;M$3,データシート1!$A:$BU,MATCH($G$2&amp;"_"&amp;$C9,データシート1!$A$1:$BU$1,0),0)</f>
        <v>3</v>
      </c>
      <c r="N9" s="726">
        <f>VLOOKUP($D$3&amp;"_"&amp;N$3,データシート1!$A:$BU,MATCH($G$2&amp;"_"&amp;$C9,データシート1!$A$1:$BU$1,0),0)</f>
        <v>3</v>
      </c>
      <c r="O9" s="726">
        <f>VLOOKUP($D$3&amp;"_"&amp;O$3,データシート1!$A:$BU,MATCH($G$2&amp;"_"&amp;$C9,データシート1!$A$1:$BU$1,0),0)</f>
        <v>4</v>
      </c>
      <c r="P9" s="726">
        <f>VLOOKUP($D$3&amp;"_"&amp;P$3,データシート1!$A:$BU,MATCH($G$2&amp;"_"&amp;$C9,データシート1!$A$1:$BU$1,0),0)</f>
        <v>4</v>
      </c>
      <c r="Q9" s="727">
        <f>VLOOKUP($D$3&amp;"_"&amp;Q$3,データシート1!$A:$BU,MATCH($G$2&amp;"_"&amp;$C9,データシート1!$A$1:$BU$1,0),0)</f>
        <v>3</v>
      </c>
      <c r="R9" s="925">
        <f>VLOOKUP($D$3&amp;"_"&amp;R$3,データシート1!$A:$BU,MATCH($R$2&amp;"_"&amp;$C9,データシート1!$A$1:$BU$1,0),0)</f>
        <v>18.96</v>
      </c>
      <c r="S9" s="926">
        <f>VLOOKUP($D$3&amp;"_"&amp;S$3,データシート1!$A:$BU,MATCH($R$2&amp;"_"&amp;$C9,データシート1!$A$1:$BU$1,0),0)</f>
        <v>19.047999999999998</v>
      </c>
      <c r="T9" s="926">
        <f>VLOOKUP($D$3&amp;"_"&amp;T$3,データシート1!$A:$BU,MATCH($R$2&amp;"_"&amp;$C9,データシート1!$A$1:$BU$1,0),0)</f>
        <v>18.823</v>
      </c>
      <c r="U9" s="926">
        <f>VLOOKUP($D$3&amp;"_"&amp;U$3,データシート1!$A:$BU,MATCH($R$2&amp;"_"&amp;$C9,データシート1!$A$1:$BU$1,0),0)</f>
        <v>21.213999999999999</v>
      </c>
      <c r="V9" s="926">
        <f>VLOOKUP($D$3&amp;"_"&amp;V$3,データシート1!$A:$BU,MATCH($R$2&amp;"_"&amp;$C9,データシート1!$A$1:$BU$1,0),0)</f>
        <v>21.443999999999999</v>
      </c>
      <c r="W9" s="926">
        <f>VLOOKUP($D$3&amp;"_"&amp;W$3,データシート1!$A:$BU,MATCH($R$2&amp;"_"&amp;$C9,データシート1!$A$1:$BU$1,0),0)</f>
        <v>20.681000000000001</v>
      </c>
      <c r="X9" s="926">
        <f>VLOOKUP($D$3&amp;"_"&amp;X$3,データシート1!$A:$BU,MATCH($R$2&amp;"_"&amp;$C9,データシート1!$A$1:$BU$1,0),0)</f>
        <v>20.782</v>
      </c>
      <c r="Y9" s="926">
        <f>VLOOKUP($D$3&amp;"_"&amp;Y$3,データシート1!$A:$BU,MATCH($R$2&amp;"_"&amp;$C9,データシート1!$A$1:$BU$1,0),0)</f>
        <v>19.646000000000001</v>
      </c>
      <c r="Z9" s="926">
        <f>VLOOKUP($D$3&amp;"_"&amp;Z$3,データシート1!$A:$BU,MATCH($R$2&amp;"_"&amp;$C9,データシート1!$A$1:$BU$1,0),0)</f>
        <v>23.221</v>
      </c>
      <c r="AA9" s="926">
        <f>VLOOKUP($D$3&amp;"_"&amp;AA$3,データシート1!$A:$BU,MATCH($R$2&amp;"_"&amp;$C9,データシート1!$A$1:$BU$1,0),0)</f>
        <v>21.123000000000001</v>
      </c>
      <c r="AB9" s="927">
        <f>VLOOKUP($D$3&amp;"_"&amp;AB$3,データシート1!$A:$BU,MATCH($R$2&amp;"_"&amp;$C9,データシート1!$A$1:$BU$1,0),0)</f>
        <v>18.434999999999999</v>
      </c>
    </row>
    <row r="10" spans="2:30" s="22" customFormat="1" ht="20.45" customHeight="1">
      <c r="B10" s="715"/>
      <c r="C10" s="722" t="s">
        <v>117</v>
      </c>
      <c r="D10" s="723"/>
      <c r="E10" s="722"/>
      <c r="F10" s="723"/>
      <c r="G10" s="724">
        <f>VLOOKUP($D$3&amp;"_"&amp;G$3,データシート1!$A:$BU,MATCH($G$2&amp;"_"&amp;$C10,データシート1!$A$1:$BU$1,0),0)</f>
        <v>67</v>
      </c>
      <c r="H10" s="725">
        <f>VLOOKUP($D$3&amp;"_"&amp;H$3,データシート1!$A:$BU,MATCH($G$2&amp;"_"&amp;$C10,データシート1!$A$1:$BU$1,0),0)</f>
        <v>67</v>
      </c>
      <c r="I10" s="725">
        <f>VLOOKUP($D$3&amp;"_"&amp;I$3,データシート1!$A:$BU,MATCH($G$2&amp;"_"&amp;$C10,データシート1!$A$1:$BU$1,0),0)</f>
        <v>63</v>
      </c>
      <c r="J10" s="725">
        <f>VLOOKUP($D$3&amp;"_"&amp;J$3,データシート1!$A:$BU,MATCH($G$2&amp;"_"&amp;$C10,データシート1!$A$1:$BU$1,0),0)</f>
        <v>58</v>
      </c>
      <c r="K10" s="726">
        <f>VLOOKUP($D$3&amp;"_"&amp;K$3,データシート1!$A:$BU,MATCH($G$2&amp;"_"&amp;$C10,データシート1!$A$1:$BU$1,0),0)</f>
        <v>55</v>
      </c>
      <c r="L10" s="726">
        <f>VLOOKUP($D$3&amp;"_"&amp;L$3,データシート1!$A:$BU,MATCH($G$2&amp;"_"&amp;$C10,データシート1!$A$1:$BU$1,0),0)</f>
        <v>62</v>
      </c>
      <c r="M10" s="726">
        <f>VLOOKUP($D$3&amp;"_"&amp;M$3,データシート1!$A:$BU,MATCH($G$2&amp;"_"&amp;$C10,データシート1!$A$1:$BU$1,0),0)</f>
        <v>64</v>
      </c>
      <c r="N10" s="726">
        <f>VLOOKUP($D$3&amp;"_"&amp;N$3,データシート1!$A:$BU,MATCH($G$2&amp;"_"&amp;$C10,データシート1!$A$1:$BU$1,0),0)</f>
        <v>67</v>
      </c>
      <c r="O10" s="726">
        <f>VLOOKUP($D$3&amp;"_"&amp;O$3,データシート1!$A:$BU,MATCH($G$2&amp;"_"&amp;$C10,データシート1!$A$1:$BU$1,0),0)</f>
        <v>63</v>
      </c>
      <c r="P10" s="726">
        <f>VLOOKUP($D$3&amp;"_"&amp;P$3,データシート1!$A:$BU,MATCH($G$2&amp;"_"&amp;$C10,データシート1!$A$1:$BU$1,0),0)</f>
        <v>59</v>
      </c>
      <c r="Q10" s="727">
        <f>VLOOKUP($D$3&amp;"_"&amp;Q$3,データシート1!$A:$BU,MATCH($G$2&amp;"_"&amp;$C10,データシート1!$A$1:$BU$1,0),0)</f>
        <v>51</v>
      </c>
      <c r="R10" s="925">
        <f>VLOOKUP($D$3&amp;"_"&amp;R$3,データシート1!$A:$BU,MATCH($R$2&amp;"_"&amp;$C10,データシート1!$A$1:$BU$1,0),0)</f>
        <v>1693.3309999999999</v>
      </c>
      <c r="S10" s="926">
        <f>VLOOKUP($D$3&amp;"_"&amp;S$3,データシート1!$A:$BU,MATCH($R$2&amp;"_"&amp;$C10,データシート1!$A$1:$BU$1,0),0)</f>
        <v>1456.9359999999999</v>
      </c>
      <c r="T10" s="926">
        <f>VLOOKUP($D$3&amp;"_"&amp;T$3,データシート1!$A:$BU,MATCH($R$2&amp;"_"&amp;$C10,データシート1!$A$1:$BU$1,0),0)</f>
        <v>1996.6969999999999</v>
      </c>
      <c r="U10" s="926">
        <f>VLOOKUP($D$3&amp;"_"&amp;U$3,データシート1!$A:$BU,MATCH($R$2&amp;"_"&amp;$C10,データシート1!$A$1:$BU$1,0),0)</f>
        <v>1839.357</v>
      </c>
      <c r="V10" s="926">
        <f>VLOOKUP($D$3&amp;"_"&amp;V$3,データシート1!$A:$BU,MATCH($R$2&amp;"_"&amp;$C10,データシート1!$A$1:$BU$1,0),0)</f>
        <v>1873.348</v>
      </c>
      <c r="W10" s="926">
        <f>VLOOKUP($D$3&amp;"_"&amp;W$3,データシート1!$A:$BU,MATCH($R$2&amp;"_"&amp;$C10,データシート1!$A$1:$BU$1,0),0)</f>
        <v>1843.5409999999999</v>
      </c>
      <c r="X10" s="926">
        <f>VLOOKUP($D$3&amp;"_"&amp;X$3,データシート1!$A:$BU,MATCH($R$2&amp;"_"&amp;$C10,データシート1!$A$1:$BU$1,0),0)</f>
        <v>1935.248</v>
      </c>
      <c r="Y10" s="926">
        <f>VLOOKUP($D$3&amp;"_"&amp;Y$3,データシート1!$A:$BU,MATCH($R$2&amp;"_"&amp;$C10,データシート1!$A$1:$BU$1,0),0)</f>
        <v>1899.346</v>
      </c>
      <c r="Z10" s="926">
        <f>VLOOKUP($D$3&amp;"_"&amp;Z$3,データシート1!$A:$BU,MATCH($R$2&amp;"_"&amp;$C10,データシート1!$A$1:$BU$1,0),0)</f>
        <v>1625.682</v>
      </c>
      <c r="AA10" s="926">
        <f>VLOOKUP($D$3&amp;"_"&amp;AA$3,データシート1!$A:$BU,MATCH($R$2&amp;"_"&amp;$C10,データシート1!$A$1:$BU$1,0),0)</f>
        <v>1656.2080000000001</v>
      </c>
      <c r="AB10" s="927">
        <f>VLOOKUP($D$3&amp;"_"&amp;AB$3,データシート1!$A:$BU,MATCH($R$2&amp;"_"&amp;$C10,データシート1!$A$1:$BU$1,0),0)</f>
        <v>1556.578</v>
      </c>
    </row>
    <row r="11" spans="2:30" s="22" customFormat="1" ht="20.45" customHeight="1">
      <c r="B11" s="715"/>
      <c r="C11" s="722" t="s">
        <v>521</v>
      </c>
      <c r="D11" s="723"/>
      <c r="E11" s="722"/>
      <c r="F11" s="723"/>
      <c r="G11" s="724">
        <f>VLOOKUP($D$3&amp;"_"&amp;G$3,データシート1!$A:$BU,MATCH($G$2&amp;"_"&amp;$C11,データシート1!$A$1:$BU$1,0),0)</f>
        <v>44</v>
      </c>
      <c r="H11" s="725">
        <f>VLOOKUP($D$3&amp;"_"&amp;H$3,データシート1!$A:$BU,MATCH($G$2&amp;"_"&amp;$C11,データシート1!$A$1:$BU$1,0),0)</f>
        <v>45</v>
      </c>
      <c r="I11" s="725">
        <f>VLOOKUP($D$3&amp;"_"&amp;I$3,データシート1!$A:$BU,MATCH($G$2&amp;"_"&amp;$C11,データシート1!$A$1:$BU$1,0),0)</f>
        <v>45</v>
      </c>
      <c r="J11" s="725">
        <f>VLOOKUP($D$3&amp;"_"&amp;J$3,データシート1!$A:$BU,MATCH($G$2&amp;"_"&amp;$C11,データシート1!$A$1:$BU$1,0),0)</f>
        <v>40</v>
      </c>
      <c r="K11" s="726">
        <f>VLOOKUP($D$3&amp;"_"&amp;K$3,データシート1!$A:$BU,MATCH($G$2&amp;"_"&amp;$C11,データシート1!$A$1:$BU$1,0),0)</f>
        <v>40</v>
      </c>
      <c r="L11" s="726">
        <f>VLOOKUP($D$3&amp;"_"&amp;L$3,データシート1!$A:$BU,MATCH($G$2&amp;"_"&amp;$C11,データシート1!$A$1:$BU$1,0),0)</f>
        <v>41</v>
      </c>
      <c r="M11" s="726">
        <f>VLOOKUP($D$3&amp;"_"&amp;M$3,データシート1!$A:$BU,MATCH($G$2&amp;"_"&amp;$C11,データシート1!$A$1:$BU$1,0),0)</f>
        <v>43</v>
      </c>
      <c r="N11" s="726">
        <f>VLOOKUP($D$3&amp;"_"&amp;N$3,データシート1!$A:$BU,MATCH($G$2&amp;"_"&amp;$C11,データシート1!$A$1:$BU$1,0),0)</f>
        <v>43</v>
      </c>
      <c r="O11" s="726">
        <f>VLOOKUP($D$3&amp;"_"&amp;O$3,データシート1!$A:$BU,MATCH($G$2&amp;"_"&amp;$C11,データシート1!$A$1:$BU$1,0),0)</f>
        <v>40</v>
      </c>
      <c r="P11" s="726">
        <f>VLOOKUP($D$3&amp;"_"&amp;P$3,データシート1!$A:$BU,MATCH($G$2&amp;"_"&amp;$C11,データシート1!$A$1:$BU$1,0),0)</f>
        <v>37</v>
      </c>
      <c r="Q11" s="727">
        <f>VLOOKUP($D$3&amp;"_"&amp;Q$3,データシート1!$A:$BU,MATCH($G$2&amp;"_"&amp;$C11,データシート1!$A$1:$BU$1,0),0)</f>
        <v>34</v>
      </c>
      <c r="R11" s="925">
        <f>VLOOKUP($D$3&amp;"_"&amp;R$3,データシート1!$A:$BU,MATCH($R$2&amp;"_"&amp;$C11,データシート1!$A$1:$BU$1,0),0)</f>
        <v>533.68999999999994</v>
      </c>
      <c r="S11" s="926">
        <f>VLOOKUP($D$3&amp;"_"&amp;S$3,データシート1!$A:$BU,MATCH($R$2&amp;"_"&amp;$C11,データシート1!$A$1:$BU$1,0),0)</f>
        <v>550.51699999999994</v>
      </c>
      <c r="T11" s="926">
        <f>VLOOKUP($D$3&amp;"_"&amp;T$3,データシート1!$A:$BU,MATCH($R$2&amp;"_"&amp;$C11,データシート1!$A$1:$BU$1,0),0)</f>
        <v>614.20999999999992</v>
      </c>
      <c r="U11" s="926">
        <f>VLOOKUP($D$3&amp;"_"&amp;U$3,データシート1!$A:$BU,MATCH($R$2&amp;"_"&amp;$C11,データシート1!$A$1:$BU$1,0),0)</f>
        <v>576.46699999999998</v>
      </c>
      <c r="V11" s="926">
        <f>VLOOKUP($D$3&amp;"_"&amp;V$3,データシート1!$A:$BU,MATCH($R$2&amp;"_"&amp;$C11,データシート1!$A$1:$BU$1,0),0)</f>
        <v>571.82599999999991</v>
      </c>
      <c r="W11" s="926">
        <f>VLOOKUP($D$3&amp;"_"&amp;W$3,データシート1!$A:$BU,MATCH($R$2&amp;"_"&amp;$C11,データシート1!$A$1:$BU$1,0),0)</f>
        <v>565.08799999999997</v>
      </c>
      <c r="X11" s="926">
        <f>VLOOKUP($D$3&amp;"_"&amp;X$3,データシート1!$A:$BU,MATCH($R$2&amp;"_"&amp;$C11,データシート1!$A$1:$BU$1,0),0)</f>
        <v>565.89700000000005</v>
      </c>
      <c r="Y11" s="926">
        <f>VLOOKUP($D$3&amp;"_"&amp;Y$3,データシート1!$A:$BU,MATCH($R$2&amp;"_"&amp;$C11,データシート1!$A$1:$BU$1,0),0)</f>
        <v>536.20500000000004</v>
      </c>
      <c r="Z11" s="926">
        <f>VLOOKUP($D$3&amp;"_"&amp;Z$3,データシート1!$A:$BU,MATCH($R$2&amp;"_"&amp;$C11,データシート1!$A$1:$BU$1,0),0)</f>
        <v>540.69900000000007</v>
      </c>
      <c r="AA11" s="926">
        <f>VLOOKUP($D$3&amp;"_"&amp;AA$3,データシート1!$A:$BU,MATCH($R$2&amp;"_"&amp;$C11,データシート1!$A$1:$BU$1,0),0)</f>
        <v>519.17300000000012</v>
      </c>
      <c r="AB11" s="927">
        <f>VLOOKUP($D$3&amp;"_"&amp;AB$3,データシート1!$A:$BU,MATCH($R$2&amp;"_"&amp;$C11,データシート1!$A$1:$BU$1,0),0)</f>
        <v>496.005</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3</v>
      </c>
      <c r="H12" s="731">
        <f>VLOOKUP($D$3&amp;"_"&amp;H$3,データシート1!$A:$BU,MATCH($G$2&amp;"_"&amp;$C12,データシート1!$A$1:$BU$1,0),0)</f>
        <v>3</v>
      </c>
      <c r="I12" s="731">
        <f>VLOOKUP($D$3&amp;"_"&amp;I$3,データシート1!$A:$BU,MATCH($G$2&amp;"_"&amp;$C12,データシート1!$A$1:$BU$1,0),0)</f>
        <v>3</v>
      </c>
      <c r="J12" s="731">
        <f>VLOOKUP($D$3&amp;"_"&amp;J$3,データシート1!$A:$BU,MATCH($G$2&amp;"_"&amp;$C12,データシート1!$A$1:$BU$1,0),0)</f>
        <v>3</v>
      </c>
      <c r="K12" s="732">
        <f>VLOOKUP($D$3&amp;"_"&amp;K$3,データシート1!$A:$BU,MATCH($G$2&amp;"_"&amp;$C12,データシート1!$A$1:$BU$1,0),0)</f>
        <v>3</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2</v>
      </c>
      <c r="R12" s="928">
        <f>VLOOKUP($D$3&amp;"_"&amp;R$3,データシート1!$A:$BU,MATCH($R$2&amp;"_"&amp;$C12,データシート1!$A$1:$BU$1,0),0)</f>
        <v>609.05499999999995</v>
      </c>
      <c r="S12" s="929">
        <f>VLOOKUP($D$3&amp;"_"&amp;S$3,データシート1!$A:$BU,MATCH($R$2&amp;"_"&amp;$C12,データシート1!$A$1:$BU$1,0),0)</f>
        <v>580.96699999999998</v>
      </c>
      <c r="T12" s="929">
        <f>VLOOKUP($D$3&amp;"_"&amp;T$3,データシート1!$A:$BU,MATCH($R$2&amp;"_"&amp;$C12,データシート1!$A$1:$BU$1,0),0)</f>
        <v>567.29499999999996</v>
      </c>
      <c r="U12" s="929">
        <f>VLOOKUP($D$3&amp;"_"&amp;U$3,データシート1!$A:$BU,MATCH($R$2&amp;"_"&amp;$C12,データシート1!$A$1:$BU$1,0),0)</f>
        <v>519.274</v>
      </c>
      <c r="V12" s="929">
        <f>VLOOKUP($D$3&amp;"_"&amp;V$3,データシート1!$A:$BU,MATCH($R$2&amp;"_"&amp;$C12,データシート1!$A$1:$BU$1,0),0)</f>
        <v>546.63499999999999</v>
      </c>
      <c r="W12" s="929">
        <f>VLOOKUP($D$3&amp;"_"&amp;W$3,データシート1!$A:$BU,MATCH($R$2&amp;"_"&amp;$C12,データシート1!$A$1:$BU$1,0),0)</f>
        <v>535.84400000000005</v>
      </c>
      <c r="X12" s="929">
        <f>VLOOKUP($D$3&amp;"_"&amp;X$3,データシート1!$A:$BU,MATCH($R$2&amp;"_"&amp;$C12,データシート1!$A$1:$BU$1,0),0)</f>
        <v>512.54100000000005</v>
      </c>
      <c r="Y12" s="929">
        <f>VLOOKUP($D$3&amp;"_"&amp;Y$3,データシート1!$A:$BU,MATCH($R$2&amp;"_"&amp;$C12,データシート1!$A$1:$BU$1,0),0)</f>
        <v>492.49</v>
      </c>
      <c r="Z12" s="929">
        <f>VLOOKUP($D$3&amp;"_"&amp;Z$3,データシート1!$A:$BU,MATCH($R$2&amp;"_"&amp;$C12,データシート1!$A$1:$BU$1,0),0)</f>
        <v>520.22799999999995</v>
      </c>
      <c r="AA12" s="929">
        <f>VLOOKUP($D$3&amp;"_"&amp;AA$3,データシート1!$A:$BU,MATCH($R$2&amp;"_"&amp;$C12,データシート1!$A$1:$BU$1,0),0)</f>
        <v>625.971</v>
      </c>
      <c r="AB12" s="930">
        <f>VLOOKUP($D$3&amp;"_"&amp;AB$3,データシート1!$A:$BU,MATCH($R$2&amp;"_"&amp;$C12,データシート1!$A$1:$BU$1,0),0)</f>
        <v>645.11500000000001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2</v>
      </c>
      <c r="I14" s="745">
        <f>VLOOKUP($D$3&amp;"_"&amp;I$3,データシート2!$A:$SI,MATCH($G$2&amp;"_"&amp;$B14,データシート2!$A$1:$SI$1,0),0)</f>
        <v>2</v>
      </c>
      <c r="J14" s="745">
        <f>VLOOKUP($D$3&amp;"_"&amp;J$3,データシート2!$A:$SI,MATCH($G$2&amp;"_"&amp;$B14,データシート2!$A$1:$SI$1,0),0)</f>
        <v>2</v>
      </c>
      <c r="K14" s="746">
        <f>VLOOKUP($D$3&amp;"_"&amp;K$3,データシート2!$A:$SI,MATCH($G$2&amp;"_"&amp;$B14,データシート2!$A$1:$SI$1,0),0)</f>
        <v>2</v>
      </c>
      <c r="L14" s="746">
        <f>VLOOKUP($D$3&amp;"_"&amp;L$3,データシート2!$A:$SI,MATCH($G$2&amp;"_"&amp;$B14,データシート2!$A$1:$SI$1,0),0)</f>
        <v>1</v>
      </c>
      <c r="M14" s="746">
        <f>VLOOKUP($D$3&amp;"_"&amp;M$3,データシート2!$A:$SI,MATCH($G$2&amp;"_"&amp;$B14,データシート2!$A$1:$SI$1,0),0)</f>
        <v>2</v>
      </c>
      <c r="N14" s="746">
        <f>VLOOKUP($D$3&amp;"_"&amp;N$3,データシート2!$A:$SI,MATCH($G$2&amp;"_"&amp;$B14,データシート2!$A$1:$SI$1,0),0)</f>
        <v>3</v>
      </c>
      <c r="O14" s="746">
        <f>VLOOKUP($D$3&amp;"_"&amp;O$3,データシート2!$A:$SI,MATCH($G$2&amp;"_"&amp;$B14,データシート2!$A$1:$SI$1,0),0)</f>
        <v>4</v>
      </c>
      <c r="P14" s="746">
        <f>VLOOKUP($D$3&amp;"_"&amp;P$3,データシート2!$A:$SI,MATCH($G$2&amp;"_"&amp;$B14,データシート2!$A$1:$SI$1,0),0)</f>
        <v>4</v>
      </c>
      <c r="Q14" s="747">
        <f>VLOOKUP($D$3&amp;"_"&amp;Q$3,データシート2!$A:$SI,MATCH($G$2&amp;"_"&amp;$B14,データシート2!$A$1:$SI$1,0),0)</f>
        <v>4</v>
      </c>
      <c r="R14" s="934">
        <f>VLOOKUP($D$3&amp;"_"&amp;R$3,データシート2!$A:$SI,MATCH($R$2&amp;"_"&amp;$B14,データシート2!$A$1:$SI$1,0),0)</f>
        <v>6.008</v>
      </c>
      <c r="S14" s="935">
        <f>VLOOKUP($D$3&amp;"_"&amp;S$3,データシート2!$A:$SI,MATCH($R$2&amp;"_"&amp;$B14,データシート2!$A$1:$SI$1,0),0)</f>
        <v>7.7350000000000003</v>
      </c>
      <c r="T14" s="935">
        <f>VLOOKUP($D$3&amp;"_"&amp;T$3,データシート2!$A:$SI,MATCH($R$2&amp;"_"&amp;$B14,データシート2!$A$1:$SI$1,0),0)</f>
        <v>8.9009999999999998</v>
      </c>
      <c r="U14" s="935">
        <f>VLOOKUP($D$3&amp;"_"&amp;U$3,データシート2!$A:$SI,MATCH($R$2&amp;"_"&amp;$B14,データシート2!$A$1:$SI$1,0),0)</f>
        <v>7.5469999999999997</v>
      </c>
      <c r="V14" s="935">
        <f>VLOOKUP($D$3&amp;"_"&amp;V$3,データシート2!$A:$SI,MATCH($R$2&amp;"_"&amp;$B14,データシート2!$A$1:$SI$1,0),0)</f>
        <v>6.7720000000000002</v>
      </c>
      <c r="W14" s="935">
        <f>VLOOKUP($D$3&amp;"_"&amp;W$3,データシート2!$A:$SI,MATCH($R$2&amp;"_"&amp;$B14,データシート2!$A$1:$SI$1,0),0)</f>
        <v>4.181</v>
      </c>
      <c r="X14" s="935">
        <f>VLOOKUP($D$3&amp;"_"&amp;X$3,データシート2!$A:$SI,MATCH($R$2&amp;"_"&amp;$B14,データシート2!$A$1:$SI$1,0),0)</f>
        <v>12.994999999999999</v>
      </c>
      <c r="Y14" s="935">
        <f>VLOOKUP($D$3&amp;"_"&amp;Y$3,データシート2!$A:$SI,MATCH($R$2&amp;"_"&amp;$B14,データシート2!$A$1:$SI$1,0),0)</f>
        <v>15.22</v>
      </c>
      <c r="Z14" s="935">
        <f>VLOOKUP($D$3&amp;"_"&amp;Z$3,データシート2!$A:$SI,MATCH($R$2&amp;"_"&amp;$B14,データシート2!$A$1:$SI$1,0),0)</f>
        <v>18.292999999999999</v>
      </c>
      <c r="AA14" s="935">
        <f>VLOOKUP($D$3&amp;"_"&amp;AA$3,データシート2!$A:$SI,MATCH($R$2&amp;"_"&amp;$B14,データシート2!$A$1:$SI$1,0),0)</f>
        <v>19.420000000000002</v>
      </c>
      <c r="AB14" s="936">
        <f>VLOOKUP($D$3&amp;"_"&amp;AB$3,データシート2!$A:$SI,MATCH($R$2&amp;"_"&amp;$B14,データシート2!$A$1:$SI$1,0),0)</f>
        <v>18.757999999999999</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2</v>
      </c>
      <c r="I15" s="753">
        <f>VLOOKUP($D$3&amp;"_"&amp;I$3,データシート2!$A:$SI,MATCH($G$2&amp;"_"&amp;$C15,データシート2!$A$1:$SI$1,0),0)</f>
        <v>2</v>
      </c>
      <c r="J15" s="753">
        <f>VLOOKUP($D$3&amp;"_"&amp;J$3,データシート2!$A:$SI,MATCH($G$2&amp;"_"&amp;$C15,データシート2!$A$1:$SI$1,0),0)</f>
        <v>2</v>
      </c>
      <c r="K15" s="754">
        <f>VLOOKUP($D$3&amp;"_"&amp;K$3,データシート2!$A:$SI,MATCH($G$2&amp;"_"&amp;$C15,データシート2!$A$1:$SI$1,0),0)</f>
        <v>2</v>
      </c>
      <c r="L15" s="754">
        <f>VLOOKUP($D$3&amp;"_"&amp;L$3,データシート2!$A:$SI,MATCH($G$2&amp;"_"&amp;$C15,データシート2!$A$1:$SI$1,0),0)</f>
        <v>1</v>
      </c>
      <c r="M15" s="754">
        <f>VLOOKUP($D$3&amp;"_"&amp;M$3,データシート2!$A:$SI,MATCH($G$2&amp;"_"&amp;$C15,データシート2!$A$1:$SI$1,0),0)</f>
        <v>2</v>
      </c>
      <c r="N15" s="754">
        <f>VLOOKUP($D$3&amp;"_"&amp;N$3,データシート2!$A:$SI,MATCH($G$2&amp;"_"&amp;$C15,データシート2!$A$1:$SI$1,0),0)</f>
        <v>3</v>
      </c>
      <c r="O15" s="754">
        <f>VLOOKUP($D$3&amp;"_"&amp;O$3,データシート2!$A:$SI,MATCH($G$2&amp;"_"&amp;$C15,データシート2!$A$1:$SI$1,0),0)</f>
        <v>4</v>
      </c>
      <c r="P15" s="754">
        <f>VLOOKUP($D$3&amp;"_"&amp;P$3,データシート2!$A:$SI,MATCH($G$2&amp;"_"&amp;$C15,データシート2!$A$1:$SI$1,0),0)</f>
        <v>4</v>
      </c>
      <c r="Q15" s="755">
        <f>VLOOKUP($D$3&amp;"_"&amp;Q$3,データシート2!$A:$SI,MATCH($G$2&amp;"_"&amp;$C15,データシート2!$A$1:$SI$1,0),0)</f>
        <v>4</v>
      </c>
      <c r="R15" s="937">
        <f>VLOOKUP($D$3&amp;"_"&amp;R$3,データシート2!$A:$SI,MATCH($R$2&amp;"_"&amp;$C15,データシート2!$A$1:$SI$1,0),0)</f>
        <v>6.008</v>
      </c>
      <c r="S15" s="938">
        <f>VLOOKUP($D$3&amp;"_"&amp;S$3,データシート2!$A:$SI,MATCH($R$2&amp;"_"&amp;$C15,データシート2!$A$1:$SI$1,0),0)</f>
        <v>7.7350000000000003</v>
      </c>
      <c r="T15" s="938">
        <f>VLOOKUP($D$3&amp;"_"&amp;T$3,データシート2!$A:$SI,MATCH($R$2&amp;"_"&amp;$C15,データシート2!$A$1:$SI$1,0),0)</f>
        <v>8.9009999999999998</v>
      </c>
      <c r="U15" s="938">
        <f>VLOOKUP($D$3&amp;"_"&amp;U$3,データシート2!$A:$SI,MATCH($R$2&amp;"_"&amp;$C15,データシート2!$A$1:$SI$1,0),0)</f>
        <v>7.5469999999999997</v>
      </c>
      <c r="V15" s="938">
        <f>VLOOKUP($D$3&amp;"_"&amp;V$3,データシート2!$A:$SI,MATCH($R$2&amp;"_"&amp;$C15,データシート2!$A$1:$SI$1,0),0)</f>
        <v>6.7720000000000002</v>
      </c>
      <c r="W15" s="938">
        <f>VLOOKUP($D$3&amp;"_"&amp;W$3,データシート2!$A:$SI,MATCH($R$2&amp;"_"&amp;$C15,データシート2!$A$1:$SI$1,0),0)</f>
        <v>4.181</v>
      </c>
      <c r="X15" s="938">
        <f>VLOOKUP($D$3&amp;"_"&amp;X$3,データシート2!$A:$SI,MATCH($R$2&amp;"_"&amp;$C15,データシート2!$A$1:$SI$1,0),0)</f>
        <v>12.994999999999999</v>
      </c>
      <c r="Y15" s="938">
        <f>VLOOKUP($D$3&amp;"_"&amp;Y$3,データシート2!$A:$SI,MATCH($R$2&amp;"_"&amp;$C15,データシート2!$A$1:$SI$1,0),0)</f>
        <v>15.22</v>
      </c>
      <c r="Z15" s="938">
        <f>VLOOKUP($D$3&amp;"_"&amp;Z$3,データシート2!$A:$SI,MATCH($R$2&amp;"_"&amp;$C15,データシート2!$A$1:$SI$1,0),0)</f>
        <v>18.292999999999999</v>
      </c>
      <c r="AA15" s="938">
        <f>VLOOKUP($D$3&amp;"_"&amp;AA$3,データシート2!$A:$SI,MATCH($R$2&amp;"_"&amp;$C15,データシート2!$A$1:$SI$1,0),0)</f>
        <v>19.420000000000002</v>
      </c>
      <c r="AB15" s="939">
        <f>VLOOKUP($D$3&amp;"_"&amp;AB$3,データシート2!$A:$SI,MATCH($R$2&amp;"_"&amp;$C15,データシート2!$A$1:$SI$1,0),0)</f>
        <v>18.757999999999999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3</v>
      </c>
      <c r="H20" s="745">
        <f>VLOOKUP($D$3&amp;"_"&amp;H$3,データシート2!$A:$SI,MATCH($G$2&amp;"_"&amp;$B20,データシート2!$A$1:$SI$1,0),0)</f>
        <v>3</v>
      </c>
      <c r="I20" s="745">
        <f>VLOOKUP($D$3&amp;"_"&amp;I$3,データシート2!$A:$SI,MATCH($G$2&amp;"_"&amp;$B20,データシート2!$A$1:$SI$1,0),0)</f>
        <v>3</v>
      </c>
      <c r="J20" s="745">
        <f>VLOOKUP($D$3&amp;"_"&amp;J$3,データシート2!$A:$SI,MATCH($G$2&amp;"_"&amp;$B20,データシート2!$A$1:$SI$1,0),0)</f>
        <v>3</v>
      </c>
      <c r="K20" s="746">
        <f>VLOOKUP($D$3&amp;"_"&amp;K$3,データシート2!$A:$SI,MATCH($G$2&amp;"_"&amp;$B20,データシート2!$A$1:$SI$1,0),0)</f>
        <v>3</v>
      </c>
      <c r="L20" s="746">
        <f>VLOOKUP($D$3&amp;"_"&amp;L$3,データシート2!$A:$SI,MATCH($G$2&amp;"_"&amp;$B20,データシート2!$A$1:$SI$1,0),0)</f>
        <v>3</v>
      </c>
      <c r="M20" s="746">
        <f>VLOOKUP($D$3&amp;"_"&amp;M$3,データシート2!$A:$SI,MATCH($G$2&amp;"_"&amp;$B20,データシート2!$A$1:$SI$1,0),0)</f>
        <v>3</v>
      </c>
      <c r="N20" s="746">
        <f>VLOOKUP($D$3&amp;"_"&amp;N$3,データシート2!$A:$SI,MATCH($G$2&amp;"_"&amp;$B20,データシート2!$A$1:$SI$1,0),0)</f>
        <v>3</v>
      </c>
      <c r="O20" s="746">
        <f>VLOOKUP($D$3&amp;"_"&amp;O$3,データシート2!$A:$SI,MATCH($G$2&amp;"_"&amp;$B20,データシート2!$A$1:$SI$1,0),0)</f>
        <v>4</v>
      </c>
      <c r="P20" s="746">
        <f>VLOOKUP($D$3&amp;"_"&amp;P$3,データシート2!$A:$SI,MATCH($G$2&amp;"_"&amp;$B20,データシート2!$A$1:$SI$1,0),0)</f>
        <v>4</v>
      </c>
      <c r="Q20" s="747">
        <f>VLOOKUP($D$3&amp;"_"&amp;Q$3,データシート2!$A:$SI,MATCH($G$2&amp;"_"&amp;$B20,データシート2!$A$1:$SI$1,0),0)</f>
        <v>3</v>
      </c>
      <c r="R20" s="934">
        <f>VLOOKUP($D$3&amp;"_"&amp;R$3,データシート2!$A:$SI,MATCH($R$2&amp;"_"&amp;$B20,データシート2!$A$1:$SI$1,0),0)</f>
        <v>18.96</v>
      </c>
      <c r="S20" s="935">
        <f>VLOOKUP($D$3&amp;"_"&amp;S$3,データシート2!$A:$SI,MATCH($R$2&amp;"_"&amp;$B20,データシート2!$A$1:$SI$1,0),0)</f>
        <v>19.047999999999998</v>
      </c>
      <c r="T20" s="935">
        <f>VLOOKUP($D$3&amp;"_"&amp;T$3,データシート2!$A:$SI,MATCH($R$2&amp;"_"&amp;$B20,データシート2!$A$1:$SI$1,0),0)</f>
        <v>18.823</v>
      </c>
      <c r="U20" s="935">
        <f>VLOOKUP($D$3&amp;"_"&amp;U$3,データシート2!$A:$SI,MATCH($R$2&amp;"_"&amp;$B20,データシート2!$A$1:$SI$1,0),0)</f>
        <v>21.213999999999999</v>
      </c>
      <c r="V20" s="935">
        <f>VLOOKUP($D$3&amp;"_"&amp;V$3,データシート2!$A:$SI,MATCH($R$2&amp;"_"&amp;$B20,データシート2!$A$1:$SI$1,0),0)</f>
        <v>21.443999999999999</v>
      </c>
      <c r="W20" s="935">
        <f>VLOOKUP($D$3&amp;"_"&amp;W$3,データシート2!$A:$SI,MATCH($R$2&amp;"_"&amp;$B20,データシート2!$A$1:$SI$1,0),0)</f>
        <v>20.681000000000001</v>
      </c>
      <c r="X20" s="935">
        <f>VLOOKUP($D$3&amp;"_"&amp;X$3,データシート2!$A:$SI,MATCH($R$2&amp;"_"&amp;$B20,データシート2!$A$1:$SI$1,0),0)</f>
        <v>20.782</v>
      </c>
      <c r="Y20" s="935">
        <f>VLOOKUP($D$3&amp;"_"&amp;Y$3,データシート2!$A:$SI,MATCH($R$2&amp;"_"&amp;$B20,データシート2!$A$1:$SI$1,0),0)</f>
        <v>19.646000000000001</v>
      </c>
      <c r="Z20" s="935">
        <f>VLOOKUP($D$3&amp;"_"&amp;Z$3,データシート2!$A:$SI,MATCH($R$2&amp;"_"&amp;$B20,データシート2!$A$1:$SI$1,0),0)</f>
        <v>23.221</v>
      </c>
      <c r="AA20" s="935">
        <f>VLOOKUP($D$3&amp;"_"&amp;AA$3,データシート2!$A:$SI,MATCH($R$2&amp;"_"&amp;$B20,データシート2!$A$1:$SI$1,0),0)</f>
        <v>21.123000000000001</v>
      </c>
      <c r="AB20" s="936">
        <f>VLOOKUP($D$3&amp;"_"&amp;AB$3,データシート2!$A:$SI,MATCH($R$2&amp;"_"&amp;$B20,データシート2!$A$1:$SI$1,0),0)</f>
        <v>18.434999999999999</v>
      </c>
    </row>
    <row r="21" spans="2:29" s="756" customFormat="1" ht="16.5" customHeight="1">
      <c r="B21" s="757"/>
      <c r="C21" s="766">
        <v>5</v>
      </c>
      <c r="D21" s="767" t="s">
        <v>533</v>
      </c>
      <c r="E21" s="766"/>
      <c r="F21" s="768"/>
      <c r="G21" s="769">
        <f>VLOOKUP($D$3&amp;"_"&amp;G$3,データシート2!$A:$SI,MATCH($G$2&amp;"_"&amp;$C21,データシート2!$A$1:$SI$1,0),0)</f>
        <v>3</v>
      </c>
      <c r="H21" s="770">
        <f>VLOOKUP($D$3&amp;"_"&amp;H$3,データシート2!$A:$SI,MATCH($G$2&amp;"_"&amp;$C21,データシート2!$A$1:$SI$1,0),0)</f>
        <v>3</v>
      </c>
      <c r="I21" s="770">
        <f>VLOOKUP($D$3&amp;"_"&amp;I$3,データシート2!$A:$SI,MATCH($G$2&amp;"_"&amp;$C21,データシート2!$A$1:$SI$1,0),0)</f>
        <v>3</v>
      </c>
      <c r="J21" s="770">
        <f>VLOOKUP($D$3&amp;"_"&amp;J$3,データシート2!$A:$SI,MATCH($G$2&amp;"_"&amp;$C21,データシート2!$A$1:$SI$1,0),0)</f>
        <v>3</v>
      </c>
      <c r="K21" s="771">
        <f>VLOOKUP($D$3&amp;"_"&amp;K$3,データシート2!$A:$SI,MATCH($G$2&amp;"_"&amp;$C21,データシート2!$A$1:$SI$1,0),0)</f>
        <v>3</v>
      </c>
      <c r="L21" s="771">
        <f>VLOOKUP($D$3&amp;"_"&amp;L$3,データシート2!$A:$SI,MATCH($G$2&amp;"_"&amp;$C21,データシート2!$A$1:$SI$1,0),0)</f>
        <v>3</v>
      </c>
      <c r="M21" s="771">
        <f>VLOOKUP($D$3&amp;"_"&amp;M$3,データシート2!$A:$SI,MATCH($G$2&amp;"_"&amp;$C21,データシート2!$A$1:$SI$1,0),0)</f>
        <v>3</v>
      </c>
      <c r="N21" s="771">
        <f>VLOOKUP($D$3&amp;"_"&amp;N$3,データシート2!$A:$SI,MATCH($G$2&amp;"_"&amp;$C21,データシート2!$A$1:$SI$1,0),0)</f>
        <v>3</v>
      </c>
      <c r="O21" s="771">
        <f>VLOOKUP($D$3&amp;"_"&amp;O$3,データシート2!$A:$SI,MATCH($G$2&amp;"_"&amp;$C21,データシート2!$A$1:$SI$1,0),0)</f>
        <v>4</v>
      </c>
      <c r="P21" s="771">
        <f>VLOOKUP($D$3&amp;"_"&amp;P$3,データシート2!$A:$SI,MATCH($G$2&amp;"_"&amp;$C21,データシート2!$A$1:$SI$1,0),0)</f>
        <v>4</v>
      </c>
      <c r="Q21" s="772">
        <f>VLOOKUP($D$3&amp;"_"&amp;Q$3,データシート2!$A:$SI,MATCH($G$2&amp;"_"&amp;$C21,データシート2!$A$1:$SI$1,0),0)</f>
        <v>3</v>
      </c>
      <c r="R21" s="944">
        <f>VLOOKUP($D$3&amp;"_"&amp;R$3,データシート2!$A:$SI,MATCH($R$2&amp;"_"&amp;$C21,データシート2!$A$1:$SI$1,0),0)</f>
        <v>18.96</v>
      </c>
      <c r="S21" s="945">
        <f>VLOOKUP($D$3&amp;"_"&amp;S$3,データシート2!$A:$SI,MATCH($R$2&amp;"_"&amp;$C21,データシート2!$A$1:$SI$1,0),0)</f>
        <v>19.047999999999998</v>
      </c>
      <c r="T21" s="945">
        <f>VLOOKUP($D$3&amp;"_"&amp;T$3,データシート2!$A:$SI,MATCH($R$2&amp;"_"&amp;$C21,データシート2!$A$1:$SI$1,0),0)</f>
        <v>18.823</v>
      </c>
      <c r="U21" s="945">
        <f>VLOOKUP($D$3&amp;"_"&amp;U$3,データシート2!$A:$SI,MATCH($R$2&amp;"_"&amp;$C21,データシート2!$A$1:$SI$1,0),0)</f>
        <v>21.213999999999999</v>
      </c>
      <c r="V21" s="945">
        <f>VLOOKUP($D$3&amp;"_"&amp;V$3,データシート2!$A:$SI,MATCH($R$2&amp;"_"&amp;$C21,データシート2!$A$1:$SI$1,0),0)</f>
        <v>21.443999999999999</v>
      </c>
      <c r="W21" s="945">
        <f>VLOOKUP($D$3&amp;"_"&amp;W$3,データシート2!$A:$SI,MATCH($R$2&amp;"_"&amp;$C21,データシート2!$A$1:$SI$1,0),0)</f>
        <v>20.681000000000001</v>
      </c>
      <c r="X21" s="945">
        <f>VLOOKUP($D$3&amp;"_"&amp;X$3,データシート2!$A:$SI,MATCH($R$2&amp;"_"&amp;$C21,データシート2!$A$1:$SI$1,0),0)</f>
        <v>20.782</v>
      </c>
      <c r="Y21" s="945">
        <f>VLOOKUP($D$3&amp;"_"&amp;Y$3,データシート2!$A:$SI,MATCH($R$2&amp;"_"&amp;$C21,データシート2!$A$1:$SI$1,0),0)</f>
        <v>19.646000000000001</v>
      </c>
      <c r="Z21" s="945">
        <f>VLOOKUP($D$3&amp;"_"&amp;Z$3,データシート2!$A:$SI,MATCH($R$2&amp;"_"&amp;$C21,データシート2!$A$1:$SI$1,0),0)</f>
        <v>23.221</v>
      </c>
      <c r="AA21" s="945">
        <f>VLOOKUP($D$3&amp;"_"&amp;AA$3,データシート2!$A:$SI,MATCH($R$2&amp;"_"&amp;$C21,データシート2!$A$1:$SI$1,0),0)</f>
        <v>21.123000000000001</v>
      </c>
      <c r="AB21" s="946">
        <f>VLOOKUP($D$3&amp;"_"&amp;AB$3,データシート2!$A:$SI,MATCH($R$2&amp;"_"&amp;$C21,データシート2!$A$1:$SI$1,0),0)</f>
        <v>18.434999999999999</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67</v>
      </c>
      <c r="H26" s="745">
        <f>VLOOKUP($D$3&amp;"_"&amp;H$3,データシート2!$A:$SI,MATCH($G$2&amp;"_"&amp;$B26,データシート2!$A$1:$SI$1,0),0)</f>
        <v>67</v>
      </c>
      <c r="I26" s="745">
        <f>VLOOKUP($D$3&amp;"_"&amp;I$3,データシート2!$A:$SI,MATCH($G$2&amp;"_"&amp;$B26,データシート2!$A$1:$SI$1,0),0)</f>
        <v>63</v>
      </c>
      <c r="J26" s="745">
        <f>VLOOKUP($D$3&amp;"_"&amp;J$3,データシート2!$A:$SI,MATCH($G$2&amp;"_"&amp;$B26,データシート2!$A$1:$SI$1,0),0)</f>
        <v>58</v>
      </c>
      <c r="K26" s="746">
        <f>VLOOKUP($D$3&amp;"_"&amp;K$3,データシート2!$A:$SI,MATCH($G$2&amp;"_"&amp;$B26,データシート2!$A$1:$SI$1,0),0)</f>
        <v>55</v>
      </c>
      <c r="L26" s="746">
        <f>VLOOKUP($D$3&amp;"_"&amp;L$3,データシート2!$A:$SI,MATCH($G$2&amp;"_"&amp;$B26,データシート2!$A$1:$SI$1,0),0)</f>
        <v>62</v>
      </c>
      <c r="M26" s="746">
        <f>VLOOKUP($D$3&amp;"_"&amp;M$3,データシート2!$A:$SI,MATCH($G$2&amp;"_"&amp;$B26,データシート2!$A$1:$SI$1,0),0)</f>
        <v>64</v>
      </c>
      <c r="N26" s="746">
        <f>VLOOKUP($D$3&amp;"_"&amp;N$3,データシート2!$A:$SI,MATCH($G$2&amp;"_"&amp;$B26,データシート2!$A$1:$SI$1,0),0)</f>
        <v>67</v>
      </c>
      <c r="O26" s="746">
        <f>VLOOKUP($D$3&amp;"_"&amp;O$3,データシート2!$A:$SI,MATCH($G$2&amp;"_"&amp;$B26,データシート2!$A$1:$SI$1,0),0)</f>
        <v>63</v>
      </c>
      <c r="P26" s="746">
        <f>VLOOKUP($D$3&amp;"_"&amp;P$3,データシート2!$A:$SI,MATCH($G$2&amp;"_"&amp;$B26,データシート2!$A$1:$SI$1,0),0)</f>
        <v>59</v>
      </c>
      <c r="Q26" s="747">
        <f>VLOOKUP($D$3&amp;"_"&amp;Q$3,データシート2!$A:$SI,MATCH($G$2&amp;"_"&amp;$B26,データシート2!$A$1:$SI$1,0),0)</f>
        <v>51</v>
      </c>
      <c r="R26" s="934">
        <f>VLOOKUP($D$3&amp;"_"&amp;R$3,データシート2!$A:$SI,MATCH($R$2&amp;"_"&amp;$B26,データシート2!$A$1:$SI$1,0),0)</f>
        <v>1693.3309999999999</v>
      </c>
      <c r="S26" s="935">
        <f>VLOOKUP($D$3&amp;"_"&amp;S$3,データシート2!$A:$SI,MATCH($R$2&amp;"_"&amp;$B26,データシート2!$A$1:$SI$1,0),0)</f>
        <v>1456.9359999999999</v>
      </c>
      <c r="T26" s="935">
        <f>VLOOKUP($D$3&amp;"_"&amp;T$3,データシート2!$A:$SI,MATCH($R$2&amp;"_"&amp;$B26,データシート2!$A$1:$SI$1,0),0)</f>
        <v>1996.6969999999999</v>
      </c>
      <c r="U26" s="935">
        <f>VLOOKUP($D$3&amp;"_"&amp;U$3,データシート2!$A:$SI,MATCH($R$2&amp;"_"&amp;$B26,データシート2!$A$1:$SI$1,0),0)</f>
        <v>1839.357</v>
      </c>
      <c r="V26" s="935">
        <f>VLOOKUP($D$3&amp;"_"&amp;V$3,データシート2!$A:$SI,MATCH($R$2&amp;"_"&amp;$B26,データシート2!$A$1:$SI$1,0),0)</f>
        <v>1873.348</v>
      </c>
      <c r="W26" s="935">
        <f>VLOOKUP($D$3&amp;"_"&amp;W$3,データシート2!$A:$SI,MATCH($R$2&amp;"_"&amp;$B26,データシート2!$A$1:$SI$1,0),0)</f>
        <v>1843.5409999999999</v>
      </c>
      <c r="X26" s="935">
        <f>VLOOKUP($D$3&amp;"_"&amp;X$3,データシート2!$A:$SI,MATCH($R$2&amp;"_"&amp;$B26,データシート2!$A$1:$SI$1,0),0)</f>
        <v>1935.248</v>
      </c>
      <c r="Y26" s="935">
        <f>VLOOKUP($D$3&amp;"_"&amp;Y$3,データシート2!$A:$SI,MATCH($R$2&amp;"_"&amp;$B26,データシート2!$A$1:$SI$1,0),0)</f>
        <v>1899.346</v>
      </c>
      <c r="Z26" s="935">
        <f>VLOOKUP($D$3&amp;"_"&amp;Z$3,データシート2!$A:$SI,MATCH($R$2&amp;"_"&amp;$B26,データシート2!$A$1:$SI$1,0),0)</f>
        <v>1625.682</v>
      </c>
      <c r="AA26" s="935">
        <f>VLOOKUP($D$3&amp;"_"&amp;AA$3,データシート2!$A:$SI,MATCH($R$2&amp;"_"&amp;$B26,データシート2!$A$1:$SI$1,0),0)</f>
        <v>1656.2080000000001</v>
      </c>
      <c r="AB26" s="936">
        <f>VLOOKUP($D$3&amp;"_"&amp;AB$3,データシート2!$A:$SI,MATCH($R$2&amp;"_"&amp;$B26,データシート2!$A$1:$SI$1,0),0)</f>
        <v>1556.578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4</v>
      </c>
      <c r="H27" s="753">
        <f>VLOOKUP($D$3&amp;"_"&amp;H$3,データシート2!$A:$SI,MATCH($G$2&amp;"_"&amp;$C27,データシート2!$A$1:$SI$1,0),0)</f>
        <v>6</v>
      </c>
      <c r="I27" s="753">
        <f>VLOOKUP($D$3&amp;"_"&amp;I$3,データシート2!$A:$SI,MATCH($G$2&amp;"_"&amp;$C27,データシート2!$A$1:$SI$1,0),0)</f>
        <v>5</v>
      </c>
      <c r="J27" s="753">
        <f>VLOOKUP($D$3&amp;"_"&amp;J$3,データシート2!$A:$SI,MATCH($G$2&amp;"_"&amp;$C27,データシート2!$A$1:$SI$1,0),0)</f>
        <v>5</v>
      </c>
      <c r="K27" s="754">
        <f>VLOOKUP($D$3&amp;"_"&amp;K$3,データシート2!$A:$SI,MATCH($G$2&amp;"_"&amp;$C27,データシート2!$A$1:$SI$1,0),0)</f>
        <v>4</v>
      </c>
      <c r="L27" s="754">
        <f>VLOOKUP($D$3&amp;"_"&amp;L$3,データシート2!$A:$SI,MATCH($G$2&amp;"_"&amp;$C27,データシート2!$A$1:$SI$1,0),0)</f>
        <v>5</v>
      </c>
      <c r="M27" s="754">
        <f>VLOOKUP($D$3&amp;"_"&amp;M$3,データシート2!$A:$SI,MATCH($G$2&amp;"_"&amp;$C27,データシート2!$A$1:$SI$1,0),0)</f>
        <v>5</v>
      </c>
      <c r="N27" s="754">
        <f>VLOOKUP($D$3&amp;"_"&amp;N$3,データシート2!$A:$SI,MATCH($G$2&amp;"_"&amp;$C27,データシート2!$A$1:$SI$1,0),0)</f>
        <v>5</v>
      </c>
      <c r="O27" s="754">
        <f>VLOOKUP($D$3&amp;"_"&amp;O$3,データシート2!$A:$SI,MATCH($G$2&amp;"_"&amp;$C27,データシート2!$A$1:$SI$1,0),0)</f>
        <v>5</v>
      </c>
      <c r="P27" s="754">
        <f>VLOOKUP($D$3&amp;"_"&amp;P$3,データシート2!$A:$SI,MATCH($G$2&amp;"_"&amp;$C27,データシート2!$A$1:$SI$1,0),0)</f>
        <v>5</v>
      </c>
      <c r="Q27" s="755">
        <f>VLOOKUP($D$3&amp;"_"&amp;Q$3,データシート2!$A:$SI,MATCH($G$2&amp;"_"&amp;$C27,データシート2!$A$1:$SI$1,0),0)</f>
        <v>5</v>
      </c>
      <c r="R27" s="943">
        <f>VLOOKUP($D$3&amp;"_"&amp;R$3,データシート2!$A:$SI,MATCH($R$2&amp;"_"&amp;$C27,データシート2!$A$1:$SI$1,0),0)</f>
        <v>16.786999999999999</v>
      </c>
      <c r="S27" s="938">
        <f>VLOOKUP($D$3&amp;"_"&amp;S$3,データシート2!$A:$SI,MATCH($R$2&amp;"_"&amp;$C27,データシート2!$A$1:$SI$1,0),0)</f>
        <v>25.26</v>
      </c>
      <c r="T27" s="938">
        <f>VLOOKUP($D$3&amp;"_"&amp;T$3,データシート2!$A:$SI,MATCH($R$2&amp;"_"&amp;$C27,データシート2!$A$1:$SI$1,0),0)</f>
        <v>24.309000000000001</v>
      </c>
      <c r="U27" s="938">
        <f>VLOOKUP($D$3&amp;"_"&amp;U$3,データシート2!$A:$SI,MATCH($R$2&amp;"_"&amp;$C27,データシート2!$A$1:$SI$1,0),0)</f>
        <v>24.099</v>
      </c>
      <c r="V27" s="938">
        <f>VLOOKUP($D$3&amp;"_"&amp;V$3,データシート2!$A:$SI,MATCH($R$2&amp;"_"&amp;$C27,データシート2!$A$1:$SI$1,0),0)</f>
        <v>19.280999999999999</v>
      </c>
      <c r="W27" s="938">
        <f>VLOOKUP($D$3&amp;"_"&amp;W$3,データシート2!$A:$SI,MATCH($R$2&amp;"_"&amp;$C27,データシート2!$A$1:$SI$1,0),0)</f>
        <v>23.673999999999999</v>
      </c>
      <c r="X27" s="938">
        <f>VLOOKUP($D$3&amp;"_"&amp;X$3,データシート2!$A:$SI,MATCH($R$2&amp;"_"&amp;$C27,データシート2!$A$1:$SI$1,0),0)</f>
        <v>23.361000000000001</v>
      </c>
      <c r="Y27" s="938">
        <f>VLOOKUP($D$3&amp;"_"&amp;Y$3,データシート2!$A:$SI,MATCH($R$2&amp;"_"&amp;$C27,データシート2!$A$1:$SI$1,0),0)</f>
        <v>22.19</v>
      </c>
      <c r="Z27" s="938">
        <f>VLOOKUP($D$3&amp;"_"&amp;Z$3,データシート2!$A:$SI,MATCH($R$2&amp;"_"&amp;$C27,データシート2!$A$1:$SI$1,0),0)</f>
        <v>21.254999999999999</v>
      </c>
      <c r="AA27" s="938">
        <f>VLOOKUP($D$3&amp;"_"&amp;AA$3,データシート2!$A:$SI,MATCH($R$2&amp;"_"&amp;$C27,データシート2!$A$1:$SI$1,0),0)</f>
        <v>20.358000000000001</v>
      </c>
      <c r="AB27" s="939">
        <f>VLOOKUP($D$3&amp;"_"&amp;AB$3,データシート2!$A:$SI,MATCH($R$2&amp;"_"&amp;$C27,データシート2!$A$1:$SI$1,0),0)</f>
        <v>19.009</v>
      </c>
    </row>
    <row r="28" spans="2:29" s="756" customFormat="1" ht="16.5" customHeight="1">
      <c r="B28" s="748"/>
      <c r="C28" s="773">
        <v>10</v>
      </c>
      <c r="D28" s="774" t="s">
        <v>541</v>
      </c>
      <c r="E28" s="773"/>
      <c r="F28" s="775"/>
      <c r="G28" s="776">
        <f>VLOOKUP($D$3&amp;"_"&amp;G$3,データシート2!$A:$SI,MATCH($G$2&amp;"_"&amp;$C28,データシート2!$A$1:$SI$1,0),0)</f>
        <v>1</v>
      </c>
      <c r="H28" s="777">
        <f>VLOOKUP($D$3&amp;"_"&amp;H$3,データシート2!$A:$SI,MATCH($G$2&amp;"_"&amp;$C28,データシート2!$A$1:$SI$1,0),0)</f>
        <v>1</v>
      </c>
      <c r="I28" s="777">
        <f>VLOOKUP($D$3&amp;"_"&amp;I$3,データシート2!$A:$SI,MATCH($G$2&amp;"_"&amp;$C28,データシート2!$A$1:$SI$1,0),0)</f>
        <v>1</v>
      </c>
      <c r="J28" s="777">
        <f>VLOOKUP($D$3&amp;"_"&amp;J$3,データシート2!$A:$SI,MATCH($G$2&amp;"_"&amp;$C28,データシート2!$A$1:$SI$1,0),0)</f>
        <v>1</v>
      </c>
      <c r="K28" s="778">
        <f>VLOOKUP($D$3&amp;"_"&amp;K$3,データシート2!$A:$SI,MATCH($G$2&amp;"_"&amp;$C28,データシート2!$A$1:$SI$1,0),0)</f>
        <v>0</v>
      </c>
      <c r="L28" s="778">
        <f>VLOOKUP($D$3&amp;"_"&amp;L$3,データシート2!$A:$SI,MATCH($G$2&amp;"_"&amp;$C28,データシート2!$A$1:$SI$1,0),0)</f>
        <v>0</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4.234</v>
      </c>
      <c r="S28" s="948">
        <f>VLOOKUP($D$3&amp;"_"&amp;S$3,データシート2!$A:$SI,MATCH($R$2&amp;"_"&amp;$C28,データシート2!$A$1:$SI$1,0),0)</f>
        <v>3.9870000000000001</v>
      </c>
      <c r="T28" s="948">
        <f>VLOOKUP($D$3&amp;"_"&amp;T$3,データシート2!$A:$SI,MATCH($R$2&amp;"_"&amp;$C28,データシート2!$A$1:$SI$1,0),0)</f>
        <v>3.28</v>
      </c>
      <c r="U28" s="948">
        <f>VLOOKUP($D$3&amp;"_"&amp;U$3,データシート2!$A:$SI,MATCH($R$2&amp;"_"&amp;$C28,データシート2!$A$1:$SI$1,0),0)</f>
        <v>3.359</v>
      </c>
      <c r="V28" s="948">
        <f>VLOOKUP($D$3&amp;"_"&amp;V$3,データシート2!$A:$SI,MATCH($R$2&amp;"_"&amp;$C28,データシート2!$A$1:$SI$1,0),0)</f>
        <v>0</v>
      </c>
      <c r="W28" s="948">
        <f>VLOOKUP($D$3&amp;"_"&amp;W$3,データシート2!$A:$SI,MATCH($R$2&amp;"_"&amp;$C28,データシート2!$A$1:$SI$1,0),0)</f>
        <v>0</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3.99</v>
      </c>
      <c r="S29" s="948">
        <f>VLOOKUP($D$3&amp;"_"&amp;S$3,データシート2!$A:$SI,MATCH($R$2&amp;"_"&amp;$C29,データシート2!$A$1:$SI$1,0),0)</f>
        <v>4.5609999999999999</v>
      </c>
      <c r="T29" s="948">
        <f>VLOOKUP($D$3&amp;"_"&amp;T$3,データシート2!$A:$SI,MATCH($R$2&amp;"_"&amp;$C29,データシート2!$A$1:$SI$1,0),0)</f>
        <v>4.6079999999999997</v>
      </c>
      <c r="U29" s="948">
        <f>VLOOKUP($D$3&amp;"_"&amp;U$3,データシート2!$A:$SI,MATCH($R$2&amp;"_"&amp;$C29,データシート2!$A$1:$SI$1,0),0)</f>
        <v>4.5549999999999997</v>
      </c>
      <c r="V29" s="948">
        <f>VLOOKUP($D$3&amp;"_"&amp;V$3,データシート2!$A:$SI,MATCH($R$2&amp;"_"&amp;$C29,データシート2!$A$1:$SI$1,0),0)</f>
        <v>4.6619999999999999</v>
      </c>
      <c r="W29" s="948">
        <f>VLOOKUP($D$3&amp;"_"&amp;W$3,データシート2!$A:$SI,MATCH($R$2&amp;"_"&amp;$C29,データシート2!$A$1:$SI$1,0),0)</f>
        <v>4.8289999999999997</v>
      </c>
      <c r="X29" s="948">
        <f>VLOOKUP($D$3&amp;"_"&amp;X$3,データシート2!$A:$SI,MATCH($R$2&amp;"_"&amp;$C29,データシート2!$A$1:$SI$1,0),0)</f>
        <v>3.742</v>
      </c>
      <c r="Y29" s="948">
        <f>VLOOKUP($D$3&amp;"_"&amp;Y$3,データシート2!$A:$SI,MATCH($R$2&amp;"_"&amp;$C29,データシート2!$A$1:$SI$1,0),0)</f>
        <v>3.5840000000000001</v>
      </c>
      <c r="Z29" s="948">
        <f>VLOOKUP($D$3&amp;"_"&amp;Z$3,データシート2!$A:$SI,MATCH($R$2&amp;"_"&amp;$C29,データシート2!$A$1:$SI$1,0),0)</f>
        <v>2.9350000000000001</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3</v>
      </c>
      <c r="H30" s="777">
        <f>VLOOKUP($D$3&amp;"_"&amp;H$3,データシート2!$A:$SI,MATCH($G$2&amp;"_"&amp;$C30,データシート2!$A$1:$SI$1,0),0)</f>
        <v>3</v>
      </c>
      <c r="I30" s="777">
        <f>VLOOKUP($D$3&amp;"_"&amp;I$3,データシート2!$A:$SI,MATCH($G$2&amp;"_"&amp;$C30,データシート2!$A$1:$SI$1,0),0)</f>
        <v>3</v>
      </c>
      <c r="J30" s="777">
        <f>VLOOKUP($D$3&amp;"_"&amp;J$3,データシート2!$A:$SI,MATCH($G$2&amp;"_"&amp;$C30,データシート2!$A$1:$SI$1,0),0)</f>
        <v>2</v>
      </c>
      <c r="K30" s="778">
        <f>VLOOKUP($D$3&amp;"_"&amp;K$3,データシート2!$A:$SI,MATCH($G$2&amp;"_"&amp;$C30,データシート2!$A$1:$SI$1,0),0)</f>
        <v>3</v>
      </c>
      <c r="L30" s="778">
        <f>VLOOKUP($D$3&amp;"_"&amp;L$3,データシート2!$A:$SI,MATCH($G$2&amp;"_"&amp;$C30,データシート2!$A$1:$SI$1,0),0)</f>
        <v>3</v>
      </c>
      <c r="M30" s="778">
        <f>VLOOKUP($D$3&amp;"_"&amp;M$3,データシート2!$A:$SI,MATCH($G$2&amp;"_"&amp;$C30,データシート2!$A$1:$SI$1,0),0)</f>
        <v>3</v>
      </c>
      <c r="N30" s="778">
        <f>VLOOKUP($D$3&amp;"_"&amp;N$3,データシート2!$A:$SI,MATCH($G$2&amp;"_"&amp;$C30,データシート2!$A$1:$SI$1,0),0)</f>
        <v>4</v>
      </c>
      <c r="O30" s="778">
        <f>VLOOKUP($D$3&amp;"_"&amp;O$3,データシート2!$A:$SI,MATCH($G$2&amp;"_"&amp;$C30,データシート2!$A$1:$SI$1,0),0)</f>
        <v>3</v>
      </c>
      <c r="P30" s="778">
        <f>VLOOKUP($D$3&amp;"_"&amp;P$3,データシート2!$A:$SI,MATCH($G$2&amp;"_"&amp;$C30,データシート2!$A$1:$SI$1,0),0)</f>
        <v>4</v>
      </c>
      <c r="Q30" s="779">
        <f>VLOOKUP($D$3&amp;"_"&amp;Q$3,データシート2!$A:$SI,MATCH($G$2&amp;"_"&amp;$C30,データシート2!$A$1:$SI$1,0),0)</f>
        <v>3</v>
      </c>
      <c r="R30" s="947">
        <f>VLOOKUP($D$3&amp;"_"&amp;R$3,データシート2!$A:$SI,MATCH($R$2&amp;"_"&amp;$C30,データシート2!$A$1:$SI$1,0),0)</f>
        <v>25.221</v>
      </c>
      <c r="S30" s="948">
        <f>VLOOKUP($D$3&amp;"_"&amp;S$3,データシート2!$A:$SI,MATCH($R$2&amp;"_"&amp;$C30,データシート2!$A$1:$SI$1,0),0)</f>
        <v>28.965</v>
      </c>
      <c r="T30" s="948">
        <f>VLOOKUP($D$3&amp;"_"&amp;T$3,データシート2!$A:$SI,MATCH($R$2&amp;"_"&amp;$C30,データシート2!$A$1:$SI$1,0),0)</f>
        <v>33.137</v>
      </c>
      <c r="U30" s="948">
        <f>VLOOKUP($D$3&amp;"_"&amp;U$3,データシート2!$A:$SI,MATCH($R$2&amp;"_"&amp;$C30,データシート2!$A$1:$SI$1,0),0)</f>
        <v>27.959</v>
      </c>
      <c r="V30" s="948">
        <f>VLOOKUP($D$3&amp;"_"&amp;V$3,データシート2!$A:$SI,MATCH($R$2&amp;"_"&amp;$C30,データシート2!$A$1:$SI$1,0),0)</f>
        <v>32.520000000000003</v>
      </c>
      <c r="W30" s="948">
        <f>VLOOKUP($D$3&amp;"_"&amp;W$3,データシート2!$A:$SI,MATCH($R$2&amp;"_"&amp;$C30,データシート2!$A$1:$SI$1,0),0)</f>
        <v>32.835999999999999</v>
      </c>
      <c r="X30" s="948">
        <f>VLOOKUP($D$3&amp;"_"&amp;X$3,データシート2!$A:$SI,MATCH($R$2&amp;"_"&amp;$C30,データシート2!$A$1:$SI$1,0),0)</f>
        <v>30.332000000000001</v>
      </c>
      <c r="Y30" s="948">
        <f>VLOOKUP($D$3&amp;"_"&amp;Y$3,データシート2!$A:$SI,MATCH($R$2&amp;"_"&amp;$C30,データシート2!$A$1:$SI$1,0),0)</f>
        <v>39.936999999999998</v>
      </c>
      <c r="Z30" s="948">
        <f>VLOOKUP($D$3&amp;"_"&amp;Z$3,データシート2!$A:$SI,MATCH($R$2&amp;"_"&amp;$C30,データシート2!$A$1:$SI$1,0),0)</f>
        <v>28.608000000000001</v>
      </c>
      <c r="AA30" s="948">
        <f>VLOOKUP($D$3&amp;"_"&amp;AA$3,データシート2!$A:$SI,MATCH($R$2&amp;"_"&amp;$C30,データシート2!$A$1:$SI$1,0),0)</f>
        <v>34.087000000000003</v>
      </c>
      <c r="AB30" s="949">
        <f>VLOOKUP($D$3&amp;"_"&amp;AB$3,データシート2!$A:$SI,MATCH($R$2&amp;"_"&amp;$C30,データシート2!$A$1:$SI$1,0),0)</f>
        <v>21.093</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v>
      </c>
      <c r="H32" s="777">
        <f>VLOOKUP($D$3&amp;"_"&amp;H$3,データシート2!$A:$SI,MATCH($G$2&amp;"_"&amp;$C32,データシート2!$A$1:$SI$1,0),0)</f>
        <v>1</v>
      </c>
      <c r="I32" s="777">
        <f>VLOOKUP($D$3&amp;"_"&amp;I$3,データシート2!$A:$SI,MATCH($G$2&amp;"_"&amp;$C32,データシート2!$A$1:$SI$1,0),0)</f>
        <v>1</v>
      </c>
      <c r="J32" s="777">
        <f>VLOOKUP($D$3&amp;"_"&amp;J$3,データシート2!$A:$SI,MATCH($G$2&amp;"_"&amp;$C32,データシート2!$A$1:$SI$1,0),0)</f>
        <v>1</v>
      </c>
      <c r="K32" s="778">
        <f>VLOOKUP($D$3&amp;"_"&amp;K$3,データシート2!$A:$SI,MATCH($G$2&amp;"_"&amp;$C32,データシート2!$A$1:$SI$1,0),0)</f>
        <v>1</v>
      </c>
      <c r="L32" s="778">
        <f>VLOOKUP($D$3&amp;"_"&amp;L$3,データシート2!$A:$SI,MATCH($G$2&amp;"_"&amp;$C32,データシート2!$A$1:$SI$1,0),0)</f>
        <v>1</v>
      </c>
      <c r="M32" s="778">
        <f>VLOOKUP($D$3&amp;"_"&amp;M$3,データシート2!$A:$SI,MATCH($G$2&amp;"_"&amp;$C32,データシート2!$A$1:$SI$1,0),0)</f>
        <v>1</v>
      </c>
      <c r="N32" s="778">
        <f>VLOOKUP($D$3&amp;"_"&amp;N$3,データシート2!$A:$SI,MATCH($G$2&amp;"_"&amp;$C32,データシート2!$A$1:$SI$1,0),0)</f>
        <v>1</v>
      </c>
      <c r="O32" s="778">
        <f>VLOOKUP($D$3&amp;"_"&amp;O$3,データシート2!$A:$SI,MATCH($G$2&amp;"_"&amp;$C32,データシート2!$A$1:$SI$1,0),0)</f>
        <v>1</v>
      </c>
      <c r="P32" s="778">
        <f>VLOOKUP($D$3&amp;"_"&amp;P$3,データシート2!$A:$SI,MATCH($G$2&amp;"_"&amp;$C32,データシート2!$A$1:$SI$1,0),0)</f>
        <v>1</v>
      </c>
      <c r="Q32" s="779">
        <f>VLOOKUP($D$3&amp;"_"&amp;Q$3,データシート2!$A:$SI,MATCH($G$2&amp;"_"&amp;$C32,データシート2!$A$1:$SI$1,0),0)</f>
        <v>1</v>
      </c>
      <c r="R32" s="947">
        <f>VLOOKUP($D$3&amp;"_"&amp;R$3,データシート2!$A:$SI,MATCH($R$2&amp;"_"&amp;$C32,データシート2!$A$1:$SI$1,0),0)</f>
        <v>502.63799999999998</v>
      </c>
      <c r="S32" s="948">
        <f>VLOOKUP($D$3&amp;"_"&amp;S$3,データシート2!$A:$SI,MATCH($R$2&amp;"_"&amp;$C32,データシート2!$A$1:$SI$1,0),0)</f>
        <v>68.623999999999995</v>
      </c>
      <c r="T32" s="948">
        <f>VLOOKUP($D$3&amp;"_"&amp;T$3,データシート2!$A:$SI,MATCH($R$2&amp;"_"&amp;$C32,データシート2!$A$1:$SI$1,0),0)</f>
        <v>536.04499999999996</v>
      </c>
      <c r="U32" s="948">
        <f>VLOOKUP($D$3&amp;"_"&amp;U$3,データシート2!$A:$SI,MATCH($R$2&amp;"_"&amp;$C32,データシート2!$A$1:$SI$1,0),0)</f>
        <v>426.18200000000002</v>
      </c>
      <c r="V32" s="948">
        <f>VLOOKUP($D$3&amp;"_"&amp;V$3,データシート2!$A:$SI,MATCH($R$2&amp;"_"&amp;$C32,データシート2!$A$1:$SI$1,0),0)</f>
        <v>514.14700000000005</v>
      </c>
      <c r="W32" s="948">
        <f>VLOOKUP($D$3&amp;"_"&amp;W$3,データシート2!$A:$SI,MATCH($R$2&amp;"_"&amp;$C32,データシート2!$A$1:$SI$1,0),0)</f>
        <v>532.279</v>
      </c>
      <c r="X32" s="948">
        <f>VLOOKUP($D$3&amp;"_"&amp;X$3,データシート2!$A:$SI,MATCH($R$2&amp;"_"&amp;$C32,データシート2!$A$1:$SI$1,0),0)</f>
        <v>540.29</v>
      </c>
      <c r="Y32" s="948">
        <f>VLOOKUP($D$3&amp;"_"&amp;Y$3,データシート2!$A:$SI,MATCH($R$2&amp;"_"&amp;$C32,データシート2!$A$1:$SI$1,0),0)</f>
        <v>497.512</v>
      </c>
      <c r="Z32" s="948">
        <f>VLOOKUP($D$3&amp;"_"&amp;Z$3,データシート2!$A:$SI,MATCH($R$2&amp;"_"&amp;$C32,データシート2!$A$1:$SI$1,0),0)</f>
        <v>427.601</v>
      </c>
      <c r="AA32" s="948">
        <f>VLOOKUP($D$3&amp;"_"&amp;AA$3,データシート2!$A:$SI,MATCH($R$2&amp;"_"&amp;$C32,データシート2!$A$1:$SI$1,0),0)</f>
        <v>480.71499999999997</v>
      </c>
      <c r="AB32" s="949">
        <f>VLOOKUP($D$3&amp;"_"&amp;AB$3,データシート2!$A:$SI,MATCH($R$2&amp;"_"&amp;$C32,データシート2!$A$1:$SI$1,0),0)</f>
        <v>474.99400000000003</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8</v>
      </c>
      <c r="H34" s="777">
        <f>VLOOKUP($D$3&amp;"_"&amp;H$3,データシート2!$A:$SI,MATCH($G$2&amp;"_"&amp;$C34,データシート2!$A$1:$SI$1,0),0)</f>
        <v>9</v>
      </c>
      <c r="I34" s="777">
        <f>VLOOKUP($D$3&amp;"_"&amp;I$3,データシート2!$A:$SI,MATCH($G$2&amp;"_"&amp;$C34,データシート2!$A$1:$SI$1,0),0)</f>
        <v>9</v>
      </c>
      <c r="J34" s="777">
        <f>VLOOKUP($D$3&amp;"_"&amp;J$3,データシート2!$A:$SI,MATCH($G$2&amp;"_"&amp;$C34,データシート2!$A$1:$SI$1,0),0)</f>
        <v>8</v>
      </c>
      <c r="K34" s="778">
        <f>VLOOKUP($D$3&amp;"_"&amp;K$3,データシート2!$A:$SI,MATCH($G$2&amp;"_"&amp;$C34,データシート2!$A$1:$SI$1,0),0)</f>
        <v>8</v>
      </c>
      <c r="L34" s="778">
        <f>VLOOKUP($D$3&amp;"_"&amp;L$3,データシート2!$A:$SI,MATCH($G$2&amp;"_"&amp;$C34,データシート2!$A$1:$SI$1,0),0)</f>
        <v>9</v>
      </c>
      <c r="M34" s="778">
        <f>VLOOKUP($D$3&amp;"_"&amp;M$3,データシート2!$A:$SI,MATCH($G$2&amp;"_"&amp;$C34,データシート2!$A$1:$SI$1,0),0)</f>
        <v>9</v>
      </c>
      <c r="N34" s="778">
        <f>VLOOKUP($D$3&amp;"_"&amp;N$3,データシート2!$A:$SI,MATCH($G$2&amp;"_"&amp;$C34,データシート2!$A$1:$SI$1,0),0)</f>
        <v>9</v>
      </c>
      <c r="O34" s="778">
        <f>VLOOKUP($D$3&amp;"_"&amp;O$3,データシート2!$A:$SI,MATCH($G$2&amp;"_"&amp;$C34,データシート2!$A$1:$SI$1,0),0)</f>
        <v>8</v>
      </c>
      <c r="P34" s="778">
        <f>VLOOKUP($D$3&amp;"_"&amp;P$3,データシート2!$A:$SI,MATCH($G$2&amp;"_"&amp;$C34,データシート2!$A$1:$SI$1,0),0)</f>
        <v>8</v>
      </c>
      <c r="Q34" s="779">
        <f>VLOOKUP($D$3&amp;"_"&amp;Q$3,データシート2!$A:$SI,MATCH($G$2&amp;"_"&amp;$C34,データシート2!$A$1:$SI$1,0),0)</f>
        <v>8</v>
      </c>
      <c r="R34" s="947">
        <f>VLOOKUP($D$3&amp;"_"&amp;R$3,データシート2!$A:$SI,MATCH($R$2&amp;"_"&amp;$C34,データシート2!$A$1:$SI$1,0),0)</f>
        <v>93.408000000000001</v>
      </c>
      <c r="S34" s="948">
        <f>VLOOKUP($D$3&amp;"_"&amp;S$3,データシート2!$A:$SI,MATCH($R$2&amp;"_"&amp;$C34,データシート2!$A$1:$SI$1,0),0)</f>
        <v>108.848</v>
      </c>
      <c r="T34" s="948">
        <f>VLOOKUP($D$3&amp;"_"&amp;T$3,データシート2!$A:$SI,MATCH($R$2&amp;"_"&amp;$C34,データシート2!$A$1:$SI$1,0),0)</f>
        <v>108.834</v>
      </c>
      <c r="U34" s="948">
        <f>VLOOKUP($D$3&amp;"_"&amp;U$3,データシート2!$A:$SI,MATCH($R$2&amp;"_"&amp;$C34,データシート2!$A$1:$SI$1,0),0)</f>
        <v>101.629</v>
      </c>
      <c r="V34" s="948">
        <f>VLOOKUP($D$3&amp;"_"&amp;V$3,データシート2!$A:$SI,MATCH($R$2&amp;"_"&amp;$C34,データシート2!$A$1:$SI$1,0),0)</f>
        <v>100.794</v>
      </c>
      <c r="W34" s="948">
        <f>VLOOKUP($D$3&amp;"_"&amp;W$3,データシート2!$A:$SI,MATCH($R$2&amp;"_"&amp;$C34,データシート2!$A$1:$SI$1,0),0)</f>
        <v>107.21599999999999</v>
      </c>
      <c r="X34" s="948">
        <f>VLOOKUP($D$3&amp;"_"&amp;X$3,データシート2!$A:$SI,MATCH($R$2&amp;"_"&amp;$C34,データシート2!$A$1:$SI$1,0),0)</f>
        <v>113.074</v>
      </c>
      <c r="Y34" s="948">
        <f>VLOOKUP($D$3&amp;"_"&amp;Y$3,データシート2!$A:$SI,MATCH($R$2&amp;"_"&amp;$C34,データシート2!$A$1:$SI$1,0),0)</f>
        <v>111.562</v>
      </c>
      <c r="Z34" s="948">
        <f>VLOOKUP($D$3&amp;"_"&amp;Z$3,データシート2!$A:$SI,MATCH($R$2&amp;"_"&amp;$C34,データシート2!$A$1:$SI$1,0),0)</f>
        <v>110.462</v>
      </c>
      <c r="AA34" s="948">
        <f>VLOOKUP($D$3&amp;"_"&amp;AA$3,データシート2!$A:$SI,MATCH($R$2&amp;"_"&amp;$C34,データシート2!$A$1:$SI$1,0),0)</f>
        <v>112.17700000000001</v>
      </c>
      <c r="AB34" s="949">
        <f>VLOOKUP($D$3&amp;"_"&amp;AB$3,データシート2!$A:$SI,MATCH($R$2&amp;"_"&amp;$C34,データシート2!$A$1:$SI$1,0),0)</f>
        <v>109.97199999999999</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v>
      </c>
      <c r="H38" s="777">
        <f>VLOOKUP($D$3&amp;"_"&amp;H$3,データシート2!$A:$SI,MATCH($G$2&amp;"_"&amp;$C38,データシート2!$A$1:$SI$1,0),0)</f>
        <v>1</v>
      </c>
      <c r="I38" s="777">
        <f>VLOOKUP($D$3&amp;"_"&amp;I$3,データシート2!$A:$SI,MATCH($G$2&amp;"_"&amp;$C38,データシート2!$A$1:$SI$1,0),0)</f>
        <v>1</v>
      </c>
      <c r="J38" s="777">
        <f>VLOOKUP($D$3&amp;"_"&amp;J$3,データシート2!$A:$SI,MATCH($G$2&amp;"_"&amp;$C38,データシート2!$A$1:$SI$1,0),0)</f>
        <v>1</v>
      </c>
      <c r="K38" s="778">
        <f>VLOOKUP($D$3&amp;"_"&amp;K$3,データシート2!$A:$SI,MATCH($G$2&amp;"_"&amp;$C38,データシート2!$A$1:$SI$1,0),0)</f>
        <v>1</v>
      </c>
      <c r="L38" s="778">
        <f>VLOOKUP($D$3&amp;"_"&amp;L$3,データシート2!$A:$SI,MATCH($G$2&amp;"_"&amp;$C38,データシート2!$A$1:$SI$1,0),0)</f>
        <v>1</v>
      </c>
      <c r="M38" s="778">
        <f>VLOOKUP($D$3&amp;"_"&amp;M$3,データシート2!$A:$SI,MATCH($G$2&amp;"_"&amp;$C38,データシート2!$A$1:$SI$1,0),0)</f>
        <v>1</v>
      </c>
      <c r="N38" s="778">
        <f>VLOOKUP($D$3&amp;"_"&amp;N$3,データシート2!$A:$SI,MATCH($G$2&amp;"_"&amp;$C38,データシート2!$A$1:$SI$1,0),0)</f>
        <v>1</v>
      </c>
      <c r="O38" s="778">
        <f>VLOOKUP($D$3&amp;"_"&amp;O$3,データシート2!$A:$SI,MATCH($G$2&amp;"_"&amp;$C38,データシート2!$A$1:$SI$1,0),0)</f>
        <v>1</v>
      </c>
      <c r="P38" s="778">
        <f>VLOOKUP($D$3&amp;"_"&amp;P$3,データシート2!$A:$SI,MATCH($G$2&amp;"_"&amp;$C38,データシート2!$A$1:$SI$1,0),0)</f>
        <v>1</v>
      </c>
      <c r="Q38" s="779">
        <f>VLOOKUP($D$3&amp;"_"&amp;Q$3,データシート2!$A:$SI,MATCH($G$2&amp;"_"&amp;$C38,データシート2!$A$1:$SI$1,0),0)</f>
        <v>2</v>
      </c>
      <c r="R38" s="947">
        <f>VLOOKUP($D$3&amp;"_"&amp;R$3,データシート2!$A:$SI,MATCH($R$2&amp;"_"&amp;$C38,データシート2!$A$1:$SI$1,0),0)</f>
        <v>4.5289999999999999</v>
      </c>
      <c r="S38" s="948">
        <f>VLOOKUP($D$3&amp;"_"&amp;S$3,データシート2!$A:$SI,MATCH($R$2&amp;"_"&amp;$C38,データシート2!$A$1:$SI$1,0),0)</f>
        <v>4.6040000000000001</v>
      </c>
      <c r="T38" s="948">
        <f>VLOOKUP($D$3&amp;"_"&amp;T$3,データシート2!$A:$SI,MATCH($R$2&amp;"_"&amp;$C38,データシート2!$A$1:$SI$1,0),0)</f>
        <v>4.4889999999999999</v>
      </c>
      <c r="U38" s="948">
        <f>VLOOKUP($D$3&amp;"_"&amp;U$3,データシート2!$A:$SI,MATCH($R$2&amp;"_"&amp;$C38,データシート2!$A$1:$SI$1,0),0)</f>
        <v>4.1719999999999997</v>
      </c>
      <c r="V38" s="948">
        <f>VLOOKUP($D$3&amp;"_"&amp;V$3,データシート2!$A:$SI,MATCH($R$2&amp;"_"&amp;$C38,データシート2!$A$1:$SI$1,0),0)</f>
        <v>3.8620000000000001</v>
      </c>
      <c r="W38" s="948">
        <f>VLOOKUP($D$3&amp;"_"&amp;W$3,データシート2!$A:$SI,MATCH($R$2&amp;"_"&amp;$C38,データシート2!$A$1:$SI$1,0),0)</f>
        <v>4.1180000000000003</v>
      </c>
      <c r="X38" s="948">
        <f>VLOOKUP($D$3&amp;"_"&amp;X$3,データシート2!$A:$SI,MATCH($R$2&amp;"_"&amp;$C38,データシート2!$A$1:$SI$1,0),0)</f>
        <v>4.1680000000000001</v>
      </c>
      <c r="Y38" s="948">
        <f>VLOOKUP($D$3&amp;"_"&amp;Y$3,データシート2!$A:$SI,MATCH($R$2&amp;"_"&amp;$C38,データシート2!$A$1:$SI$1,0),0)</f>
        <v>3.9169999999999998</v>
      </c>
      <c r="Z38" s="948">
        <f>VLOOKUP($D$3&amp;"_"&amp;Z$3,データシート2!$A:$SI,MATCH($R$2&amp;"_"&amp;$C38,データシート2!$A$1:$SI$1,0),0)</f>
        <v>3.9630000000000001</v>
      </c>
      <c r="AA38" s="948">
        <f>VLOOKUP($D$3&amp;"_"&amp;AA$3,データシート2!$A:$SI,MATCH($R$2&amp;"_"&amp;$C38,データシート2!$A$1:$SI$1,0),0)</f>
        <v>3.282</v>
      </c>
      <c r="AB38" s="949">
        <f>VLOOKUP($D$3&amp;"_"&amp;AB$3,データシート2!$A:$SI,MATCH($R$2&amp;"_"&amp;$C38,データシート2!$A$1:$SI$1,0),0)</f>
        <v>7.0209999999999999</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3</v>
      </c>
      <c r="I41" s="777">
        <f>VLOOKUP($D$3&amp;"_"&amp;I$3,データシート2!$A:$SI,MATCH($G$2&amp;"_"&amp;$C41,データシート2!$A$1:$SI$1,0),0)</f>
        <v>4</v>
      </c>
      <c r="J41" s="777">
        <f>VLOOKUP($D$3&amp;"_"&amp;J$3,データシート2!$A:$SI,MATCH($G$2&amp;"_"&amp;$C41,データシート2!$A$1:$SI$1,0),0)</f>
        <v>4</v>
      </c>
      <c r="K41" s="778">
        <f>VLOOKUP($D$3&amp;"_"&amp;K$3,データシート2!$A:$SI,MATCH($G$2&amp;"_"&amp;$C41,データシート2!$A$1:$SI$1,0),0)</f>
        <v>4</v>
      </c>
      <c r="L41" s="778">
        <f>VLOOKUP($D$3&amp;"_"&amp;L$3,データシート2!$A:$SI,MATCH($G$2&amp;"_"&amp;$C41,データシート2!$A$1:$SI$1,0),0)</f>
        <v>4</v>
      </c>
      <c r="M41" s="778">
        <f>VLOOKUP($D$3&amp;"_"&amp;M$3,データシート2!$A:$SI,MATCH($G$2&amp;"_"&amp;$C41,データシート2!$A$1:$SI$1,0),0)</f>
        <v>3</v>
      </c>
      <c r="N41" s="778">
        <f>VLOOKUP($D$3&amp;"_"&amp;N$3,データシート2!$A:$SI,MATCH($G$2&amp;"_"&amp;$C41,データシート2!$A$1:$SI$1,0),0)</f>
        <v>4</v>
      </c>
      <c r="O41" s="778">
        <f>VLOOKUP($D$3&amp;"_"&amp;O$3,データシート2!$A:$SI,MATCH($G$2&amp;"_"&amp;$C41,データシート2!$A$1:$SI$1,0),0)</f>
        <v>3</v>
      </c>
      <c r="P41" s="778">
        <f>VLOOKUP($D$3&amp;"_"&amp;P$3,データシート2!$A:$SI,MATCH($G$2&amp;"_"&amp;$C41,データシート2!$A$1:$SI$1,0),0)</f>
        <v>3</v>
      </c>
      <c r="Q41" s="779">
        <f>VLOOKUP($D$3&amp;"_"&amp;Q$3,データシート2!$A:$SI,MATCH($G$2&amp;"_"&amp;$C41,データシート2!$A$1:$SI$1,0),0)</f>
        <v>3</v>
      </c>
      <c r="R41" s="947">
        <f>VLOOKUP($D$3&amp;"_"&amp;R$3,データシート2!$A:$SI,MATCH($R$2&amp;"_"&amp;$C41,データシート2!$A$1:$SI$1,0),0)</f>
        <v>79.631</v>
      </c>
      <c r="S41" s="948">
        <f>VLOOKUP($D$3&amp;"_"&amp;S$3,データシート2!$A:$SI,MATCH($R$2&amp;"_"&amp;$C41,データシート2!$A$1:$SI$1,0),0)</f>
        <v>57.42</v>
      </c>
      <c r="T41" s="948">
        <f>VLOOKUP($D$3&amp;"_"&amp;T$3,データシート2!$A:$SI,MATCH($R$2&amp;"_"&amp;$C41,データシート2!$A$1:$SI$1,0),0)</f>
        <v>90.153999999999996</v>
      </c>
      <c r="U41" s="948">
        <f>VLOOKUP($D$3&amp;"_"&amp;U$3,データシート2!$A:$SI,MATCH($R$2&amp;"_"&amp;$C41,データシート2!$A$1:$SI$1,0),0)</f>
        <v>98.012</v>
      </c>
      <c r="V41" s="948">
        <f>VLOOKUP($D$3&amp;"_"&amp;V$3,データシート2!$A:$SI,MATCH($R$2&amp;"_"&amp;$C41,データシート2!$A$1:$SI$1,0),0)</f>
        <v>80.477000000000004</v>
      </c>
      <c r="W41" s="948">
        <f>VLOOKUP($D$3&amp;"_"&amp;W$3,データシート2!$A:$SI,MATCH($R$2&amp;"_"&amp;$C41,データシート2!$A$1:$SI$1,0),0)</f>
        <v>73.281999999999996</v>
      </c>
      <c r="X41" s="948">
        <f>VLOOKUP($D$3&amp;"_"&amp;X$3,データシート2!$A:$SI,MATCH($R$2&amp;"_"&amp;$C41,データシート2!$A$1:$SI$1,0),0)</f>
        <v>61.857999999999997</v>
      </c>
      <c r="Y41" s="948">
        <f>VLOOKUP($D$3&amp;"_"&amp;Y$3,データシート2!$A:$SI,MATCH($R$2&amp;"_"&amp;$C41,データシート2!$A$1:$SI$1,0),0)</f>
        <v>72.120999999999995</v>
      </c>
      <c r="Z41" s="948">
        <f>VLOOKUP($D$3&amp;"_"&amp;Z$3,データシート2!$A:$SI,MATCH($R$2&amp;"_"&amp;$C41,データシート2!$A$1:$SI$1,0),0)</f>
        <v>54.378999999999998</v>
      </c>
      <c r="AA41" s="948">
        <f>VLOOKUP($D$3&amp;"_"&amp;AA$3,データシート2!$A:$SI,MATCH($R$2&amp;"_"&amp;$C41,データシート2!$A$1:$SI$1,0),0)</f>
        <v>53.494</v>
      </c>
      <c r="AB41" s="949">
        <f>VLOOKUP($D$3&amp;"_"&amp;AB$3,データシート2!$A:$SI,MATCH($R$2&amp;"_"&amp;$C41,データシート2!$A$1:$SI$1,0),0)</f>
        <v>53.646999999999998</v>
      </c>
    </row>
    <row r="42" spans="2:29" s="756" customFormat="1" ht="16.5" customHeight="1">
      <c r="B42" s="748"/>
      <c r="C42" s="773">
        <v>22</v>
      </c>
      <c r="D42" s="774" t="s">
        <v>554</v>
      </c>
      <c r="E42" s="773"/>
      <c r="F42" s="775"/>
      <c r="G42" s="776">
        <f>VLOOKUP($D$3&amp;"_"&amp;G$3,データシート2!$A:$SI,MATCH($G$2&amp;"_"&amp;$C42,データシート2!$A$1:$SI$1,0),0)</f>
        <v>5</v>
      </c>
      <c r="H42" s="777">
        <f>VLOOKUP($D$3&amp;"_"&amp;H$3,データシート2!$A:$SI,MATCH($G$2&amp;"_"&amp;$C42,データシート2!$A$1:$SI$1,0),0)</f>
        <v>5</v>
      </c>
      <c r="I42" s="777">
        <f>VLOOKUP($D$3&amp;"_"&amp;I$3,データシート2!$A:$SI,MATCH($G$2&amp;"_"&amp;$C42,データシート2!$A$1:$SI$1,0),0)</f>
        <v>5</v>
      </c>
      <c r="J42" s="777">
        <f>VLOOKUP($D$3&amp;"_"&amp;J$3,データシート2!$A:$SI,MATCH($G$2&amp;"_"&amp;$C42,データシート2!$A$1:$SI$1,0),0)</f>
        <v>5</v>
      </c>
      <c r="K42" s="778">
        <f>VLOOKUP($D$3&amp;"_"&amp;K$3,データシート2!$A:$SI,MATCH($G$2&amp;"_"&amp;$C42,データシート2!$A$1:$SI$1,0),0)</f>
        <v>5</v>
      </c>
      <c r="L42" s="778">
        <f>VLOOKUP($D$3&amp;"_"&amp;L$3,データシート2!$A:$SI,MATCH($G$2&amp;"_"&amp;$C42,データシート2!$A$1:$SI$1,0),0)</f>
        <v>6</v>
      </c>
      <c r="M42" s="778">
        <f>VLOOKUP($D$3&amp;"_"&amp;M$3,データシート2!$A:$SI,MATCH($G$2&amp;"_"&amp;$C42,データシート2!$A$1:$SI$1,0),0)</f>
        <v>6</v>
      </c>
      <c r="N42" s="778">
        <f>VLOOKUP($D$3&amp;"_"&amp;N$3,データシート2!$A:$SI,MATCH($G$2&amp;"_"&amp;$C42,データシート2!$A$1:$SI$1,0),0)</f>
        <v>6</v>
      </c>
      <c r="O42" s="778">
        <f>VLOOKUP($D$3&amp;"_"&amp;O$3,データシート2!$A:$SI,MATCH($G$2&amp;"_"&amp;$C42,データシート2!$A$1:$SI$1,0),0)</f>
        <v>6</v>
      </c>
      <c r="P42" s="778">
        <f>VLOOKUP($D$3&amp;"_"&amp;P$3,データシート2!$A:$SI,MATCH($G$2&amp;"_"&amp;$C42,データシート2!$A$1:$SI$1,0),0)</f>
        <v>6</v>
      </c>
      <c r="Q42" s="779">
        <f>VLOOKUP($D$3&amp;"_"&amp;Q$3,データシート2!$A:$SI,MATCH($G$2&amp;"_"&amp;$C42,データシート2!$A$1:$SI$1,0),0)</f>
        <v>5</v>
      </c>
      <c r="R42" s="947">
        <f>VLOOKUP($D$3&amp;"_"&amp;R$3,データシート2!$A:$SI,MATCH($R$2&amp;"_"&amp;$C42,データシート2!$A$1:$SI$1,0),0)</f>
        <v>34.497999999999998</v>
      </c>
      <c r="S42" s="948">
        <f>VLOOKUP($D$3&amp;"_"&amp;S$3,データシート2!$A:$SI,MATCH($R$2&amp;"_"&amp;$C42,データシート2!$A$1:$SI$1,0),0)</f>
        <v>39.246000000000002</v>
      </c>
      <c r="T42" s="948">
        <f>VLOOKUP($D$3&amp;"_"&amp;T$3,データシート2!$A:$SI,MATCH($R$2&amp;"_"&amp;$C42,データシート2!$A$1:$SI$1,0),0)</f>
        <v>37.945999999999998</v>
      </c>
      <c r="U42" s="948">
        <f>VLOOKUP($D$3&amp;"_"&amp;U$3,データシート2!$A:$SI,MATCH($R$2&amp;"_"&amp;$C42,データシート2!$A$1:$SI$1,0),0)</f>
        <v>35.451000000000001</v>
      </c>
      <c r="V42" s="948">
        <f>VLOOKUP($D$3&amp;"_"&amp;V$3,データシート2!$A:$SI,MATCH($R$2&amp;"_"&amp;$C42,データシート2!$A$1:$SI$1,0),0)</f>
        <v>30.341000000000001</v>
      </c>
      <c r="W42" s="948">
        <f>VLOOKUP($D$3&amp;"_"&amp;W$3,データシート2!$A:$SI,MATCH($R$2&amp;"_"&amp;$C42,データシート2!$A$1:$SI$1,0),0)</f>
        <v>34.625999999999998</v>
      </c>
      <c r="X42" s="948">
        <f>VLOOKUP($D$3&amp;"_"&amp;X$3,データシート2!$A:$SI,MATCH($R$2&amp;"_"&amp;$C42,データシート2!$A$1:$SI$1,0),0)</f>
        <v>39.042999999999999</v>
      </c>
      <c r="Y42" s="948">
        <f>VLOOKUP($D$3&amp;"_"&amp;Y$3,データシート2!$A:$SI,MATCH($R$2&amp;"_"&amp;$C42,データシート2!$A$1:$SI$1,0),0)</f>
        <v>39.771999999999998</v>
      </c>
      <c r="Z42" s="948">
        <f>VLOOKUP($D$3&amp;"_"&amp;Z$3,データシート2!$A:$SI,MATCH($R$2&amp;"_"&amp;$C42,データシート2!$A$1:$SI$1,0),0)</f>
        <v>35.759</v>
      </c>
      <c r="AA42" s="948">
        <f>VLOOKUP($D$3&amp;"_"&amp;AA$3,データシート2!$A:$SI,MATCH($R$2&amp;"_"&amp;$C42,データシート2!$A$1:$SI$1,0),0)</f>
        <v>31.311</v>
      </c>
      <c r="AB42" s="949">
        <f>VLOOKUP($D$3&amp;"_"&amp;AB$3,データシート2!$A:$SI,MATCH($R$2&amp;"_"&amp;$C42,データシート2!$A$1:$SI$1,0),0)</f>
        <v>29.556999999999999</v>
      </c>
    </row>
    <row r="43" spans="2:29" s="756" customFormat="1" ht="16.5" customHeight="1">
      <c r="B43" s="748"/>
      <c r="C43" s="773">
        <v>23</v>
      </c>
      <c r="D43" s="774" t="s">
        <v>555</v>
      </c>
      <c r="E43" s="773"/>
      <c r="F43" s="775"/>
      <c r="G43" s="776">
        <f>VLOOKUP($D$3&amp;"_"&amp;G$3,データシート2!$A:$SI,MATCH($G$2&amp;"_"&amp;$C43,データシート2!$A$1:$SI$1,0),0)</f>
        <v>8</v>
      </c>
      <c r="H43" s="777">
        <f>VLOOKUP($D$3&amp;"_"&amp;H$3,データシート2!$A:$SI,MATCH($G$2&amp;"_"&amp;$C43,データシート2!$A$1:$SI$1,0),0)</f>
        <v>8</v>
      </c>
      <c r="I43" s="777">
        <f>VLOOKUP($D$3&amp;"_"&amp;I$3,データシート2!$A:$SI,MATCH($G$2&amp;"_"&amp;$C43,データシート2!$A$1:$SI$1,0),0)</f>
        <v>7</v>
      </c>
      <c r="J43" s="777">
        <f>VLOOKUP($D$3&amp;"_"&amp;J$3,データシート2!$A:$SI,MATCH($G$2&amp;"_"&amp;$C43,データシート2!$A$1:$SI$1,0),0)</f>
        <v>8</v>
      </c>
      <c r="K43" s="778">
        <f>VLOOKUP($D$3&amp;"_"&amp;K$3,データシート2!$A:$SI,MATCH($G$2&amp;"_"&amp;$C43,データシート2!$A$1:$SI$1,0),0)</f>
        <v>7</v>
      </c>
      <c r="L43" s="778">
        <f>VLOOKUP($D$3&amp;"_"&amp;L$3,データシート2!$A:$SI,MATCH($G$2&amp;"_"&amp;$C43,データシート2!$A$1:$SI$1,0),0)</f>
        <v>7</v>
      </c>
      <c r="M43" s="778">
        <f>VLOOKUP($D$3&amp;"_"&amp;M$3,データシート2!$A:$SI,MATCH($G$2&amp;"_"&amp;$C43,データシート2!$A$1:$SI$1,0),0)</f>
        <v>7</v>
      </c>
      <c r="N43" s="778">
        <f>VLOOKUP($D$3&amp;"_"&amp;N$3,データシート2!$A:$SI,MATCH($G$2&amp;"_"&amp;$C43,データシート2!$A$1:$SI$1,0),0)</f>
        <v>7</v>
      </c>
      <c r="O43" s="778">
        <f>VLOOKUP($D$3&amp;"_"&amp;O$3,データシート2!$A:$SI,MATCH($G$2&amp;"_"&amp;$C43,データシート2!$A$1:$SI$1,0),0)</f>
        <v>7</v>
      </c>
      <c r="P43" s="778">
        <f>VLOOKUP($D$3&amp;"_"&amp;P$3,データシート2!$A:$SI,MATCH($G$2&amp;"_"&amp;$C43,データシート2!$A$1:$SI$1,0),0)</f>
        <v>7</v>
      </c>
      <c r="Q43" s="779">
        <f>VLOOKUP($D$3&amp;"_"&amp;Q$3,データシート2!$A:$SI,MATCH($G$2&amp;"_"&amp;$C43,データシート2!$A$1:$SI$1,0),0)</f>
        <v>7</v>
      </c>
      <c r="R43" s="947">
        <f>VLOOKUP($D$3&amp;"_"&amp;R$3,データシート2!$A:$SI,MATCH($R$2&amp;"_"&amp;$C43,データシート2!$A$1:$SI$1,0),0)</f>
        <v>479.14600000000002</v>
      </c>
      <c r="S43" s="948">
        <f>VLOOKUP($D$3&amp;"_"&amp;S$3,データシート2!$A:$SI,MATCH($R$2&amp;"_"&amp;$C43,データシート2!$A$1:$SI$1,0),0)</f>
        <v>642.15300000000002</v>
      </c>
      <c r="T43" s="948">
        <f>VLOOKUP($D$3&amp;"_"&amp;T$3,データシート2!$A:$SI,MATCH($R$2&amp;"_"&amp;$C43,データシート2!$A$1:$SI$1,0),0)</f>
        <v>675.17100000000005</v>
      </c>
      <c r="U43" s="948">
        <f>VLOOKUP($D$3&amp;"_"&amp;U$3,データシート2!$A:$SI,MATCH($R$2&amp;"_"&amp;$C43,データシート2!$A$1:$SI$1,0),0)</f>
        <v>675.19899999999996</v>
      </c>
      <c r="V43" s="948">
        <f>VLOOKUP($D$3&amp;"_"&amp;V$3,データシート2!$A:$SI,MATCH($R$2&amp;"_"&amp;$C43,データシート2!$A$1:$SI$1,0),0)</f>
        <v>670.279</v>
      </c>
      <c r="W43" s="948">
        <f>VLOOKUP($D$3&amp;"_"&amp;W$3,データシート2!$A:$SI,MATCH($R$2&amp;"_"&amp;$C43,データシート2!$A$1:$SI$1,0),0)</f>
        <v>646.97699999999998</v>
      </c>
      <c r="X43" s="948">
        <f>VLOOKUP($D$3&amp;"_"&amp;X$3,データシート2!$A:$SI,MATCH($R$2&amp;"_"&amp;$C43,データシート2!$A$1:$SI$1,0),0)</f>
        <v>627.35400000000004</v>
      </c>
      <c r="Y43" s="948">
        <f>VLOOKUP($D$3&amp;"_"&amp;Y$3,データシート2!$A:$SI,MATCH($R$2&amp;"_"&amp;$C43,データシート2!$A$1:$SI$1,0),0)</f>
        <v>611.40200000000004</v>
      </c>
      <c r="Z43" s="948">
        <f>VLOOKUP($D$3&amp;"_"&amp;Z$3,データシート2!$A:$SI,MATCH($R$2&amp;"_"&amp;$C43,データシート2!$A$1:$SI$1,0),0)</f>
        <v>468.9</v>
      </c>
      <c r="AA43" s="948">
        <f>VLOOKUP($D$3&amp;"_"&amp;AA$3,データシート2!$A:$SI,MATCH($R$2&amp;"_"&amp;$C43,データシート2!$A$1:$SI$1,0),0)</f>
        <v>587.77099999999996</v>
      </c>
      <c r="AB43" s="949">
        <f>VLOOKUP($D$3&amp;"_"&amp;AB$3,データシート2!$A:$SI,MATCH($R$2&amp;"_"&amp;$C43,データシート2!$A$1:$SI$1,0),0)</f>
        <v>556.06799999999998</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0</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2.1440000000000001</v>
      </c>
      <c r="S44" s="948">
        <f>VLOOKUP($D$3&amp;"_"&amp;S$3,データシート2!$A:$SI,MATCH($R$2&amp;"_"&amp;$C44,データシート2!$A$1:$SI$1,0),0)</f>
        <v>0</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1</v>
      </c>
      <c r="P45" s="778">
        <f>VLOOKUP($D$3&amp;"_"&amp;P$3,データシート2!$A:$SI,MATCH($G$2&amp;"_"&amp;$C45,データシート2!$A$1:$SI$1,0),0)</f>
        <v>1</v>
      </c>
      <c r="Q45" s="779">
        <f>VLOOKUP($D$3&amp;"_"&amp;Q$3,データシート2!$A:$SI,MATCH($G$2&amp;"_"&amp;$C45,データシート2!$A$1:$SI$1,0),0)</f>
        <v>0</v>
      </c>
      <c r="R45" s="947">
        <f>VLOOKUP($D$3&amp;"_"&amp;R$3,データシート2!$A:$SI,MATCH($R$2&amp;"_"&amp;$C45,データシート2!$A$1:$SI$1,0),0)</f>
        <v>4.4139999999999997</v>
      </c>
      <c r="S45" s="948">
        <f>VLOOKUP($D$3&amp;"_"&amp;S$3,データシート2!$A:$SI,MATCH($R$2&amp;"_"&amp;$C45,データシート2!$A$1:$SI$1,0),0)</f>
        <v>3.7509999999999999</v>
      </c>
      <c r="T45" s="948">
        <f>VLOOKUP($D$3&amp;"_"&amp;T$3,データシート2!$A:$SI,MATCH($R$2&amp;"_"&amp;$C45,データシート2!$A$1:$SI$1,0),0)</f>
        <v>5.7729999999999997</v>
      </c>
      <c r="U45" s="948">
        <f>VLOOKUP($D$3&amp;"_"&amp;U$3,データシート2!$A:$SI,MATCH($R$2&amp;"_"&amp;$C45,データシート2!$A$1:$SI$1,0),0)</f>
        <v>6.0869999999999997</v>
      </c>
      <c r="V45" s="948">
        <f>VLOOKUP($D$3&amp;"_"&amp;V$3,データシート2!$A:$SI,MATCH($R$2&amp;"_"&amp;$C45,データシート2!$A$1:$SI$1,0),0)</f>
        <v>5.6319999999999997</v>
      </c>
      <c r="W45" s="948">
        <f>VLOOKUP($D$3&amp;"_"&amp;W$3,データシート2!$A:$SI,MATCH($R$2&amp;"_"&amp;$C45,データシート2!$A$1:$SI$1,0),0)</f>
        <v>4.891</v>
      </c>
      <c r="X45" s="948">
        <f>VLOOKUP($D$3&amp;"_"&amp;X$3,データシート2!$A:$SI,MATCH($R$2&amp;"_"&amp;$C45,データシート2!$A$1:$SI$1,0),0)</f>
        <v>4.6050000000000004</v>
      </c>
      <c r="Y45" s="948">
        <f>VLOOKUP($D$3&amp;"_"&amp;Y$3,データシート2!$A:$SI,MATCH($R$2&amp;"_"&amp;$C45,データシート2!$A$1:$SI$1,0),0)</f>
        <v>4.09</v>
      </c>
      <c r="Z45" s="948">
        <f>VLOOKUP($D$3&amp;"_"&amp;Z$3,データシート2!$A:$SI,MATCH($R$2&amp;"_"&amp;$C45,データシート2!$A$1:$SI$1,0),0)</f>
        <v>4.1539999999999999</v>
      </c>
      <c r="AA45" s="948">
        <f>VLOOKUP($D$3&amp;"_"&amp;AA$3,データシート2!$A:$SI,MATCH($R$2&amp;"_"&amp;$C45,データシート2!$A$1:$SI$1,0),0)</f>
        <v>4.01</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0</v>
      </c>
      <c r="N46" s="778">
        <f>VLOOKUP($D$3&amp;"_"&amp;N$3,データシート2!$A:$SI,MATCH($G$2&amp;"_"&amp;$C46,データシート2!$A$1:$SI$1,0),0)</f>
        <v>0</v>
      </c>
      <c r="O46" s="778">
        <f>VLOOKUP($D$3&amp;"_"&amp;O$3,データシート2!$A:$SI,MATCH($G$2&amp;"_"&amp;$C46,データシート2!$A$1:$SI$1,0),0)</f>
        <v>0</v>
      </c>
      <c r="P46" s="778">
        <f>VLOOKUP($D$3&amp;"_"&amp;P$3,データシート2!$A:$SI,MATCH($G$2&amp;"_"&amp;$C46,データシート2!$A$1:$SI$1,0),0)</f>
        <v>0</v>
      </c>
      <c r="Q46" s="779">
        <f>VLOOKUP($D$3&amp;"_"&amp;Q$3,データシート2!$A:$SI,MATCH($G$2&amp;"_"&amp;$C46,データシート2!$A$1:$SI$1,0),0)</f>
        <v>0</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0</v>
      </c>
      <c r="Y46" s="948">
        <f>VLOOKUP($D$3&amp;"_"&amp;Y$3,データシート2!$A:$SI,MATCH($R$2&amp;"_"&amp;$C46,データシート2!$A$1:$SI$1,0),0)</f>
        <v>0</v>
      </c>
      <c r="Z46" s="948">
        <f>VLOOKUP($D$3&amp;"_"&amp;Z$3,データシート2!$A:$SI,MATCH($R$2&amp;"_"&amp;$C46,データシート2!$A$1:$SI$1,0),0)</f>
        <v>0</v>
      </c>
      <c r="AA46" s="948">
        <f>VLOOKUP($D$3&amp;"_"&amp;AA$3,データシート2!$A:$SI,MATCH($R$2&amp;"_"&amp;$C46,データシート2!$A$1:$SI$1,0),0)</f>
        <v>0</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3</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3</v>
      </c>
      <c r="L47" s="778">
        <f>VLOOKUP($D$3&amp;"_"&amp;L$3,データシート2!$A:$SI,MATCH($G$2&amp;"_"&amp;$C47,データシート2!$A$1:$SI$1,0),0)</f>
        <v>3</v>
      </c>
      <c r="M47" s="778">
        <f>VLOOKUP($D$3&amp;"_"&amp;M$3,データシート2!$A:$SI,MATCH($G$2&amp;"_"&amp;$C47,データシート2!$A$1:$SI$1,0),0)</f>
        <v>3</v>
      </c>
      <c r="N47" s="778">
        <f>VLOOKUP($D$3&amp;"_"&amp;N$3,データシート2!$A:$SI,MATCH($G$2&amp;"_"&amp;$C47,データシート2!$A$1:$SI$1,0),0)</f>
        <v>3</v>
      </c>
      <c r="O47" s="778">
        <f>VLOOKUP($D$3&amp;"_"&amp;O$3,データシート2!$A:$SI,MATCH($G$2&amp;"_"&amp;$C47,データシート2!$A$1:$SI$1,0),0)</f>
        <v>3</v>
      </c>
      <c r="P47" s="778">
        <f>VLOOKUP($D$3&amp;"_"&amp;P$3,データシート2!$A:$SI,MATCH($G$2&amp;"_"&amp;$C47,データシート2!$A$1:$SI$1,0),0)</f>
        <v>2</v>
      </c>
      <c r="Q47" s="779">
        <f>VLOOKUP($D$3&amp;"_"&amp;Q$3,データシート2!$A:$SI,MATCH($G$2&amp;"_"&amp;$C47,データシート2!$A$1:$SI$1,0),0)</f>
        <v>3</v>
      </c>
      <c r="R47" s="947">
        <f>VLOOKUP($D$3&amp;"_"&amp;R$3,データシート2!$A:$SI,MATCH($R$2&amp;"_"&amp;$C47,データシート2!$A$1:$SI$1,0),0)</f>
        <v>97.05</v>
      </c>
      <c r="S47" s="948">
        <f>VLOOKUP($D$3&amp;"_"&amp;S$3,データシート2!$A:$SI,MATCH($R$2&amp;"_"&amp;$C47,データシート2!$A$1:$SI$1,0),0)</f>
        <v>102.69799999999999</v>
      </c>
      <c r="T47" s="948">
        <f>VLOOKUP($D$3&amp;"_"&amp;T$3,データシート2!$A:$SI,MATCH($R$2&amp;"_"&amp;$C47,データシート2!$A$1:$SI$1,0),0)</f>
        <v>106.08499999999999</v>
      </c>
      <c r="U47" s="948">
        <f>VLOOKUP($D$3&amp;"_"&amp;U$3,データシート2!$A:$SI,MATCH($R$2&amp;"_"&amp;$C47,データシート2!$A$1:$SI$1,0),0)</f>
        <v>108.57899999999999</v>
      </c>
      <c r="V47" s="948">
        <f>VLOOKUP($D$3&amp;"_"&amp;V$3,データシート2!$A:$SI,MATCH($R$2&amp;"_"&amp;$C47,データシート2!$A$1:$SI$1,0),0)</f>
        <v>115.976</v>
      </c>
      <c r="W47" s="948">
        <f>VLOOKUP($D$3&amp;"_"&amp;W$3,データシート2!$A:$SI,MATCH($R$2&amp;"_"&amp;$C47,データシート2!$A$1:$SI$1,0),0)</f>
        <v>124.70699999999999</v>
      </c>
      <c r="X47" s="948">
        <f>VLOOKUP($D$3&amp;"_"&amp;X$3,データシート2!$A:$SI,MATCH($R$2&amp;"_"&amp;$C47,データシート2!$A$1:$SI$1,0),0)</f>
        <v>123.773</v>
      </c>
      <c r="Y47" s="948">
        <f>VLOOKUP($D$3&amp;"_"&amp;Y$3,データシート2!$A:$SI,MATCH($R$2&amp;"_"&amp;$C47,データシート2!$A$1:$SI$1,0),0)</f>
        <v>121.64700000000001</v>
      </c>
      <c r="Z47" s="948">
        <f>VLOOKUP($D$3&amp;"_"&amp;Z$3,データシート2!$A:$SI,MATCH($R$2&amp;"_"&amp;$C47,データシート2!$A$1:$SI$1,0),0)</f>
        <v>121.10899999999999</v>
      </c>
      <c r="AA47" s="948">
        <f>VLOOKUP($D$3&amp;"_"&amp;AA$3,データシート2!$A:$SI,MATCH($R$2&amp;"_"&amp;$C47,データシート2!$A$1:$SI$1,0),0)</f>
        <v>7.47</v>
      </c>
      <c r="AB47" s="949">
        <f>VLOOKUP($D$3&amp;"_"&amp;AB$3,データシート2!$A:$SI,MATCH($R$2&amp;"_"&amp;$C47,データシート2!$A$1:$SI$1,0),0)</f>
        <v>115.408</v>
      </c>
    </row>
    <row r="48" spans="2:29" s="756" customFormat="1" ht="16.5" customHeight="1">
      <c r="B48" s="748"/>
      <c r="C48" s="773">
        <v>28</v>
      </c>
      <c r="D48" s="774" t="s">
        <v>560</v>
      </c>
      <c r="E48" s="773"/>
      <c r="F48" s="775"/>
      <c r="G48" s="776">
        <f>VLOOKUP($D$3&amp;"_"&amp;G$3,データシート2!$A:$SI,MATCH($G$2&amp;"_"&amp;$C48,データシート2!$A$1:$SI$1,0),0)</f>
        <v>22</v>
      </c>
      <c r="H48" s="777">
        <f>VLOOKUP($D$3&amp;"_"&amp;H$3,データシート2!$A:$SI,MATCH($G$2&amp;"_"&amp;$C48,データシート2!$A$1:$SI$1,0),0)</f>
        <v>19</v>
      </c>
      <c r="I48" s="777">
        <f>VLOOKUP($D$3&amp;"_"&amp;I$3,データシート2!$A:$SI,MATCH($G$2&amp;"_"&amp;$C48,データシート2!$A$1:$SI$1,0),0)</f>
        <v>18</v>
      </c>
      <c r="J48" s="777">
        <f>VLOOKUP($D$3&amp;"_"&amp;J$3,データシート2!$A:$SI,MATCH($G$2&amp;"_"&amp;$C48,データシート2!$A$1:$SI$1,0),0)</f>
        <v>15</v>
      </c>
      <c r="K48" s="778">
        <f>VLOOKUP($D$3&amp;"_"&amp;K$3,データシート2!$A:$SI,MATCH($G$2&amp;"_"&amp;$C48,データシート2!$A$1:$SI$1,0),0)</f>
        <v>15</v>
      </c>
      <c r="L48" s="778">
        <f>VLOOKUP($D$3&amp;"_"&amp;L$3,データシート2!$A:$SI,MATCH($G$2&amp;"_"&amp;$C48,データシート2!$A$1:$SI$1,0),0)</f>
        <v>17</v>
      </c>
      <c r="M48" s="778">
        <f>VLOOKUP($D$3&amp;"_"&amp;M$3,データシート2!$A:$SI,MATCH($G$2&amp;"_"&amp;$C48,データシート2!$A$1:$SI$1,0),0)</f>
        <v>20</v>
      </c>
      <c r="N48" s="778">
        <f>VLOOKUP($D$3&amp;"_"&amp;N$3,データシート2!$A:$SI,MATCH($G$2&amp;"_"&amp;$C48,データシート2!$A$1:$SI$1,0),0)</f>
        <v>21</v>
      </c>
      <c r="O48" s="778">
        <f>VLOOKUP($D$3&amp;"_"&amp;O$3,データシート2!$A:$SI,MATCH($G$2&amp;"_"&amp;$C48,データシート2!$A$1:$SI$1,0),0)</f>
        <v>20</v>
      </c>
      <c r="P48" s="778">
        <f>VLOOKUP($D$3&amp;"_"&amp;P$3,データシート2!$A:$SI,MATCH($G$2&amp;"_"&amp;$C48,データシート2!$A$1:$SI$1,0),0)</f>
        <v>18</v>
      </c>
      <c r="Q48" s="779">
        <f>VLOOKUP($D$3&amp;"_"&amp;Q$3,データシート2!$A:$SI,MATCH($G$2&amp;"_"&amp;$C48,データシート2!$A$1:$SI$1,0),0)</f>
        <v>11</v>
      </c>
      <c r="R48" s="947">
        <f>VLOOKUP($D$3&amp;"_"&amp;R$3,データシート2!$A:$SI,MATCH($R$2&amp;"_"&amp;$C48,データシート2!$A$1:$SI$1,0),0)</f>
        <v>297.11500000000001</v>
      </c>
      <c r="S48" s="948">
        <f>VLOOKUP($D$3&amp;"_"&amp;S$3,データシート2!$A:$SI,MATCH($R$2&amp;"_"&amp;$C48,データシート2!$A$1:$SI$1,0),0)</f>
        <v>299.61200000000002</v>
      </c>
      <c r="T48" s="948">
        <f>VLOOKUP($D$3&amp;"_"&amp;T$3,データシート2!$A:$SI,MATCH($R$2&amp;"_"&amp;$C48,データシート2!$A$1:$SI$1,0),0)</f>
        <v>308.05799999999999</v>
      </c>
      <c r="U48" s="948">
        <f>VLOOKUP($D$3&amp;"_"&amp;U$3,データシート2!$A:$SI,MATCH($R$2&amp;"_"&amp;$C48,データシート2!$A$1:$SI$1,0),0)</f>
        <v>270.11599999999999</v>
      </c>
      <c r="V48" s="948">
        <f>VLOOKUP($D$3&amp;"_"&amp;V$3,データシート2!$A:$SI,MATCH($R$2&amp;"_"&amp;$C48,データシート2!$A$1:$SI$1,0),0)</f>
        <v>265</v>
      </c>
      <c r="W48" s="948">
        <f>VLOOKUP($D$3&amp;"_"&amp;W$3,データシート2!$A:$SI,MATCH($R$2&amp;"_"&amp;$C48,データシート2!$A$1:$SI$1,0),0)</f>
        <v>199.12899999999999</v>
      </c>
      <c r="X48" s="948">
        <f>VLOOKUP($D$3&amp;"_"&amp;X$3,データシート2!$A:$SI,MATCH($R$2&amp;"_"&amp;$C48,データシート2!$A$1:$SI$1,0),0)</f>
        <v>302.99799999999999</v>
      </c>
      <c r="Y48" s="948">
        <f>VLOOKUP($D$3&amp;"_"&amp;Y$3,データシート2!$A:$SI,MATCH($R$2&amp;"_"&amp;$C48,データシート2!$A$1:$SI$1,0),0)</f>
        <v>315.80200000000002</v>
      </c>
      <c r="Z48" s="948">
        <f>VLOOKUP($D$3&amp;"_"&amp;Z$3,データシート2!$A:$SI,MATCH($R$2&amp;"_"&amp;$C48,データシート2!$A$1:$SI$1,0),0)</f>
        <v>295.56799999999998</v>
      </c>
      <c r="AA48" s="948">
        <f>VLOOKUP($D$3&amp;"_"&amp;AA$3,データシート2!$A:$SI,MATCH($R$2&amp;"_"&amp;$C48,データシート2!$A$1:$SI$1,0),0)</f>
        <v>278.03800000000001</v>
      </c>
      <c r="AB48" s="949">
        <f>VLOOKUP($D$3&amp;"_"&amp;AB$3,データシート2!$A:$SI,MATCH($R$2&amp;"_"&amp;$C48,データシート2!$A$1:$SI$1,0),0)</f>
        <v>135.36799999999999</v>
      </c>
    </row>
    <row r="49" spans="2:29" s="756" customFormat="1" ht="16.5" customHeight="1">
      <c r="B49" s="748"/>
      <c r="C49" s="773">
        <v>29</v>
      </c>
      <c r="D49" s="774" t="s">
        <v>561</v>
      </c>
      <c r="E49" s="773"/>
      <c r="F49" s="775"/>
      <c r="G49" s="776">
        <f>VLOOKUP($D$3&amp;"_"&amp;G$3,データシート2!$A:$SI,MATCH($G$2&amp;"_"&amp;$C49,データシート2!$A$1:$SI$1,0),0)</f>
        <v>0</v>
      </c>
      <c r="H49" s="777">
        <f>VLOOKUP($D$3&amp;"_"&amp;H$3,データシート2!$A:$SI,MATCH($G$2&amp;"_"&amp;$C49,データシート2!$A$1:$SI$1,0),0)</f>
        <v>1</v>
      </c>
      <c r="I49" s="777">
        <f>VLOOKUP($D$3&amp;"_"&amp;I$3,データシート2!$A:$SI,MATCH($G$2&amp;"_"&amp;$C49,データシート2!$A$1:$SI$1,0),0)</f>
        <v>0</v>
      </c>
      <c r="J49" s="777">
        <f>VLOOKUP($D$3&amp;"_"&amp;J$3,データシート2!$A:$SI,MATCH($G$2&amp;"_"&amp;$C49,データシート2!$A$1:$SI$1,0),0)</f>
        <v>0</v>
      </c>
      <c r="K49" s="778">
        <f>VLOOKUP($D$3&amp;"_"&amp;K$3,データシート2!$A:$SI,MATCH($G$2&amp;"_"&amp;$C49,データシート2!$A$1:$SI$1,0),0)</f>
        <v>0</v>
      </c>
      <c r="L49" s="778">
        <f>VLOOKUP($D$3&amp;"_"&amp;L$3,データシート2!$A:$SI,MATCH($G$2&amp;"_"&amp;$C49,データシート2!$A$1:$SI$1,0),0)</f>
        <v>0</v>
      </c>
      <c r="M49" s="778">
        <f>VLOOKUP($D$3&amp;"_"&amp;M$3,データシート2!$A:$SI,MATCH($G$2&amp;"_"&amp;$C49,データシート2!$A$1:$SI$1,0),0)</f>
        <v>0</v>
      </c>
      <c r="N49" s="778">
        <f>VLOOKUP($D$3&amp;"_"&amp;N$3,データシート2!$A:$SI,MATCH($G$2&amp;"_"&amp;$C49,データシート2!$A$1:$SI$1,0),0)</f>
        <v>0</v>
      </c>
      <c r="O49" s="778">
        <f>VLOOKUP($D$3&amp;"_"&amp;O$3,データシート2!$A:$SI,MATCH($G$2&amp;"_"&amp;$C49,データシート2!$A$1:$SI$1,0),0)</f>
        <v>0</v>
      </c>
      <c r="P49" s="778">
        <f>VLOOKUP($D$3&amp;"_"&amp;P$3,データシート2!$A:$SI,MATCH($G$2&amp;"_"&amp;$C49,データシート2!$A$1:$SI$1,0),0)</f>
        <v>0</v>
      </c>
      <c r="Q49" s="779">
        <f>VLOOKUP($D$3&amp;"_"&amp;Q$3,データシート2!$A:$SI,MATCH($G$2&amp;"_"&amp;$C49,データシート2!$A$1:$SI$1,0),0)</f>
        <v>0</v>
      </c>
      <c r="R49" s="947">
        <f>VLOOKUP($D$3&amp;"_"&amp;R$3,データシート2!$A:$SI,MATCH($R$2&amp;"_"&amp;$C49,データシート2!$A$1:$SI$1,0),0)</f>
        <v>0</v>
      </c>
      <c r="S49" s="948">
        <f>VLOOKUP($D$3&amp;"_"&amp;S$3,データシート2!$A:$SI,MATCH($R$2&amp;"_"&amp;$C49,データシート2!$A$1:$SI$1,0),0)</f>
        <v>9.1199999999999992</v>
      </c>
      <c r="T49" s="948">
        <f>VLOOKUP($D$3&amp;"_"&amp;T$3,データシート2!$A:$SI,MATCH($R$2&amp;"_"&amp;$C49,データシート2!$A$1:$SI$1,0),0)</f>
        <v>0</v>
      </c>
      <c r="U49" s="948">
        <f>VLOOKUP($D$3&amp;"_"&amp;U$3,データシート2!$A:$SI,MATCH($R$2&amp;"_"&amp;$C49,データシート2!$A$1:$SI$1,0),0)</f>
        <v>0</v>
      </c>
      <c r="V49" s="948">
        <f>VLOOKUP($D$3&amp;"_"&amp;V$3,データシート2!$A:$SI,MATCH($R$2&amp;"_"&amp;$C49,データシート2!$A$1:$SI$1,0),0)</f>
        <v>0</v>
      </c>
      <c r="W49" s="948">
        <f>VLOOKUP($D$3&amp;"_"&amp;W$3,データシート2!$A:$SI,MATCH($R$2&amp;"_"&amp;$C49,データシート2!$A$1:$SI$1,0),0)</f>
        <v>0</v>
      </c>
      <c r="X49" s="948">
        <f>VLOOKUP($D$3&amp;"_"&amp;X$3,データシート2!$A:$SI,MATCH($R$2&amp;"_"&amp;$C49,データシート2!$A$1:$SI$1,0),0)</f>
        <v>0</v>
      </c>
      <c r="Y49" s="948">
        <f>VLOOKUP($D$3&amp;"_"&amp;Y$3,データシート2!$A:$SI,MATCH($R$2&amp;"_"&amp;$C49,データシート2!$A$1:$SI$1,0),0)</f>
        <v>0</v>
      </c>
      <c r="Z49" s="948">
        <f>VLOOKUP($D$3&amp;"_"&amp;Z$3,データシート2!$A:$SI,MATCH($R$2&amp;"_"&amp;$C49,データシート2!$A$1:$SI$1,0),0)</f>
        <v>0</v>
      </c>
      <c r="AA49" s="948">
        <f>VLOOKUP($D$3&amp;"_"&amp;AA$3,データシート2!$A:$SI,MATCH($R$2&amp;"_"&amp;$C49,データシート2!$A$1:$SI$1,0),0)</f>
        <v>0</v>
      </c>
      <c r="AB49" s="949">
        <f>VLOOKUP($D$3&amp;"_"&amp;AB$3,データシート2!$A:$SI,MATCH($R$2&amp;"_"&amp;$C49,データシート2!$A$1:$SI$1,0),0)</f>
        <v>0</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10.958</v>
      </c>
      <c r="S50" s="948">
        <f>VLOOKUP($D$3&amp;"_"&amp;S$3,データシート2!$A:$SI,MATCH($R$2&amp;"_"&amp;$C50,データシート2!$A$1:$SI$1,0),0)</f>
        <v>12.106999999999999</v>
      </c>
      <c r="T50" s="948">
        <f>VLOOKUP($D$3&amp;"_"&amp;T$3,データシート2!$A:$SI,MATCH($R$2&amp;"_"&amp;$C50,データシート2!$A$1:$SI$1,0),0)</f>
        <v>12.797000000000001</v>
      </c>
      <c r="U50" s="948">
        <f>VLOOKUP($D$3&amp;"_"&amp;U$3,データシート2!$A:$SI,MATCH($R$2&amp;"_"&amp;$C50,データシート2!$A$1:$SI$1,0),0)</f>
        <v>13.317</v>
      </c>
      <c r="V50" s="948">
        <f>VLOOKUP($D$3&amp;"_"&amp;V$3,データシート2!$A:$SI,MATCH($R$2&amp;"_"&amp;$C50,データシート2!$A$1:$SI$1,0),0)</f>
        <v>8.8610000000000007</v>
      </c>
      <c r="W50" s="948">
        <f>VLOOKUP($D$3&amp;"_"&amp;W$3,データシート2!$A:$SI,MATCH($R$2&amp;"_"&amp;$C50,データシート2!$A$1:$SI$1,0),0)</f>
        <v>11.093</v>
      </c>
      <c r="X50" s="948">
        <f>VLOOKUP($D$3&amp;"_"&amp;X$3,データシート2!$A:$SI,MATCH($R$2&amp;"_"&amp;$C50,データシート2!$A$1:$SI$1,0),0)</f>
        <v>15.782</v>
      </c>
      <c r="Y50" s="948">
        <f>VLOOKUP($D$3&amp;"_"&amp;Y$3,データシート2!$A:$SI,MATCH($R$2&amp;"_"&amp;$C50,データシート2!$A$1:$SI$1,0),0)</f>
        <v>13.487</v>
      </c>
      <c r="Z50" s="948">
        <f>VLOOKUP($D$3&amp;"_"&amp;Z$3,データシート2!$A:$SI,MATCH($R$2&amp;"_"&amp;$C50,データシート2!$A$1:$SI$1,0),0)</f>
        <v>12.922000000000001</v>
      </c>
      <c r="AA50" s="948">
        <f>VLOOKUP($D$3&amp;"_"&amp;AA$3,データシート2!$A:$SI,MATCH($R$2&amp;"_"&amp;$C50,データシート2!$A$1:$SI$1,0),0)</f>
        <v>12.986000000000001</v>
      </c>
      <c r="AB50" s="949">
        <f>VLOOKUP($D$3&amp;"_"&amp;AB$3,データシート2!$A:$SI,MATCH($R$2&amp;"_"&amp;$C50,データシート2!$A$1:$SI$1,0),0)</f>
        <v>6.4450000000000003</v>
      </c>
    </row>
    <row r="51" spans="2:29" s="756" customFormat="1" ht="16.5" customHeight="1">
      <c r="B51" s="748"/>
      <c r="C51" s="773">
        <v>31</v>
      </c>
      <c r="D51" s="774" t="s">
        <v>563</v>
      </c>
      <c r="E51" s="773"/>
      <c r="F51" s="775"/>
      <c r="G51" s="776">
        <f>VLOOKUP($D$3&amp;"_"&amp;G$3,データシート2!$A:$SI,MATCH($G$2&amp;"_"&amp;$C51,データシート2!$A$1:$SI$1,0),0)</f>
        <v>3</v>
      </c>
      <c r="H51" s="777">
        <f>VLOOKUP($D$3&amp;"_"&amp;H$3,データシート2!$A:$SI,MATCH($G$2&amp;"_"&amp;$C51,データシート2!$A$1:$SI$1,0),0)</f>
        <v>4</v>
      </c>
      <c r="I51" s="777">
        <f>VLOOKUP($D$3&amp;"_"&amp;I$3,データシート2!$A:$SI,MATCH($G$2&amp;"_"&amp;$C51,データシート2!$A$1:$SI$1,0),0)</f>
        <v>3</v>
      </c>
      <c r="J51" s="777">
        <f>VLOOKUP($D$3&amp;"_"&amp;J$3,データシート2!$A:$SI,MATCH($G$2&amp;"_"&amp;$C51,データシート2!$A$1:$SI$1,0),0)</f>
        <v>2</v>
      </c>
      <c r="K51" s="778">
        <f>VLOOKUP($D$3&amp;"_"&amp;K$3,データシート2!$A:$SI,MATCH($G$2&amp;"_"&amp;$C51,データシート2!$A$1:$SI$1,0),0)</f>
        <v>1</v>
      </c>
      <c r="L51" s="778">
        <f>VLOOKUP($D$3&amp;"_"&amp;L$3,データシート2!$A:$SI,MATCH($G$2&amp;"_"&amp;$C51,データシート2!$A$1:$SI$1,0),0)</f>
        <v>3</v>
      </c>
      <c r="M51" s="778">
        <f>VLOOKUP($D$3&amp;"_"&amp;M$3,データシート2!$A:$SI,MATCH($G$2&amp;"_"&amp;$C51,データシート2!$A$1:$SI$1,0),0)</f>
        <v>3</v>
      </c>
      <c r="N51" s="778">
        <f>VLOOKUP($D$3&amp;"_"&amp;N$3,データシート2!$A:$SI,MATCH($G$2&amp;"_"&amp;$C51,データシート2!$A$1:$SI$1,0),0)</f>
        <v>3</v>
      </c>
      <c r="O51" s="778">
        <f>VLOOKUP($D$3&amp;"_"&amp;O$3,データシート2!$A:$SI,MATCH($G$2&amp;"_"&amp;$C51,データシート2!$A$1:$SI$1,0),0)</f>
        <v>3</v>
      </c>
      <c r="P51" s="778">
        <f>VLOOKUP($D$3&amp;"_"&amp;P$3,データシート2!$A:$SI,MATCH($G$2&amp;"_"&amp;$C51,データシート2!$A$1:$SI$1,0),0)</f>
        <v>2</v>
      </c>
      <c r="Q51" s="779">
        <f>VLOOKUP($D$3&amp;"_"&amp;Q$3,データシート2!$A:$SI,MATCH($G$2&amp;"_"&amp;$C51,データシート2!$A$1:$SI$1,0),0)</f>
        <v>2</v>
      </c>
      <c r="R51" s="947">
        <f>VLOOKUP($D$3&amp;"_"&amp;R$3,データシート2!$A:$SI,MATCH($R$2&amp;"_"&amp;$C51,データシート2!$A$1:$SI$1,0),0)</f>
        <v>37.567999999999998</v>
      </c>
      <c r="S51" s="948">
        <f>VLOOKUP($D$3&amp;"_"&amp;S$3,データシート2!$A:$SI,MATCH($R$2&amp;"_"&amp;$C51,データシート2!$A$1:$SI$1,0),0)</f>
        <v>45.98</v>
      </c>
      <c r="T51" s="948">
        <f>VLOOKUP($D$3&amp;"_"&amp;T$3,データシート2!$A:$SI,MATCH($R$2&amp;"_"&amp;$C51,データシート2!$A$1:$SI$1,0),0)</f>
        <v>46.011000000000003</v>
      </c>
      <c r="U51" s="948">
        <f>VLOOKUP($D$3&amp;"_"&amp;U$3,データシート2!$A:$SI,MATCH($R$2&amp;"_"&amp;$C51,データシート2!$A$1:$SI$1,0),0)</f>
        <v>40.640999999999998</v>
      </c>
      <c r="V51" s="948">
        <f>VLOOKUP($D$3&amp;"_"&amp;V$3,データシート2!$A:$SI,MATCH($R$2&amp;"_"&amp;$C51,データシート2!$A$1:$SI$1,0),0)</f>
        <v>21.515999999999998</v>
      </c>
      <c r="W51" s="948">
        <f>VLOOKUP($D$3&amp;"_"&amp;W$3,データシート2!$A:$SI,MATCH($R$2&amp;"_"&amp;$C51,データシート2!$A$1:$SI$1,0),0)</f>
        <v>43.884</v>
      </c>
      <c r="X51" s="948">
        <f>VLOOKUP($D$3&amp;"_"&amp;X$3,データシート2!$A:$SI,MATCH($R$2&amp;"_"&amp;$C51,データシート2!$A$1:$SI$1,0),0)</f>
        <v>44.868000000000002</v>
      </c>
      <c r="Y51" s="948">
        <f>VLOOKUP($D$3&amp;"_"&amp;Y$3,データシート2!$A:$SI,MATCH($R$2&amp;"_"&amp;$C51,データシート2!$A$1:$SI$1,0),0)</f>
        <v>42.323</v>
      </c>
      <c r="Z51" s="948">
        <f>VLOOKUP($D$3&amp;"_"&amp;Z$3,データシート2!$A:$SI,MATCH($R$2&amp;"_"&amp;$C51,データシート2!$A$1:$SI$1,0),0)</f>
        <v>38.067</v>
      </c>
      <c r="AA51" s="948">
        <f>VLOOKUP($D$3&amp;"_"&amp;AA$3,データシート2!$A:$SI,MATCH($R$2&amp;"_"&amp;$C51,データシート2!$A$1:$SI$1,0),0)</f>
        <v>30.509</v>
      </c>
      <c r="AB51" s="949">
        <f>VLOOKUP($D$3&amp;"_"&amp;AB$3,データシート2!$A:$SI,MATCH($R$2&amp;"_"&amp;$C51,データシート2!$A$1:$SI$1,0),0)</f>
        <v>27.995999999999999</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7</v>
      </c>
      <c r="H53" s="745">
        <f>VLOOKUP($D$3&amp;"_"&amp;H$3,データシート2!$A:$SI,MATCH($G$2&amp;"_"&amp;$B53,データシート2!$A$1:$SI$1,0),0)</f>
        <v>7</v>
      </c>
      <c r="I53" s="745">
        <f>VLOOKUP($D$3&amp;"_"&amp;I$3,データシート2!$A:$SI,MATCH($G$2&amp;"_"&amp;$B53,データシート2!$A$1:$SI$1,0),0)</f>
        <v>7</v>
      </c>
      <c r="J53" s="745">
        <f>VLOOKUP($D$3&amp;"_"&amp;J$3,データシート2!$A:$SI,MATCH($G$2&amp;"_"&amp;$B53,データシート2!$A$1:$SI$1,0),0)</f>
        <v>7</v>
      </c>
      <c r="K53" s="746">
        <f>VLOOKUP($D$3&amp;"_"&amp;K$3,データシート2!$A:$SI,MATCH($G$2&amp;"_"&amp;$B53,データシート2!$A$1:$SI$1,0),0)</f>
        <v>6</v>
      </c>
      <c r="L53" s="746">
        <f>VLOOKUP($D$3&amp;"_"&amp;L$3,データシート2!$A:$SI,MATCH($G$2&amp;"_"&amp;$B53,データシート2!$A$1:$SI$1,0),0)</f>
        <v>5</v>
      </c>
      <c r="M53" s="746">
        <f>VLOOKUP($D$3&amp;"_"&amp;M$3,データシート2!$A:$SI,MATCH($G$2&amp;"_"&amp;$B53,データシート2!$A$1:$SI$1,0),0)</f>
        <v>5</v>
      </c>
      <c r="N53" s="746">
        <f>VLOOKUP($D$3&amp;"_"&amp;N$3,データシート2!$A:$SI,MATCH($G$2&amp;"_"&amp;$B53,データシート2!$A$1:$SI$1,0),0)</f>
        <v>5</v>
      </c>
      <c r="O53" s="746">
        <f>VLOOKUP($D$3&amp;"_"&amp;O$3,データシート2!$A:$SI,MATCH($G$2&amp;"_"&amp;$B53,データシート2!$A$1:$SI$1,0),0)</f>
        <v>5</v>
      </c>
      <c r="P53" s="746">
        <f>VLOOKUP($D$3&amp;"_"&amp;P$3,データシート2!$A:$SI,MATCH($G$2&amp;"_"&amp;$B53,データシート2!$A$1:$SI$1,0),0)</f>
        <v>5</v>
      </c>
      <c r="Q53" s="747">
        <f>VLOOKUP($D$3&amp;"_"&amp;Q$3,データシート2!$A:$SI,MATCH($G$2&amp;"_"&amp;$B53,データシート2!$A$1:$SI$1,0),0)</f>
        <v>5</v>
      </c>
      <c r="R53" s="934">
        <f>VLOOKUP($D$3&amp;"_"&amp;R$3,データシート2!$A:$SI,MATCH($R$2&amp;"_"&amp;$B53,データシート2!$A$1:$SI$1,0),0)</f>
        <v>630.68700000000001</v>
      </c>
      <c r="S53" s="935">
        <f>VLOOKUP($D$3&amp;"_"&amp;S$3,データシート2!$A:$SI,MATCH($R$2&amp;"_"&amp;$B53,データシート2!$A$1:$SI$1,0),0)</f>
        <v>607.26499999999999</v>
      </c>
      <c r="T53" s="935">
        <f>VLOOKUP($D$3&amp;"_"&amp;T$3,データシート2!$A:$SI,MATCH($R$2&amp;"_"&amp;$B53,データシート2!$A$1:$SI$1,0),0)</f>
        <v>595.923</v>
      </c>
      <c r="U53" s="935">
        <f>VLOOKUP($D$3&amp;"_"&amp;U$3,データシート2!$A:$SI,MATCH($R$2&amp;"_"&amp;$B53,データシート2!$A$1:$SI$1,0),0)</f>
        <v>550.10199999999998</v>
      </c>
      <c r="V53" s="935">
        <f>VLOOKUP($D$3&amp;"_"&amp;V$3,データシート2!$A:$SI,MATCH($R$2&amp;"_"&amp;$B53,データシート2!$A$1:$SI$1,0),0)</f>
        <v>573.84</v>
      </c>
      <c r="W53" s="935">
        <f>VLOOKUP($D$3&amp;"_"&amp;W$3,データシート2!$A:$SI,MATCH($R$2&amp;"_"&amp;$B53,データシート2!$A$1:$SI$1,0),0)</f>
        <v>562.58100000000002</v>
      </c>
      <c r="X53" s="935">
        <f>VLOOKUP($D$3&amp;"_"&amp;X$3,データシート2!$A:$SI,MATCH($R$2&amp;"_"&amp;$B53,データシート2!$A$1:$SI$1,0),0)</f>
        <v>538.40200000000004</v>
      </c>
      <c r="Y53" s="935">
        <f>VLOOKUP($D$3&amp;"_"&amp;Y$3,データシート2!$A:$SI,MATCH($R$2&amp;"_"&amp;$B53,データシート2!$A$1:$SI$1,0),0)</f>
        <v>516.47</v>
      </c>
      <c r="Z53" s="935">
        <f>VLOOKUP($D$3&amp;"_"&amp;Z$3,データシート2!$A:$SI,MATCH($R$2&amp;"_"&amp;$B53,データシート2!$A$1:$SI$1,0),0)</f>
        <v>548.58600000000001</v>
      </c>
      <c r="AA53" s="935">
        <f>VLOOKUP($D$3&amp;"_"&amp;AA$3,データシート2!$A:$SI,MATCH($R$2&amp;"_"&amp;$B53,データシート2!$A$1:$SI$1,0),0)</f>
        <v>656.22799999999995</v>
      </c>
      <c r="AB53" s="936">
        <f>VLOOKUP($D$3&amp;"_"&amp;AB$3,データシート2!$A:$SI,MATCH($R$2&amp;"_"&amp;$B53,データシート2!$A$1:$SI$1,0),0)</f>
        <v>673.226</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2</v>
      </c>
      <c r="I54" s="753">
        <f>VLOOKUP($D$3&amp;"_"&amp;I$3,データシート2!$A:$SI,MATCH($G$2&amp;"_"&amp;$C54,データシート2!$A$1:$SI$1,0),0)</f>
        <v>2</v>
      </c>
      <c r="J54" s="753">
        <f>VLOOKUP($D$3&amp;"_"&amp;J$3,データシート2!$A:$SI,MATCH($G$2&amp;"_"&amp;$C54,データシート2!$A$1:$SI$1,0),0)</f>
        <v>2</v>
      </c>
      <c r="K54" s="754">
        <f>VLOOKUP($D$3&amp;"_"&amp;K$3,データシート2!$A:$SI,MATCH($G$2&amp;"_"&amp;$C54,データシート2!$A$1:$SI$1,0),0)</f>
        <v>2</v>
      </c>
      <c r="L54" s="754">
        <f>VLOOKUP($D$3&amp;"_"&amp;L$3,データシート2!$A:$SI,MATCH($G$2&amp;"_"&amp;$C54,データシート2!$A$1:$SI$1,0),0)</f>
        <v>2</v>
      </c>
      <c r="M54" s="754">
        <f>VLOOKUP($D$3&amp;"_"&amp;M$3,データシート2!$A:$SI,MATCH($G$2&amp;"_"&amp;$C54,データシート2!$A$1:$SI$1,0),0)</f>
        <v>2</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606.29999999999995</v>
      </c>
      <c r="S54" s="938">
        <f>VLOOKUP($D$3&amp;"_"&amp;S$3,データシート2!$A:$SI,MATCH($R$2&amp;"_"&amp;$C54,データシート2!$A$1:$SI$1,0),0)</f>
        <v>577.6</v>
      </c>
      <c r="T54" s="938">
        <f>VLOOKUP($D$3&amp;"_"&amp;T$3,データシート2!$A:$SI,MATCH($R$2&amp;"_"&amp;$C54,データシート2!$A$1:$SI$1,0),0)</f>
        <v>563.70000000000005</v>
      </c>
      <c r="U54" s="938">
        <f>VLOOKUP($D$3&amp;"_"&amp;U$3,データシート2!$A:$SI,MATCH($R$2&amp;"_"&amp;$C54,データシート2!$A$1:$SI$1,0),0)</f>
        <v>515.78300000000002</v>
      </c>
      <c r="V54" s="938">
        <f>VLOOKUP($D$3&amp;"_"&amp;V$3,データシート2!$A:$SI,MATCH($R$2&amp;"_"&amp;$C54,データシート2!$A$1:$SI$1,0),0)</f>
        <v>545.02200000000005</v>
      </c>
      <c r="W54" s="938">
        <f>VLOOKUP($D$3&amp;"_"&amp;W$3,データシート2!$A:$SI,MATCH($R$2&amp;"_"&amp;$C54,データシート2!$A$1:$SI$1,0),0)</f>
        <v>535.84400000000005</v>
      </c>
      <c r="X54" s="938">
        <f>VLOOKUP($D$3&amp;"_"&amp;X$3,データシート2!$A:$SI,MATCH($R$2&amp;"_"&amp;$C54,データシート2!$A$1:$SI$1,0),0)</f>
        <v>512.54100000000005</v>
      </c>
      <c r="Y54" s="938">
        <f>VLOOKUP($D$3&amp;"_"&amp;Y$3,データシート2!$A:$SI,MATCH($R$2&amp;"_"&amp;$C54,データシート2!$A$1:$SI$1,0),0)</f>
        <v>492.49</v>
      </c>
      <c r="Z54" s="938">
        <f>VLOOKUP($D$3&amp;"_"&amp;Z$3,データシート2!$A:$SI,MATCH($R$2&amp;"_"&amp;$C54,データシート2!$A$1:$SI$1,0),0)</f>
        <v>520.22799999999995</v>
      </c>
      <c r="AA54" s="938">
        <f>VLOOKUP($D$3&amp;"_"&amp;AA$3,データシート2!$A:$SI,MATCH($R$2&amp;"_"&amp;$C54,データシート2!$A$1:$SI$1,0),0)</f>
        <v>625.971</v>
      </c>
      <c r="AB54" s="939">
        <f>VLOOKUP($D$3&amp;"_"&amp;AB$3,データシート2!$A:$SI,MATCH($R$2&amp;"_"&amp;$C54,データシート2!$A$1:$SI$1,0),0)</f>
        <v>645.11500000000001</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2</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2</v>
      </c>
      <c r="L55" s="986">
        <f>VLOOKUP($D$3&amp;"_"&amp;L$3,データシート2!$A:$SI,MATCH($G$2&amp;"_"&amp;$E55,データシート2!$A$1:$SI$1,0),0)</f>
        <v>2</v>
      </c>
      <c r="M55" s="986">
        <f>VLOOKUP($D$3&amp;"_"&amp;M$3,データシート2!$A:$SI,MATCH($G$2&amp;"_"&amp;$E55,データシート2!$A$1:$SI$1,0),0)</f>
        <v>2</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606.29999999999995</v>
      </c>
      <c r="S55" s="989">
        <f>VLOOKUP($D$3&amp;"_"&amp;S$3,データシート2!$A:$SI,MATCH($R$2&amp;"_"&amp;$E55,データシート2!$A$1:$SI$1,0),0)</f>
        <v>577.6</v>
      </c>
      <c r="T55" s="989">
        <f>VLOOKUP($D$3&amp;"_"&amp;T$3,データシート2!$A:$SI,MATCH($R$2&amp;"_"&amp;$E55,データシート2!$A$1:$SI$1,0),0)</f>
        <v>563.70000000000005</v>
      </c>
      <c r="U55" s="989">
        <f>VLOOKUP($D$3&amp;"_"&amp;U$3,データシート2!$A:$SI,MATCH($R$2&amp;"_"&amp;$E55,データシート2!$A$1:$SI$1,0),0)</f>
        <v>515.78300000000002</v>
      </c>
      <c r="V55" s="989">
        <f>VLOOKUP($D$3&amp;"_"&amp;V$3,データシート2!$A:$SI,MATCH($R$2&amp;"_"&amp;$E55,データシート2!$A$1:$SI$1,0),0)</f>
        <v>545.02200000000005</v>
      </c>
      <c r="W55" s="989">
        <f>VLOOKUP($D$3&amp;"_"&amp;W$3,データシート2!$A:$SI,MATCH($R$2&amp;"_"&amp;$E55,データシート2!$A$1:$SI$1,0),0)</f>
        <v>535.84400000000005</v>
      </c>
      <c r="X55" s="989">
        <f>VLOOKUP($D$3&amp;"_"&amp;X$3,データシート2!$A:$SI,MATCH($R$2&amp;"_"&amp;$E55,データシート2!$A$1:$SI$1,0),0)</f>
        <v>512.54100000000005</v>
      </c>
      <c r="Y55" s="989">
        <f>VLOOKUP($D$3&amp;"_"&amp;Y$3,データシート2!$A:$SI,MATCH($R$2&amp;"_"&amp;$E55,データシート2!$A$1:$SI$1,0),0)</f>
        <v>492.49</v>
      </c>
      <c r="Z55" s="989">
        <f>VLOOKUP($D$3&amp;"_"&amp;Z$3,データシート2!$A:$SI,MATCH($R$2&amp;"_"&amp;$E55,データシート2!$A$1:$SI$1,0),0)</f>
        <v>520.22799999999995</v>
      </c>
      <c r="AA55" s="989">
        <f>VLOOKUP($D$3&amp;"_"&amp;AA$3,データシート2!$A:$SI,MATCH($R$2&amp;"_"&amp;$E55,データシート2!$A$1:$SI$1,0),0)</f>
        <v>625.971</v>
      </c>
      <c r="AB55" s="990">
        <f>VLOOKUP($D$3&amp;"_"&amp;AB$3,データシート2!$A:$SI,MATCH($R$2&amp;"_"&amp;$E55,データシート2!$A$1:$SI$1,0),0)</f>
        <v>645.11500000000001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2.7549999999999999</v>
      </c>
      <c r="S57" s="951">
        <f>VLOOKUP($D$3&amp;"_"&amp;S$3,データシート2!$A:$SI,MATCH($R$2&amp;"_"&amp;$C57,データシート2!$A$1:$SI$1,0),0)</f>
        <v>3.367</v>
      </c>
      <c r="T57" s="951">
        <f>VLOOKUP($D$3&amp;"_"&amp;T$3,データシート2!$A:$SI,MATCH($R$2&amp;"_"&amp;$C57,データシート2!$A$1:$SI$1,0),0)</f>
        <v>3.5950000000000002</v>
      </c>
      <c r="U57" s="951">
        <f>VLOOKUP($D$3&amp;"_"&amp;U$3,データシート2!$A:$SI,MATCH($R$2&amp;"_"&amp;$C57,データシート2!$A$1:$SI$1,0),0)</f>
        <v>3.4910000000000001</v>
      </c>
      <c r="V57" s="951">
        <f>VLOOKUP($D$3&amp;"_"&amp;V$3,データシート2!$A:$SI,MATCH($R$2&amp;"_"&amp;$C57,データシート2!$A$1:$SI$1,0),0)</f>
        <v>1.613</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2.7549999999999999</v>
      </c>
      <c r="S58" s="982">
        <f>VLOOKUP($D$3&amp;"_"&amp;S$3,データシート2!$A:$SI,MATCH($R$2&amp;"_"&amp;$E58,データシート2!$A$1:$SI$1,0),0)</f>
        <v>3.367</v>
      </c>
      <c r="T58" s="982">
        <f>VLOOKUP($D$3&amp;"_"&amp;T$3,データシート2!$A:$SI,MATCH($R$2&amp;"_"&amp;$E58,データシート2!$A$1:$SI$1,0),0)</f>
        <v>3.5950000000000002</v>
      </c>
      <c r="U58" s="982">
        <f>VLOOKUP($D$3&amp;"_"&amp;U$3,データシート2!$A:$SI,MATCH($R$2&amp;"_"&amp;$E58,データシート2!$A$1:$SI$1,0),0)</f>
        <v>3.4910000000000001</v>
      </c>
      <c r="V58" s="982">
        <f>VLOOKUP($D$3&amp;"_"&amp;V$3,データシート2!$A:$SI,MATCH($R$2&amp;"_"&amp;$E58,データシート2!$A$1:$SI$1,0),0)</f>
        <v>1.613</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4</v>
      </c>
      <c r="H61" s="808">
        <f>VLOOKUP($D$3&amp;"_"&amp;H$3,データシート2!$A:$SI,MATCH($G$2&amp;"_"&amp;$C61,データシート2!$A$1:$SI$1,0),0)</f>
        <v>4</v>
      </c>
      <c r="I61" s="808">
        <f>VLOOKUP($D$3&amp;"_"&amp;I$3,データシート2!$A:$SI,MATCH($G$2&amp;"_"&amp;$C61,データシート2!$A$1:$SI$1,0),0)</f>
        <v>4</v>
      </c>
      <c r="J61" s="808">
        <f>VLOOKUP($D$3&amp;"_"&amp;J$3,データシート2!$A:$SI,MATCH($G$2&amp;"_"&amp;$C61,データシート2!$A$1:$SI$1,0),0)</f>
        <v>4</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3</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21.632000000000001</v>
      </c>
      <c r="S61" s="954">
        <f>VLOOKUP($D$3&amp;"_"&amp;S$3,データシート2!$A:$SI,MATCH($R$2&amp;"_"&amp;$C61,データシート2!$A$1:$SI$1,0),0)</f>
        <v>26.297999999999998</v>
      </c>
      <c r="T61" s="954">
        <f>VLOOKUP($D$3&amp;"_"&amp;T$3,データシート2!$A:$SI,MATCH($R$2&amp;"_"&amp;$C61,データシート2!$A$1:$SI$1,0),0)</f>
        <v>28.628</v>
      </c>
      <c r="U61" s="954">
        <f>VLOOKUP($D$3&amp;"_"&amp;U$3,データシート2!$A:$SI,MATCH($R$2&amp;"_"&amp;$C61,データシート2!$A$1:$SI$1,0),0)</f>
        <v>30.827999999999999</v>
      </c>
      <c r="V61" s="954">
        <f>VLOOKUP($D$3&amp;"_"&amp;V$3,データシート2!$A:$SI,MATCH($R$2&amp;"_"&amp;$C61,データシート2!$A$1:$SI$1,0),0)</f>
        <v>27.204999999999998</v>
      </c>
      <c r="W61" s="954">
        <f>VLOOKUP($D$3&amp;"_"&amp;W$3,データシート2!$A:$SI,MATCH($R$2&amp;"_"&amp;$C61,データシート2!$A$1:$SI$1,0),0)</f>
        <v>26.736999999999998</v>
      </c>
      <c r="X61" s="954">
        <f>VLOOKUP($D$3&amp;"_"&amp;X$3,データシート2!$A:$SI,MATCH($R$2&amp;"_"&amp;$C61,データシート2!$A$1:$SI$1,0),0)</f>
        <v>25.861000000000001</v>
      </c>
      <c r="Y61" s="954">
        <f>VLOOKUP($D$3&amp;"_"&amp;Y$3,データシート2!$A:$SI,MATCH($R$2&amp;"_"&amp;$C61,データシート2!$A$1:$SI$1,0),0)</f>
        <v>23.98</v>
      </c>
      <c r="Z61" s="954">
        <f>VLOOKUP($D$3&amp;"_"&amp;Z$3,データシート2!$A:$SI,MATCH($R$2&amp;"_"&amp;$C61,データシート2!$A$1:$SI$1,0),0)</f>
        <v>28.358000000000001</v>
      </c>
      <c r="AA61" s="954">
        <f>VLOOKUP($D$3&amp;"_"&amp;AA$3,データシート2!$A:$SI,MATCH($R$2&amp;"_"&amp;$C61,データシート2!$A$1:$SI$1,0),0)</f>
        <v>30.257000000000001</v>
      </c>
      <c r="AB61" s="955">
        <f>VLOOKUP($D$3&amp;"_"&amp;AB$3,データシート2!$A:$SI,MATCH($R$2&amp;"_"&amp;$C61,データシート2!$A$1:$SI$1,0),0)</f>
        <v>28.111000000000001</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3.1720000000000002</v>
      </c>
      <c r="S62" s="935">
        <f>VLOOKUP($D$3&amp;"_"&amp;S$3,データシート2!$A:$SI,MATCH($R$2&amp;"_"&amp;$B62,データシート2!$A$1:$SI$1,0),0)</f>
        <v>3.53</v>
      </c>
      <c r="T62" s="935">
        <f>VLOOKUP($D$3&amp;"_"&amp;T$3,データシート2!$A:$SI,MATCH($R$2&amp;"_"&amp;$B62,データシート2!$A$1:$SI$1,0),0)</f>
        <v>4.4539999999999997</v>
      </c>
      <c r="U62" s="935">
        <f>VLOOKUP($D$3&amp;"_"&amp;U$3,データシート2!$A:$SI,MATCH($R$2&amp;"_"&amp;$B62,データシート2!$A$1:$SI$1,0),0)</f>
        <v>3.8530000000000002</v>
      </c>
      <c r="V62" s="935">
        <f>VLOOKUP($D$3&amp;"_"&amp;V$3,データシート2!$A:$SI,MATCH($R$2&amp;"_"&amp;$B62,データシート2!$A$1:$SI$1,0),0)</f>
        <v>3.5659999999999998</v>
      </c>
      <c r="W62" s="935">
        <f>VLOOKUP($D$3&amp;"_"&amp;W$3,データシート2!$A:$SI,MATCH($R$2&amp;"_"&amp;$B62,データシート2!$A$1:$SI$1,0),0)</f>
        <v>2.7490000000000001</v>
      </c>
      <c r="X62" s="935">
        <f>VLOOKUP($D$3&amp;"_"&amp;X$3,データシート2!$A:$SI,MATCH($R$2&amp;"_"&amp;$B62,データシート2!$A$1:$SI$1,0),0)</f>
        <v>2.774</v>
      </c>
      <c r="Y62" s="935">
        <f>VLOOKUP($D$3&amp;"_"&amp;Y$3,データシート2!$A:$SI,MATCH($R$2&amp;"_"&amp;$B62,データシート2!$A$1:$SI$1,0),0)</f>
        <v>2.3570000000000002</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3.1720000000000002</v>
      </c>
      <c r="S63" s="938">
        <f>VLOOKUP($D$3&amp;"_"&amp;S$3,データシート2!$A:$SI,MATCH($R$2&amp;"_"&amp;$C63,データシート2!$A$1:$SI$1,0),0)</f>
        <v>3.53</v>
      </c>
      <c r="T63" s="938">
        <f>VLOOKUP($D$3&amp;"_"&amp;T$3,データシート2!$A:$SI,MATCH($R$2&amp;"_"&amp;$C63,データシート2!$A$1:$SI$1,0),0)</f>
        <v>4.4539999999999997</v>
      </c>
      <c r="U63" s="938">
        <f>VLOOKUP($D$3&amp;"_"&amp;U$3,データシート2!$A:$SI,MATCH($R$2&amp;"_"&amp;$C63,データシート2!$A$1:$SI$1,0),0)</f>
        <v>3.8530000000000002</v>
      </c>
      <c r="V63" s="938">
        <f>VLOOKUP($D$3&amp;"_"&amp;V$3,データシート2!$A:$SI,MATCH($R$2&amp;"_"&amp;$C63,データシート2!$A$1:$SI$1,0),0)</f>
        <v>3.5659999999999998</v>
      </c>
      <c r="W63" s="938">
        <f>VLOOKUP($D$3&amp;"_"&amp;W$3,データシート2!$A:$SI,MATCH($R$2&amp;"_"&amp;$C63,データシート2!$A$1:$SI$1,0),0)</f>
        <v>2.7490000000000001</v>
      </c>
      <c r="X63" s="938">
        <f>VLOOKUP($D$3&amp;"_"&amp;X$3,データシート2!$A:$SI,MATCH($R$2&amp;"_"&amp;$C63,データシート2!$A$1:$SI$1,0),0)</f>
        <v>2.774</v>
      </c>
      <c r="Y63" s="938">
        <f>VLOOKUP($D$3&amp;"_"&amp;Y$3,データシート2!$A:$SI,MATCH($R$2&amp;"_"&amp;$C63,データシート2!$A$1:$SI$1,0),0)</f>
        <v>2.3570000000000002</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5</v>
      </c>
      <c r="H77" s="745">
        <f>VLOOKUP($D$3&amp;"_"&amp;H$3,データシート2!$A:$SI,MATCH($G$2&amp;"_"&amp;$B77,データシート2!$A$1:$SI$1,0),0)</f>
        <v>6</v>
      </c>
      <c r="I77" s="745">
        <f>VLOOKUP($D$3&amp;"_"&amp;I$3,データシート2!$A:$SI,MATCH($G$2&amp;"_"&amp;$B77,データシート2!$A$1:$SI$1,0),0)</f>
        <v>6</v>
      </c>
      <c r="J77" s="745">
        <f>VLOOKUP($D$3&amp;"_"&amp;J$3,データシート2!$A:$SI,MATCH($G$2&amp;"_"&amp;$B77,データシート2!$A$1:$SI$1,0),0)</f>
        <v>6</v>
      </c>
      <c r="K77" s="746">
        <f>VLOOKUP($D$3&amp;"_"&amp;K$3,データシート2!$A:$SI,MATCH($G$2&amp;"_"&amp;$B77,データシート2!$A$1:$SI$1,0),0)</f>
        <v>5</v>
      </c>
      <c r="L77" s="746">
        <f>VLOOKUP($D$3&amp;"_"&amp;L$3,データシート2!$A:$SI,MATCH($G$2&amp;"_"&amp;$B77,データシート2!$A$1:$SI$1,0),0)</f>
        <v>5</v>
      </c>
      <c r="M77" s="746">
        <f>VLOOKUP($D$3&amp;"_"&amp;M$3,データシート2!$A:$SI,MATCH($G$2&amp;"_"&amp;$B77,データシート2!$A$1:$SI$1,0),0)</f>
        <v>5</v>
      </c>
      <c r="N77" s="746">
        <f>VLOOKUP($D$3&amp;"_"&amp;N$3,データシート2!$A:$SI,MATCH($G$2&amp;"_"&amp;$B77,データシート2!$A$1:$SI$1,0),0)</f>
        <v>5</v>
      </c>
      <c r="O77" s="746">
        <f>VLOOKUP($D$3&amp;"_"&amp;O$3,データシート2!$A:$SI,MATCH($G$2&amp;"_"&amp;$B77,データシート2!$A$1:$SI$1,0),0)</f>
        <v>3</v>
      </c>
      <c r="P77" s="746">
        <f>VLOOKUP($D$3&amp;"_"&amp;P$3,データシート2!$A:$SI,MATCH($G$2&amp;"_"&amp;$B77,データシート2!$A$1:$SI$1,0),0)</f>
        <v>1</v>
      </c>
      <c r="Q77" s="747">
        <f>VLOOKUP($D$3&amp;"_"&amp;Q$3,データシート2!$A:$SI,MATCH($G$2&amp;"_"&amp;$B77,データシート2!$A$1:$SI$1,0),0)</f>
        <v>1</v>
      </c>
      <c r="R77" s="934">
        <f>VLOOKUP($D$3&amp;"_"&amp;R$3,データシート2!$A:$SI,MATCH($R$2&amp;"_"&amp;$B77,データシート2!$A$1:$SI$1,0),0)</f>
        <v>12.794</v>
      </c>
      <c r="S77" s="935">
        <f>VLOOKUP($D$3&amp;"_"&amp;S$3,データシート2!$A:$SI,MATCH($R$2&amp;"_"&amp;$B77,データシート2!$A$1:$SI$1,0),0)</f>
        <v>18.024000000000001</v>
      </c>
      <c r="T77" s="935">
        <f>VLOOKUP($D$3&amp;"_"&amp;T$3,データシート2!$A:$SI,MATCH($R$2&amp;"_"&amp;$B77,データシート2!$A$1:$SI$1,0),0)</f>
        <v>20.622</v>
      </c>
      <c r="U77" s="935">
        <f>VLOOKUP($D$3&amp;"_"&amp;U$3,データシート2!$A:$SI,MATCH($R$2&amp;"_"&amp;$B77,データシート2!$A$1:$SI$1,0),0)</f>
        <v>20.45</v>
      </c>
      <c r="V77" s="935">
        <f>VLOOKUP($D$3&amp;"_"&amp;V$3,データシート2!$A:$SI,MATCH($R$2&amp;"_"&amp;$B77,データシート2!$A$1:$SI$1,0),0)</f>
        <v>16.22</v>
      </c>
      <c r="W77" s="935">
        <f>VLOOKUP($D$3&amp;"_"&amp;W$3,データシート2!$A:$SI,MATCH($R$2&amp;"_"&amp;$B77,データシート2!$A$1:$SI$1,0),0)</f>
        <v>15.957000000000001</v>
      </c>
      <c r="X77" s="935">
        <f>VLOOKUP($D$3&amp;"_"&amp;X$3,データシート2!$A:$SI,MATCH($R$2&amp;"_"&amp;$B77,データシート2!$A$1:$SI$1,0),0)</f>
        <v>15.355</v>
      </c>
      <c r="Y77" s="935">
        <f>VLOOKUP($D$3&amp;"_"&amp;Y$3,データシート2!$A:$SI,MATCH($R$2&amp;"_"&amp;$B77,データシート2!$A$1:$SI$1,0),0)</f>
        <v>13.867000000000001</v>
      </c>
      <c r="Z77" s="935">
        <f>VLOOKUP($D$3&amp;"_"&amp;Z$3,データシート2!$A:$SI,MATCH($R$2&amp;"_"&amp;$B77,データシート2!$A$1:$SI$1,0),0)</f>
        <v>8.3640000000000008</v>
      </c>
      <c r="AA77" s="935">
        <f>VLOOKUP($D$3&amp;"_"&amp;AA$3,データシート2!$A:$SI,MATCH($R$2&amp;"_"&amp;$B77,データシート2!$A$1:$SI$1,0),0)</f>
        <v>2.4700000000000002</v>
      </c>
      <c r="AB77" s="936">
        <f>VLOOKUP($D$3&amp;"_"&amp;AB$3,データシート2!$A:$SI,MATCH($R$2&amp;"_"&amp;$B77,データシート2!$A$1:$SI$1,0),0)</f>
        <v>2.3090000000000002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5</v>
      </c>
      <c r="H84" s="777">
        <f>VLOOKUP($D$3&amp;"_"&amp;H$3,データシート2!$A:$SI,MATCH($G$2&amp;"_"&amp;$C84,データシート2!$A$1:$SI$1,0),0)</f>
        <v>6</v>
      </c>
      <c r="I84" s="777">
        <f>VLOOKUP($D$3&amp;"_"&amp;I$3,データシート2!$A:$SI,MATCH($G$2&amp;"_"&amp;$C84,データシート2!$A$1:$SI$1,0),0)</f>
        <v>6</v>
      </c>
      <c r="J84" s="777">
        <f>VLOOKUP($D$3&amp;"_"&amp;J$3,データシート2!$A:$SI,MATCH($G$2&amp;"_"&amp;$C84,データシート2!$A$1:$SI$1,0),0)</f>
        <v>6</v>
      </c>
      <c r="K84" s="778">
        <f>VLOOKUP($D$3&amp;"_"&amp;K$3,データシート2!$A:$SI,MATCH($G$2&amp;"_"&amp;$C84,データシート2!$A$1:$SI$1,0),0)</f>
        <v>5</v>
      </c>
      <c r="L84" s="778">
        <f>VLOOKUP($D$3&amp;"_"&amp;L$3,データシート2!$A:$SI,MATCH($G$2&amp;"_"&amp;$C84,データシート2!$A$1:$SI$1,0),0)</f>
        <v>5</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3</v>
      </c>
      <c r="P84" s="778">
        <f>VLOOKUP($D$3&amp;"_"&amp;P$3,データシート2!$A:$SI,MATCH($G$2&amp;"_"&amp;$C84,データシート2!$A$1:$SI$1,0),0)</f>
        <v>1</v>
      </c>
      <c r="Q84" s="779">
        <f>VLOOKUP($D$3&amp;"_"&amp;Q$3,データシート2!$A:$SI,MATCH($G$2&amp;"_"&amp;$C84,データシート2!$A$1:$SI$1,0),0)</f>
        <v>1</v>
      </c>
      <c r="R84" s="947">
        <f>VLOOKUP($D$3&amp;"_"&amp;R$3,データシート2!$A:$SI,MATCH($R$2&amp;"_"&amp;$C84,データシート2!$A$1:$SI$1,0),0)</f>
        <v>12.794</v>
      </c>
      <c r="S84" s="948">
        <f>VLOOKUP($D$3&amp;"_"&amp;S$3,データシート2!$A:$SI,MATCH($R$2&amp;"_"&amp;$C84,データシート2!$A$1:$SI$1,0),0)</f>
        <v>18.024000000000001</v>
      </c>
      <c r="T84" s="948">
        <f>VLOOKUP($D$3&amp;"_"&amp;T$3,データシート2!$A:$SI,MATCH($R$2&amp;"_"&amp;$C84,データシート2!$A$1:$SI$1,0),0)</f>
        <v>20.622</v>
      </c>
      <c r="U84" s="948">
        <f>VLOOKUP($D$3&amp;"_"&amp;U$3,データシート2!$A:$SI,MATCH($R$2&amp;"_"&amp;$C84,データシート2!$A$1:$SI$1,0),0)</f>
        <v>20.45</v>
      </c>
      <c r="V84" s="948">
        <f>VLOOKUP($D$3&amp;"_"&amp;V$3,データシート2!$A:$SI,MATCH($R$2&amp;"_"&amp;$C84,データシート2!$A$1:$SI$1,0),0)</f>
        <v>16.22</v>
      </c>
      <c r="W84" s="948">
        <f>VLOOKUP($D$3&amp;"_"&amp;W$3,データシート2!$A:$SI,MATCH($R$2&amp;"_"&amp;$C84,データシート2!$A$1:$SI$1,0),0)</f>
        <v>15.957000000000001</v>
      </c>
      <c r="X84" s="948">
        <f>VLOOKUP($D$3&amp;"_"&amp;X$3,データシート2!$A:$SI,MATCH($R$2&amp;"_"&amp;$C84,データシート2!$A$1:$SI$1,0),0)</f>
        <v>15.355</v>
      </c>
      <c r="Y84" s="948">
        <f>VLOOKUP($D$3&amp;"_"&amp;Y$3,データシート2!$A:$SI,MATCH($R$2&amp;"_"&amp;$C84,データシート2!$A$1:$SI$1,0),0)</f>
        <v>13.867000000000001</v>
      </c>
      <c r="Z84" s="948">
        <f>VLOOKUP($D$3&amp;"_"&amp;Z$3,データシート2!$A:$SI,MATCH($R$2&amp;"_"&amp;$C84,データシート2!$A$1:$SI$1,0),0)</f>
        <v>8.3640000000000008</v>
      </c>
      <c r="AA84" s="948">
        <f>VLOOKUP($D$3&amp;"_"&amp;AA$3,データシート2!$A:$SI,MATCH($R$2&amp;"_"&amp;$C84,データシート2!$A$1:$SI$1,0),0)</f>
        <v>2.4700000000000002</v>
      </c>
      <c r="AB84" s="949">
        <f>VLOOKUP($D$3&amp;"_"&amp;AB$3,データシート2!$A:$SI,MATCH($R$2&amp;"_"&amp;$C84,データシート2!$A$1:$SI$1,0),0)</f>
        <v>2.3090000000000002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2.7080000000000002</v>
      </c>
      <c r="S97" s="935">
        <f>VLOOKUP($D$3&amp;"_"&amp;S$3,データシート2!$A:$SI,MATCH($R$2&amp;"_"&amp;$B97,データシート2!$A$1:$SI$1,0),0)</f>
        <v>3.5630000000000002</v>
      </c>
      <c r="T97" s="935">
        <f>VLOOKUP($D$3&amp;"_"&amp;T$3,データシート2!$A:$SI,MATCH($R$2&amp;"_"&amp;$B97,データシート2!$A$1:$SI$1,0),0)</f>
        <v>4.0679999999999996</v>
      </c>
      <c r="U97" s="935">
        <f>VLOOKUP($D$3&amp;"_"&amp;U$3,データシート2!$A:$SI,MATCH($R$2&amp;"_"&amp;$B97,データシート2!$A$1:$SI$1,0),0)</f>
        <v>4.141</v>
      </c>
      <c r="V97" s="935">
        <f>VLOOKUP($D$3&amp;"_"&amp;V$3,データシート2!$A:$SI,MATCH($R$2&amp;"_"&amp;$B97,データシート2!$A$1:$SI$1,0),0)</f>
        <v>3.613</v>
      </c>
      <c r="W97" s="935">
        <f>VLOOKUP($D$3&amp;"_"&amp;W$3,データシート2!$A:$SI,MATCH($R$2&amp;"_"&amp;$B97,データシート2!$A$1:$SI$1,0),0)</f>
        <v>3.5569999999999999</v>
      </c>
      <c r="X97" s="935">
        <f>VLOOKUP($D$3&amp;"_"&amp;X$3,データシート2!$A:$SI,MATCH($R$2&amp;"_"&amp;$B97,データシート2!$A$1:$SI$1,0),0)</f>
        <v>3.77</v>
      </c>
      <c r="Y97" s="935">
        <f>VLOOKUP($D$3&amp;"_"&amp;Y$3,データシート2!$A:$SI,MATCH($R$2&amp;"_"&amp;$B97,データシート2!$A$1:$SI$1,0),0)</f>
        <v>3.4340000000000002</v>
      </c>
      <c r="Z97" s="935">
        <f>VLOOKUP($D$3&amp;"_"&amp;Z$3,データシート2!$A:$SI,MATCH($R$2&amp;"_"&amp;$B97,データシート2!$A$1:$SI$1,0),0)</f>
        <v>3.0720000000000001</v>
      </c>
      <c r="AA97" s="935">
        <f>VLOOKUP($D$3&amp;"_"&amp;AA$3,データシート2!$A:$SI,MATCH($R$2&amp;"_"&amp;$B97,データシート2!$A$1:$SI$1,0),0)</f>
        <v>3.1669999999999998</v>
      </c>
      <c r="AB97" s="936">
        <f>VLOOKUP($D$3&amp;"_"&amp;AB$3,データシート2!$A:$SI,MATCH($R$2&amp;"_"&amp;$B97,データシート2!$A$1:$SI$1,0),0)</f>
        <v>3.0390000000000001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2.7080000000000002</v>
      </c>
      <c r="S99" s="948">
        <f>VLOOKUP($D$3&amp;"_"&amp;S$3,データシート2!$A:$SI,MATCH($R$2&amp;"_"&amp;$C99,データシート2!$A$1:$SI$1,0),0)</f>
        <v>3.5630000000000002</v>
      </c>
      <c r="T99" s="948">
        <f>VLOOKUP($D$3&amp;"_"&amp;T$3,データシート2!$A:$SI,MATCH($R$2&amp;"_"&amp;$C99,データシート2!$A$1:$SI$1,0),0)</f>
        <v>4.0679999999999996</v>
      </c>
      <c r="U99" s="948">
        <f>VLOOKUP($D$3&amp;"_"&amp;U$3,データシート2!$A:$SI,MATCH($R$2&amp;"_"&amp;$C99,データシート2!$A$1:$SI$1,0),0)</f>
        <v>4.141</v>
      </c>
      <c r="V99" s="948">
        <f>VLOOKUP($D$3&amp;"_"&amp;V$3,データシート2!$A:$SI,MATCH($R$2&amp;"_"&amp;$C99,データシート2!$A$1:$SI$1,0),0)</f>
        <v>3.613</v>
      </c>
      <c r="W99" s="948">
        <f>VLOOKUP($D$3&amp;"_"&amp;W$3,データシート2!$A:$SI,MATCH($R$2&amp;"_"&amp;$C99,データシート2!$A$1:$SI$1,0),0)</f>
        <v>3.5569999999999999</v>
      </c>
      <c r="X99" s="948">
        <f>VLOOKUP($D$3&amp;"_"&amp;X$3,データシート2!$A:$SI,MATCH($R$2&amp;"_"&amp;$C99,データシート2!$A$1:$SI$1,0),0)</f>
        <v>3.77</v>
      </c>
      <c r="Y99" s="948">
        <f>VLOOKUP($D$3&amp;"_"&amp;Y$3,データシート2!$A:$SI,MATCH($R$2&amp;"_"&amp;$C99,データシート2!$A$1:$SI$1,0),0)</f>
        <v>3.4340000000000002</v>
      </c>
      <c r="Z99" s="948">
        <f>VLOOKUP($D$3&amp;"_"&amp;Z$3,データシート2!$A:$SI,MATCH($R$2&amp;"_"&amp;$C99,データシート2!$A$1:$SI$1,0),0)</f>
        <v>3.0720000000000001</v>
      </c>
      <c r="AA99" s="948">
        <f>VLOOKUP($D$3&amp;"_"&amp;AA$3,データシート2!$A:$SI,MATCH($R$2&amp;"_"&amp;$C99,データシート2!$A$1:$SI$1,0),0)</f>
        <v>3.1669999999999998</v>
      </c>
      <c r="AB99" s="949">
        <f>VLOOKUP($D$3&amp;"_"&amp;AB$3,データシート2!$A:$SI,MATCH($R$2&amp;"_"&amp;$C99,データシート2!$A$1:$SI$1,0),0)</f>
        <v>3.0390000000000001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3</v>
      </c>
      <c r="H106" s="745">
        <f>VLOOKUP($D$3&amp;"_"&amp;H$3,データシート2!$A:$SI,MATCH($G$2&amp;"_"&amp;$B106,データシート2!$A$1:$SI$1,0),0)</f>
        <v>3</v>
      </c>
      <c r="I106" s="745">
        <f>VLOOKUP($D$3&amp;"_"&amp;I$3,データシート2!$A:$SI,MATCH($G$2&amp;"_"&amp;$B106,データシート2!$A$1:$SI$1,0),0)</f>
        <v>2</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2</v>
      </c>
      <c r="O106" s="746">
        <f>VLOOKUP($D$3&amp;"_"&amp;O$3,データシート2!$A:$SI,MATCH($G$2&amp;"_"&amp;$B106,データシート2!$A$1:$SI$1,0),0)</f>
        <v>2</v>
      </c>
      <c r="P106" s="746">
        <f>VLOOKUP($D$3&amp;"_"&amp;P$3,データシート2!$A:$SI,MATCH($G$2&amp;"_"&amp;$B106,データシート2!$A$1:$SI$1,0),0)</f>
        <v>2</v>
      </c>
      <c r="Q106" s="747">
        <f>VLOOKUP($D$3&amp;"_"&amp;Q$3,データシート2!$A:$SI,MATCH($G$2&amp;"_"&amp;$B106,データシート2!$A$1:$SI$1,0),0)</f>
        <v>1</v>
      </c>
      <c r="R106" s="934">
        <f>VLOOKUP($D$3&amp;"_"&amp;R$3,データシート2!$A:$SI,MATCH($R$2&amp;"_"&amp;$B106,データシート2!$A$1:$SI$1,0),0)</f>
        <v>8.7230000000000008</v>
      </c>
      <c r="S106" s="935">
        <f>VLOOKUP($D$3&amp;"_"&amp;S$3,データシート2!$A:$SI,MATCH($R$2&amp;"_"&amp;$B106,データシート2!$A$1:$SI$1,0),0)</f>
        <v>10.888</v>
      </c>
      <c r="T106" s="935">
        <f>VLOOKUP($D$3&amp;"_"&amp;T$3,データシート2!$A:$SI,MATCH($R$2&amp;"_"&amp;$B106,データシート2!$A$1:$SI$1,0),0)</f>
        <v>7.9219999999999997</v>
      </c>
      <c r="U106" s="935">
        <f>VLOOKUP($D$3&amp;"_"&amp;U$3,データシート2!$A:$SI,MATCH($R$2&amp;"_"&amp;$B106,データシート2!$A$1:$SI$1,0),0)</f>
        <v>7.726</v>
      </c>
      <c r="V106" s="935">
        <f>VLOOKUP($D$3&amp;"_"&amp;V$3,データシート2!$A:$SI,MATCH($R$2&amp;"_"&amp;$B106,データシート2!$A$1:$SI$1,0),0)</f>
        <v>7.5960000000000001</v>
      </c>
      <c r="W106" s="935">
        <f>VLOOKUP($D$3&amp;"_"&amp;W$3,データシート2!$A:$SI,MATCH($R$2&amp;"_"&amp;$B106,データシート2!$A$1:$SI$1,0),0)</f>
        <v>7.1769999999999996</v>
      </c>
      <c r="X106" s="935">
        <f>VLOOKUP($D$3&amp;"_"&amp;X$3,データシート2!$A:$SI,MATCH($R$2&amp;"_"&amp;$B106,データシート2!$A$1:$SI$1,0),0)</f>
        <v>6.8390000000000004</v>
      </c>
      <c r="Y106" s="935">
        <f>VLOOKUP($D$3&amp;"_"&amp;Y$3,データシート2!$A:$SI,MATCH($R$2&amp;"_"&amp;$B106,データシート2!$A$1:$SI$1,0),0)</f>
        <v>6.3780000000000001</v>
      </c>
      <c r="Z106" s="935">
        <f>VLOOKUP($D$3&amp;"_"&amp;Z$3,データシート2!$A:$SI,MATCH($R$2&amp;"_"&amp;$B106,データシート2!$A$1:$SI$1,0),0)</f>
        <v>6.1139999999999999</v>
      </c>
      <c r="AA106" s="935">
        <f>VLOOKUP($D$3&amp;"_"&amp;AA$3,データシート2!$A:$SI,MATCH($R$2&amp;"_"&amp;$B106,データシート2!$A$1:$SI$1,0),0)</f>
        <v>4.3550000000000004</v>
      </c>
      <c r="AB106" s="936">
        <f>VLOOKUP($D$3&amp;"_"&amp;AB$3,データシート2!$A:$SI,MATCH($R$2&amp;"_"&amp;$B106,データシート2!$A$1:$SI$1,0),0)</f>
        <v>2.4359999999999999</v>
      </c>
    </row>
    <row r="107" spans="2:28" s="756" customFormat="1" ht="16.5" customHeight="1">
      <c r="B107" s="748"/>
      <c r="C107" s="773">
        <v>75</v>
      </c>
      <c r="D107" s="774" t="s">
        <v>622</v>
      </c>
      <c r="E107" s="749"/>
      <c r="F107" s="751"/>
      <c r="G107" s="776">
        <f>VLOOKUP($D$3&amp;"_"&amp;G$3,データシート2!$A:$SI,MATCH($G$2&amp;"_"&amp;$C107,データシート2!$A$1:$SI$1,0),0)</f>
        <v>3</v>
      </c>
      <c r="H107" s="777">
        <f>VLOOKUP($D$3&amp;"_"&amp;H$3,データシート2!$A:$SI,MATCH($G$2&amp;"_"&amp;$C107,データシート2!$A$1:$SI$1,0),0)</f>
        <v>3</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2</v>
      </c>
      <c r="O107" s="778">
        <f>VLOOKUP($D$3&amp;"_"&amp;O$3,データシート2!$A:$SI,MATCH($G$2&amp;"_"&amp;$C107,データシート2!$A$1:$SI$1,0),0)</f>
        <v>2</v>
      </c>
      <c r="P107" s="778">
        <f>VLOOKUP($D$3&amp;"_"&amp;P$3,データシート2!$A:$SI,MATCH($G$2&amp;"_"&amp;$C107,データシート2!$A$1:$SI$1,0),0)</f>
        <v>2</v>
      </c>
      <c r="Q107" s="779">
        <f>VLOOKUP($D$3&amp;"_"&amp;Q$3,データシート2!$A:$SI,MATCH($G$2&amp;"_"&amp;$C107,データシート2!$A$1:$SI$1,0),0)</f>
        <v>1</v>
      </c>
      <c r="R107" s="947">
        <f>VLOOKUP($D$3&amp;"_"&amp;R$3,データシート2!$A:$SI,MATCH($R$2&amp;"_"&amp;$C107,データシート2!$A$1:$SI$1,0),0)</f>
        <v>8.7230000000000008</v>
      </c>
      <c r="S107" s="948">
        <f>VLOOKUP($D$3&amp;"_"&amp;S$3,データシート2!$A:$SI,MATCH($R$2&amp;"_"&amp;$C107,データシート2!$A$1:$SI$1,0),0)</f>
        <v>10.888</v>
      </c>
      <c r="T107" s="948">
        <f>VLOOKUP($D$3&amp;"_"&amp;T$3,データシート2!$A:$SI,MATCH($R$2&amp;"_"&amp;$C107,データシート2!$A$1:$SI$1,0),0)</f>
        <v>7.9219999999999997</v>
      </c>
      <c r="U107" s="948">
        <f>VLOOKUP($D$3&amp;"_"&amp;U$3,データシート2!$A:$SI,MATCH($R$2&amp;"_"&amp;$C107,データシート2!$A$1:$SI$1,0),0)</f>
        <v>7.726</v>
      </c>
      <c r="V107" s="948">
        <f>VLOOKUP($D$3&amp;"_"&amp;V$3,データシート2!$A:$SI,MATCH($R$2&amp;"_"&amp;$C107,データシート2!$A$1:$SI$1,0),0)</f>
        <v>7.5960000000000001</v>
      </c>
      <c r="W107" s="948">
        <f>VLOOKUP($D$3&amp;"_"&amp;W$3,データシート2!$A:$SI,MATCH($R$2&amp;"_"&amp;$C107,データシート2!$A$1:$SI$1,0),0)</f>
        <v>7.1769999999999996</v>
      </c>
      <c r="X107" s="948">
        <f>VLOOKUP($D$3&amp;"_"&amp;X$3,データシート2!$A:$SI,MATCH($R$2&amp;"_"&amp;$C107,データシート2!$A$1:$SI$1,0),0)</f>
        <v>6.8390000000000004</v>
      </c>
      <c r="Y107" s="948">
        <f>VLOOKUP($D$3&amp;"_"&amp;Y$3,データシート2!$A:$SI,MATCH($R$2&amp;"_"&amp;$C107,データシート2!$A$1:$SI$1,0),0)</f>
        <v>6.3780000000000001</v>
      </c>
      <c r="Z107" s="948">
        <f>VLOOKUP($D$3&amp;"_"&amp;Z$3,データシート2!$A:$SI,MATCH($R$2&amp;"_"&amp;$C107,データシート2!$A$1:$SI$1,0),0)</f>
        <v>6.1139999999999999</v>
      </c>
      <c r="AA107" s="948">
        <f>VLOOKUP($D$3&amp;"_"&amp;AA$3,データシート2!$A:$SI,MATCH($R$2&amp;"_"&amp;$C107,データシート2!$A$1:$SI$1,0),0)</f>
        <v>4.3550000000000004</v>
      </c>
      <c r="AB107" s="949">
        <f>VLOOKUP($D$3&amp;"_"&amp;AB$3,データシート2!$A:$SI,MATCH($R$2&amp;"_"&amp;$C107,データシート2!$A$1:$SI$1,0),0)</f>
        <v>2.4359999999999999</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0</v>
      </c>
      <c r="H110" s="745">
        <f>VLOOKUP($D$3&amp;"_"&amp;H$3,データシート2!$A:$SI,MATCH($G$2&amp;"_"&amp;$B110,データシート2!$A$1:$SI$1,0),0)</f>
        <v>0</v>
      </c>
      <c r="I110" s="745">
        <f>VLOOKUP($D$3&amp;"_"&amp;I$3,データシート2!$A:$SI,MATCH($G$2&amp;"_"&amp;$B110,データシート2!$A$1:$SI$1,0),0)</f>
        <v>0</v>
      </c>
      <c r="J110" s="745">
        <f>VLOOKUP($D$3&amp;"_"&amp;J$3,データシート2!$A:$SI,MATCH($G$2&amp;"_"&amp;$B110,データシート2!$A$1:$SI$1,0),0)</f>
        <v>0</v>
      </c>
      <c r="K110" s="746">
        <f>VLOOKUP($D$3&amp;"_"&amp;K$3,データシート2!$A:$SI,MATCH($G$2&amp;"_"&amp;$B110,データシート2!$A$1:$SI$1,0),0)</f>
        <v>0</v>
      </c>
      <c r="L110" s="746">
        <f>VLOOKUP($D$3&amp;"_"&amp;L$3,データシート2!$A:$SI,MATCH($G$2&amp;"_"&amp;$B110,データシート2!$A$1:$SI$1,0),0)</f>
        <v>0</v>
      </c>
      <c r="M110" s="746">
        <f>VLOOKUP($D$3&amp;"_"&amp;M$3,データシート2!$A:$SI,MATCH($G$2&amp;"_"&amp;$B110,データシート2!$A$1:$SI$1,0),0)</f>
        <v>0</v>
      </c>
      <c r="N110" s="746">
        <f>VLOOKUP($D$3&amp;"_"&amp;N$3,データシート2!$A:$SI,MATCH($G$2&amp;"_"&amp;$B110,データシート2!$A$1:$SI$1,0),0)</f>
        <v>0</v>
      </c>
      <c r="O110" s="746">
        <f>VLOOKUP($D$3&amp;"_"&amp;O$3,データシート2!$A:$SI,MATCH($G$2&amp;"_"&amp;$B110,データシート2!$A$1:$SI$1,0),0)</f>
        <v>0</v>
      </c>
      <c r="P110" s="746">
        <f>VLOOKUP($D$3&amp;"_"&amp;P$3,データシート2!$A:$SI,MATCH($G$2&amp;"_"&amp;$B110,データシート2!$A$1:$SI$1,0),0)</f>
        <v>0</v>
      </c>
      <c r="Q110" s="747">
        <f>VLOOKUP($D$3&amp;"_"&amp;Q$3,データシート2!$A:$SI,MATCH($G$2&amp;"_"&amp;$B110,データシート2!$A$1:$SI$1,0),0)</f>
        <v>0</v>
      </c>
      <c r="R110" s="934">
        <f>VLOOKUP($D$3&amp;"_"&amp;R$3,データシート2!$A:$SI,MATCH($R$2&amp;"_"&amp;$B110,データシート2!$A$1:$SI$1,0),0)</f>
        <v>0</v>
      </c>
      <c r="S110" s="935">
        <f>VLOOKUP($D$3&amp;"_"&amp;S$3,データシート2!$A:$SI,MATCH($R$2&amp;"_"&amp;$B110,データシート2!$A$1:$SI$1,0),0)</f>
        <v>0</v>
      </c>
      <c r="T110" s="935">
        <f>VLOOKUP($D$3&amp;"_"&amp;T$3,データシート2!$A:$SI,MATCH($R$2&amp;"_"&amp;$B110,データシート2!$A$1:$SI$1,0),0)</f>
        <v>0</v>
      </c>
      <c r="U110" s="935">
        <f>VLOOKUP($D$3&amp;"_"&amp;U$3,データシート2!$A:$SI,MATCH($R$2&amp;"_"&amp;$B110,データシート2!$A$1:$SI$1,0),0)</f>
        <v>0</v>
      </c>
      <c r="V110" s="935">
        <f>VLOOKUP($D$3&amp;"_"&amp;V$3,データシート2!$A:$SI,MATCH($R$2&amp;"_"&amp;$B110,データシート2!$A$1:$SI$1,0),0)</f>
        <v>0</v>
      </c>
      <c r="W110" s="935">
        <f>VLOOKUP($D$3&amp;"_"&amp;W$3,データシート2!$A:$SI,MATCH($R$2&amp;"_"&amp;$B110,データシート2!$A$1:$SI$1,0),0)</f>
        <v>0</v>
      </c>
      <c r="X110" s="935">
        <f>VLOOKUP($D$3&amp;"_"&amp;X$3,データシート2!$A:$SI,MATCH($R$2&amp;"_"&amp;$B110,データシート2!$A$1:$SI$1,0),0)</f>
        <v>0</v>
      </c>
      <c r="Y110" s="935">
        <f>VLOOKUP($D$3&amp;"_"&amp;Y$3,データシート2!$A:$SI,MATCH($R$2&amp;"_"&amp;$B110,データシート2!$A$1:$SI$1,0),0)</f>
        <v>0</v>
      </c>
      <c r="Z110" s="935">
        <f>VLOOKUP($D$3&amp;"_"&amp;Z$3,データシート2!$A:$SI,MATCH($R$2&amp;"_"&amp;$B110,データシート2!$A$1:$SI$1,0),0)</f>
        <v>0</v>
      </c>
      <c r="AA110" s="935">
        <f>VLOOKUP($D$3&amp;"_"&amp;AA$3,データシート2!$A:$SI,MATCH($R$2&amp;"_"&amp;$B110,データシート2!$A$1:$SI$1,0),0)</f>
        <v>0</v>
      </c>
      <c r="AB110" s="936">
        <f>VLOOKUP($D$3&amp;"_"&amp;AB$3,データシート2!$A:$SI,MATCH($R$2&amp;"_"&amp;$B110,データシート2!$A$1:$SI$1,0),0)</f>
        <v>0</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4</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27.87</v>
      </c>
      <c r="S114" s="935">
        <f>VLOOKUP($D$3&amp;"_"&amp;S$3,データシート2!$A:$SI,MATCH($R$2&amp;"_"&amp;$B114,データシート2!$A$1:$SI$1,0),0)</f>
        <v>33.78</v>
      </c>
      <c r="T114" s="935">
        <f>VLOOKUP($D$3&amp;"_"&amp;T$3,データシート2!$A:$SI,MATCH($R$2&amp;"_"&amp;$B114,データシート2!$A$1:$SI$1,0),0)</f>
        <v>34.247</v>
      </c>
      <c r="U114" s="935">
        <f>VLOOKUP($D$3&amp;"_"&amp;U$3,データシート2!$A:$SI,MATCH($R$2&amp;"_"&amp;$B114,データシート2!$A$1:$SI$1,0),0)</f>
        <v>29.103000000000002</v>
      </c>
      <c r="V114" s="935">
        <f>VLOOKUP($D$3&amp;"_"&amp;V$3,データシート2!$A:$SI,MATCH($R$2&amp;"_"&amp;$B114,データシート2!$A$1:$SI$1,0),0)</f>
        <v>28.405000000000001</v>
      </c>
      <c r="W114" s="935">
        <f>VLOOKUP($D$3&amp;"_"&amp;W$3,データシート2!$A:$SI,MATCH($R$2&amp;"_"&amp;$B114,データシート2!$A$1:$SI$1,0),0)</f>
        <v>28.622</v>
      </c>
      <c r="X114" s="935">
        <f>VLOOKUP($D$3&amp;"_"&amp;X$3,データシート2!$A:$SI,MATCH($R$2&amp;"_"&amp;$B114,データシート2!$A$1:$SI$1,0),0)</f>
        <v>28.609000000000002</v>
      </c>
      <c r="Y114" s="935">
        <f>VLOOKUP($D$3&amp;"_"&amp;Y$3,データシート2!$A:$SI,MATCH($R$2&amp;"_"&amp;$B114,データシート2!$A$1:$SI$1,0),0)</f>
        <v>26.637</v>
      </c>
      <c r="Z114" s="935">
        <f>VLOOKUP($D$3&amp;"_"&amp;Z$3,データシート2!$A:$SI,MATCH($R$2&amp;"_"&amp;$B114,データシート2!$A$1:$SI$1,0),0)</f>
        <v>26.37</v>
      </c>
      <c r="AA114" s="935">
        <f>VLOOKUP($D$3&amp;"_"&amp;AA$3,データシート2!$A:$SI,MATCH($R$2&amp;"_"&amp;$B114,データシート2!$A$1:$SI$1,0),0)</f>
        <v>26.803999999999998</v>
      </c>
      <c r="AB114" s="936">
        <f>VLOOKUP($D$3&amp;"_"&amp;AB$3,データシート2!$A:$SI,MATCH($R$2&amp;"_"&amp;$B114,データシート2!$A$1:$SI$1,0),0)</f>
        <v>24.992000000000001</v>
      </c>
    </row>
    <row r="115" spans="2:28" s="756" customFormat="1" ht="16.5" customHeight="1">
      <c r="B115" s="748"/>
      <c r="C115" s="749">
        <v>81</v>
      </c>
      <c r="D115" s="750" t="s">
        <v>632</v>
      </c>
      <c r="E115" s="749"/>
      <c r="F115" s="751"/>
      <c r="G115" s="765">
        <f>VLOOKUP($D$3&amp;"_"&amp;G$3,データシート2!$A:$SI,MATCH($G$2&amp;"_"&amp;$C115,データシート2!$A$1:$SI$1,0),0)</f>
        <v>4</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27.87</v>
      </c>
      <c r="S115" s="938">
        <f>VLOOKUP($D$3&amp;"_"&amp;S$3,データシート2!$A:$SI,MATCH($R$2&amp;"_"&amp;$C115,データシート2!$A$1:$SI$1,0),0)</f>
        <v>33.78</v>
      </c>
      <c r="T115" s="938">
        <f>VLOOKUP($D$3&amp;"_"&amp;T$3,データシート2!$A:$SI,MATCH($R$2&amp;"_"&amp;$C115,データシート2!$A$1:$SI$1,0),0)</f>
        <v>34.247</v>
      </c>
      <c r="U115" s="938">
        <f>VLOOKUP($D$3&amp;"_"&amp;U$3,データシート2!$A:$SI,MATCH($R$2&amp;"_"&amp;$C115,データシート2!$A$1:$SI$1,0),0)</f>
        <v>29.103000000000002</v>
      </c>
      <c r="V115" s="938">
        <f>VLOOKUP($D$3&amp;"_"&amp;V$3,データシート2!$A:$SI,MATCH($R$2&amp;"_"&amp;$C115,データシート2!$A$1:$SI$1,0),0)</f>
        <v>28.405000000000001</v>
      </c>
      <c r="W115" s="938">
        <f>VLOOKUP($D$3&amp;"_"&amp;W$3,データシート2!$A:$SI,MATCH($R$2&amp;"_"&amp;$C115,データシート2!$A$1:$SI$1,0),0)</f>
        <v>28.622</v>
      </c>
      <c r="X115" s="938">
        <f>VLOOKUP($D$3&amp;"_"&amp;X$3,データシート2!$A:$SI,MATCH($R$2&amp;"_"&amp;$C115,データシート2!$A$1:$SI$1,0),0)</f>
        <v>28.609000000000002</v>
      </c>
      <c r="Y115" s="938">
        <f>VLOOKUP($D$3&amp;"_"&amp;Y$3,データシート2!$A:$SI,MATCH($R$2&amp;"_"&amp;$C115,データシート2!$A$1:$SI$1,0),0)</f>
        <v>26.637</v>
      </c>
      <c r="Z115" s="938">
        <f>VLOOKUP($D$3&amp;"_"&amp;Z$3,データシート2!$A:$SI,MATCH($R$2&amp;"_"&amp;$C115,データシート2!$A$1:$SI$1,0),0)</f>
        <v>26.37</v>
      </c>
      <c r="AA115" s="938">
        <f>VLOOKUP($D$3&amp;"_"&amp;AA$3,データシート2!$A:$SI,MATCH($R$2&amp;"_"&amp;$C115,データシート2!$A$1:$SI$1,0),0)</f>
        <v>26.803999999999998</v>
      </c>
      <c r="AB115" s="939">
        <f>VLOOKUP($D$3&amp;"_"&amp;AB$3,データシート2!$A:$SI,MATCH($R$2&amp;"_"&amp;$C115,データシート2!$A$1:$SI$1,0),0)</f>
        <v>24.992000000000001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13</v>
      </c>
      <c r="I117" s="745">
        <f>VLOOKUP($D$3&amp;"_"&amp;I$3,データシート2!$A:$SI,MATCH($G$2&amp;"_"&amp;$B117,データシート2!$A$1:$SI$1,0),0)</f>
        <v>12</v>
      </c>
      <c r="J117" s="745">
        <f>VLOOKUP($D$3&amp;"_"&amp;J$3,データシート2!$A:$SI,MATCH($G$2&amp;"_"&amp;$B117,データシート2!$A$1:$SI$1,0),0)</f>
        <v>11</v>
      </c>
      <c r="K117" s="746">
        <f>VLOOKUP($D$3&amp;"_"&amp;K$3,データシート2!$A:$SI,MATCH($G$2&amp;"_"&amp;$B117,データシート2!$A$1:$SI$1,0),0)</f>
        <v>12</v>
      </c>
      <c r="L117" s="746">
        <f>VLOOKUP($D$3&amp;"_"&amp;L$3,データシート2!$A:$SI,MATCH($G$2&amp;"_"&amp;$B117,データシート2!$A$1:$SI$1,0),0)</f>
        <v>14</v>
      </c>
      <c r="M117" s="746">
        <f>VLOOKUP($D$3&amp;"_"&amp;M$3,データシート2!$A:$SI,MATCH($G$2&amp;"_"&amp;$B117,データシート2!$A$1:$SI$1,0),0)</f>
        <v>14</v>
      </c>
      <c r="N117" s="746">
        <f>VLOOKUP($D$3&amp;"_"&amp;N$3,データシート2!$A:$SI,MATCH($G$2&amp;"_"&amp;$B117,データシート2!$A$1:$SI$1,0),0)</f>
        <v>14</v>
      </c>
      <c r="O117" s="746">
        <f>VLOOKUP($D$3&amp;"_"&amp;O$3,データシート2!$A:$SI,MATCH($G$2&amp;"_"&amp;$B117,データシート2!$A$1:$SI$1,0),0)</f>
        <v>15</v>
      </c>
      <c r="P117" s="746">
        <f>VLOOKUP($D$3&amp;"_"&amp;P$3,データシート2!$A:$SI,MATCH($G$2&amp;"_"&amp;$B117,データシート2!$A$1:$SI$1,0),0)</f>
        <v>15</v>
      </c>
      <c r="Q117" s="747">
        <f>VLOOKUP($D$3&amp;"_"&amp;Q$3,データシート2!$A:$SI,MATCH($G$2&amp;"_"&amp;$B117,データシート2!$A$1:$SI$1,0),0)</f>
        <v>14</v>
      </c>
      <c r="R117" s="934">
        <f>VLOOKUP($D$3&amp;"_"&amp;R$3,データシート2!$A:$SI,MATCH($R$2&amp;"_"&amp;$B117,データシート2!$A$1:$SI$1,0),0)</f>
        <v>62.140999999999998</v>
      </c>
      <c r="S117" s="935">
        <f>VLOOKUP($D$3&amp;"_"&amp;S$3,データシート2!$A:$SI,MATCH($R$2&amp;"_"&amp;$B117,データシート2!$A$1:$SI$1,0),0)</f>
        <v>70.573999999999998</v>
      </c>
      <c r="T117" s="935">
        <f>VLOOKUP($D$3&amp;"_"&amp;T$3,データシート2!$A:$SI,MATCH($R$2&amp;"_"&amp;$B117,データシート2!$A$1:$SI$1,0),0)</f>
        <v>69.900000000000006</v>
      </c>
      <c r="U117" s="935">
        <f>VLOOKUP($D$3&amp;"_"&amp;U$3,データシート2!$A:$SI,MATCH($R$2&amp;"_"&amp;$B117,データシート2!$A$1:$SI$1,0),0)</f>
        <v>64.28</v>
      </c>
      <c r="V117" s="935">
        <f>VLOOKUP($D$3&amp;"_"&amp;V$3,データシート2!$A:$SI,MATCH($R$2&amp;"_"&amp;$B117,データシート2!$A$1:$SI$1,0),0)</f>
        <v>69.239999999999995</v>
      </c>
      <c r="W117" s="935">
        <f>VLOOKUP($D$3&amp;"_"&amp;W$3,データシート2!$A:$SI,MATCH($R$2&amp;"_"&amp;$B117,データシート2!$A$1:$SI$1,0),0)</f>
        <v>69.991</v>
      </c>
      <c r="X117" s="935">
        <f>VLOOKUP($D$3&amp;"_"&amp;X$3,データシート2!$A:$SI,MATCH($R$2&amp;"_"&amp;$B117,データシート2!$A$1:$SI$1,0),0)</f>
        <v>73.066999999999993</v>
      </c>
      <c r="Y117" s="935">
        <f>VLOOKUP($D$3&amp;"_"&amp;Y$3,データシート2!$A:$SI,MATCH($R$2&amp;"_"&amp;$B117,データシート2!$A$1:$SI$1,0),0)</f>
        <v>65.516000000000005</v>
      </c>
      <c r="Z117" s="935">
        <f>VLOOKUP($D$3&amp;"_"&amp;Z$3,データシート2!$A:$SI,MATCH($R$2&amp;"_"&amp;$B117,データシート2!$A$1:$SI$1,0),0)</f>
        <v>73.656999999999996</v>
      </c>
      <c r="AA117" s="935">
        <f>VLOOKUP($D$3&amp;"_"&amp;AA$3,データシート2!$A:$SI,MATCH($R$2&amp;"_"&amp;$B117,データシート2!$A$1:$SI$1,0),0)</f>
        <v>74.474999999999994</v>
      </c>
      <c r="AB117" s="936">
        <f>VLOOKUP($D$3&amp;"_"&amp;AB$3,データシート2!$A:$SI,MATCH($R$2&amp;"_"&amp;$B117,データシート2!$A$1:$SI$1,0),0)</f>
        <v>69.619</v>
      </c>
    </row>
    <row r="118" spans="2:28" s="756" customFormat="1" ht="16.5" customHeight="1">
      <c r="B118" s="748"/>
      <c r="C118" s="749">
        <v>83</v>
      </c>
      <c r="D118" s="750" t="s">
        <v>636</v>
      </c>
      <c r="E118" s="749"/>
      <c r="F118" s="751"/>
      <c r="G118" s="765">
        <f>VLOOKUP($D$3&amp;"_"&amp;G$3,データシート2!$A:$SI,MATCH($G$2&amp;"_"&amp;$C118,データシート2!$A$1:$SI$1,0),0)</f>
        <v>13</v>
      </c>
      <c r="H118" s="753">
        <f>VLOOKUP($D$3&amp;"_"&amp;H$3,データシート2!$A:$SI,MATCH($G$2&amp;"_"&amp;$C118,データシート2!$A$1:$SI$1,0),0)</f>
        <v>13</v>
      </c>
      <c r="I118" s="753">
        <f>VLOOKUP($D$3&amp;"_"&amp;I$3,データシート2!$A:$SI,MATCH($G$2&amp;"_"&amp;$C118,データシート2!$A$1:$SI$1,0),0)</f>
        <v>12</v>
      </c>
      <c r="J118" s="753">
        <f>VLOOKUP($D$3&amp;"_"&amp;J$3,データシート2!$A:$SI,MATCH($G$2&amp;"_"&amp;$C118,データシート2!$A$1:$SI$1,0),0)</f>
        <v>11</v>
      </c>
      <c r="K118" s="754">
        <f>VLOOKUP($D$3&amp;"_"&amp;K$3,データシート2!$A:$SI,MATCH($G$2&amp;"_"&amp;$C118,データシート2!$A$1:$SI$1,0),0)</f>
        <v>12</v>
      </c>
      <c r="L118" s="754">
        <f>VLOOKUP($D$3&amp;"_"&amp;L$3,データシート2!$A:$SI,MATCH($G$2&amp;"_"&amp;$C118,データシート2!$A$1:$SI$1,0),0)</f>
        <v>13</v>
      </c>
      <c r="M118" s="754">
        <f>VLOOKUP($D$3&amp;"_"&amp;M$3,データシート2!$A:$SI,MATCH($G$2&amp;"_"&amp;$C118,データシート2!$A$1:$SI$1,0),0)</f>
        <v>13</v>
      </c>
      <c r="N118" s="754">
        <f>VLOOKUP($D$3&amp;"_"&amp;N$3,データシート2!$A:$SI,MATCH($G$2&amp;"_"&amp;$C118,データシート2!$A$1:$SI$1,0),0)</f>
        <v>13</v>
      </c>
      <c r="O118" s="754">
        <f>VLOOKUP($D$3&amp;"_"&amp;O$3,データシート2!$A:$SI,MATCH($G$2&amp;"_"&amp;$C118,データシート2!$A$1:$SI$1,0),0)</f>
        <v>14</v>
      </c>
      <c r="P118" s="754">
        <f>VLOOKUP($D$3&amp;"_"&amp;P$3,データシート2!$A:$SI,MATCH($G$2&amp;"_"&amp;$C118,データシート2!$A$1:$SI$1,0),0)</f>
        <v>14</v>
      </c>
      <c r="Q118" s="755">
        <f>VLOOKUP($D$3&amp;"_"&amp;Q$3,データシート2!$A:$SI,MATCH($G$2&amp;"_"&amp;$C118,データシート2!$A$1:$SI$1,0),0)</f>
        <v>13</v>
      </c>
      <c r="R118" s="943">
        <f>VLOOKUP($D$3&amp;"_"&amp;R$3,データシート2!$A:$SI,MATCH($R$2&amp;"_"&amp;$C118,データシート2!$A$1:$SI$1,0),0)</f>
        <v>62.140999999999998</v>
      </c>
      <c r="S118" s="938">
        <f>VLOOKUP($D$3&amp;"_"&amp;S$3,データシート2!$A:$SI,MATCH($R$2&amp;"_"&amp;$C118,データシート2!$A$1:$SI$1,0),0)</f>
        <v>70.573999999999998</v>
      </c>
      <c r="T118" s="938">
        <f>VLOOKUP($D$3&amp;"_"&amp;T$3,データシート2!$A:$SI,MATCH($R$2&amp;"_"&amp;$C118,データシート2!$A$1:$SI$1,0),0)</f>
        <v>69.900000000000006</v>
      </c>
      <c r="U118" s="938">
        <f>VLOOKUP($D$3&amp;"_"&amp;U$3,データシート2!$A:$SI,MATCH($R$2&amp;"_"&amp;$C118,データシート2!$A$1:$SI$1,0),0)</f>
        <v>64.28</v>
      </c>
      <c r="V118" s="938">
        <f>VLOOKUP($D$3&amp;"_"&amp;V$3,データシート2!$A:$SI,MATCH($R$2&amp;"_"&amp;$C118,データシート2!$A$1:$SI$1,0),0)</f>
        <v>69.239999999999995</v>
      </c>
      <c r="W118" s="938">
        <f>VLOOKUP($D$3&amp;"_"&amp;W$3,データシート2!$A:$SI,MATCH($R$2&amp;"_"&amp;$C118,データシート2!$A$1:$SI$1,0),0)</f>
        <v>66.367000000000004</v>
      </c>
      <c r="X118" s="938">
        <f>VLOOKUP($D$3&amp;"_"&amp;X$3,データシート2!$A:$SI,MATCH($R$2&amp;"_"&amp;$C118,データシート2!$A$1:$SI$1,0),0)</f>
        <v>69.531000000000006</v>
      </c>
      <c r="Y118" s="938">
        <f>VLOOKUP($D$3&amp;"_"&amp;Y$3,データシート2!$A:$SI,MATCH($R$2&amp;"_"&amp;$C118,データシート2!$A$1:$SI$1,0),0)</f>
        <v>62.122</v>
      </c>
      <c r="Z118" s="938">
        <f>VLOOKUP($D$3&amp;"_"&amp;Z$3,データシート2!$A:$SI,MATCH($R$2&amp;"_"&amp;$C118,データシート2!$A$1:$SI$1,0),0)</f>
        <v>70.19</v>
      </c>
      <c r="AA118" s="938">
        <f>VLOOKUP($D$3&amp;"_"&amp;AA$3,データシート2!$A:$SI,MATCH($R$2&amp;"_"&amp;$C118,データシート2!$A$1:$SI$1,0),0)</f>
        <v>71.174000000000007</v>
      </c>
      <c r="AB118" s="939">
        <f>VLOOKUP($D$3&amp;"_"&amp;AB$3,データシート2!$A:$SI,MATCH($R$2&amp;"_"&amp;$C118,データシート2!$A$1:$SI$1,0),0)</f>
        <v>66.358999999999995</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1</v>
      </c>
      <c r="M120" s="763">
        <f>VLOOKUP($D$3&amp;"_"&amp;M$3,データシート2!$A:$SI,MATCH($G$2&amp;"_"&amp;$C120,データシート2!$A$1:$SI$1,0),0)</f>
        <v>1</v>
      </c>
      <c r="N120" s="763">
        <f>VLOOKUP($D$3&amp;"_"&amp;N$3,データシート2!$A:$SI,MATCH($G$2&amp;"_"&amp;$C120,データシート2!$A$1:$SI$1,0),0)</f>
        <v>1</v>
      </c>
      <c r="O120" s="763">
        <f>VLOOKUP($D$3&amp;"_"&amp;O$3,データシート2!$A:$SI,MATCH($G$2&amp;"_"&amp;$C120,データシート2!$A$1:$SI$1,0),0)</f>
        <v>1</v>
      </c>
      <c r="P120" s="763">
        <f>VLOOKUP($D$3&amp;"_"&amp;P$3,データシート2!$A:$SI,MATCH($G$2&amp;"_"&amp;$C120,データシート2!$A$1:$SI$1,0),0)</f>
        <v>1</v>
      </c>
      <c r="Q120" s="764">
        <f>VLOOKUP($D$3&amp;"_"&amp;Q$3,データシート2!$A:$SI,MATCH($G$2&amp;"_"&amp;$C120,データシート2!$A$1:$SI$1,0),0)</f>
        <v>1</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3.6240000000000001</v>
      </c>
      <c r="X120" s="941">
        <f>VLOOKUP($D$3&amp;"_"&amp;X$3,データシート2!$A:$SI,MATCH($R$2&amp;"_"&amp;$C120,データシート2!$A$1:$SI$1,0),0)</f>
        <v>3.536</v>
      </c>
      <c r="Y120" s="941">
        <f>VLOOKUP($D$3&amp;"_"&amp;Y$3,データシート2!$A:$SI,MATCH($R$2&amp;"_"&amp;$C120,データシート2!$A$1:$SI$1,0),0)</f>
        <v>3.3940000000000001</v>
      </c>
      <c r="Z120" s="941">
        <f>VLOOKUP($D$3&amp;"_"&amp;Z$3,データシート2!$A:$SI,MATCH($R$2&amp;"_"&amp;$C120,データシート2!$A$1:$SI$1,0),0)</f>
        <v>3.4670000000000001</v>
      </c>
      <c r="AA120" s="941">
        <f>VLOOKUP($D$3&amp;"_"&amp;AA$3,データシート2!$A:$SI,MATCH($R$2&amp;"_"&amp;$C120,データシート2!$A$1:$SI$1,0),0)</f>
        <v>3.3010000000000002</v>
      </c>
      <c r="AB120" s="942">
        <f>VLOOKUP($D$3&amp;"_"&amp;AB$3,データシート2!$A:$SI,MATCH($R$2&amp;"_"&amp;$C120,データシート2!$A$1:$SI$1,0),0)</f>
        <v>3.26</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11</v>
      </c>
      <c r="H124" s="745">
        <f>VLOOKUP($D$3&amp;"_"&amp;H$3,データシート2!$A:$SI,MATCH($G$2&amp;"_"&amp;$B124,データシート2!$A$1:$SI$1,0),0)</f>
        <v>11</v>
      </c>
      <c r="I124" s="745">
        <f>VLOOKUP($D$3&amp;"_"&amp;I$3,データシート2!$A:$SI,MATCH($G$2&amp;"_"&amp;$B124,データシート2!$A$1:$SI$1,0),0)</f>
        <v>13</v>
      </c>
      <c r="J124" s="745">
        <f>VLOOKUP($D$3&amp;"_"&amp;J$3,データシート2!$A:$SI,MATCH($G$2&amp;"_"&amp;$B124,データシート2!$A$1:$SI$1,0),0)</f>
        <v>11</v>
      </c>
      <c r="K124" s="746">
        <f>VLOOKUP($D$3&amp;"_"&amp;K$3,データシート2!$A:$SI,MATCH($G$2&amp;"_"&amp;$B124,データシート2!$A$1:$SI$1,0),0)</f>
        <v>12</v>
      </c>
      <c r="L124" s="746">
        <f>VLOOKUP($D$3&amp;"_"&amp;L$3,データシート2!$A:$SI,MATCH($G$2&amp;"_"&amp;$B124,データシート2!$A$1:$SI$1,0),0)</f>
        <v>11</v>
      </c>
      <c r="M124" s="746">
        <f>VLOOKUP($D$3&amp;"_"&amp;M$3,データシート2!$A:$SI,MATCH($G$2&amp;"_"&amp;$B124,データシート2!$A$1:$SI$1,0),0)</f>
        <v>13</v>
      </c>
      <c r="N124" s="746">
        <f>VLOOKUP($D$3&amp;"_"&amp;N$3,データシート2!$A:$SI,MATCH($G$2&amp;"_"&amp;$B124,データシート2!$A$1:$SI$1,0),0)</f>
        <v>13</v>
      </c>
      <c r="O124" s="746">
        <f>VLOOKUP($D$3&amp;"_"&amp;O$3,データシート2!$A:$SI,MATCH($G$2&amp;"_"&amp;$B124,データシート2!$A$1:$SI$1,0),0)</f>
        <v>6</v>
      </c>
      <c r="P124" s="746">
        <f>VLOOKUP($D$3&amp;"_"&amp;P$3,データシート2!$A:$SI,MATCH($G$2&amp;"_"&amp;$B124,データシート2!$A$1:$SI$1,0),0)</f>
        <v>11</v>
      </c>
      <c r="Q124" s="747">
        <f>VLOOKUP($D$3&amp;"_"&amp;Q$3,データシート2!$A:$SI,MATCH($G$2&amp;"_"&amp;$B124,データシート2!$A$1:$SI$1,0),0)</f>
        <v>10</v>
      </c>
      <c r="R124" s="934">
        <f>VLOOKUP($D$3&amp;"_"&amp;R$3,データシート2!$A:$SI,MATCH($R$2&amp;"_"&amp;$B124,データシート2!$A$1:$SI$1,0),0)</f>
        <v>388.71499999999997</v>
      </c>
      <c r="S124" s="935">
        <f>VLOOKUP($D$3&amp;"_"&amp;S$3,データシート2!$A:$SI,MATCH($R$2&amp;"_"&amp;$B124,データシート2!$A$1:$SI$1,0),0)</f>
        <v>373.59699999999998</v>
      </c>
      <c r="T124" s="935">
        <f>VLOOKUP($D$3&amp;"_"&amp;T$3,データシート2!$A:$SI,MATCH($R$2&amp;"_"&amp;$B124,データシート2!$A$1:$SI$1,0),0)</f>
        <v>433.488</v>
      </c>
      <c r="U124" s="935">
        <f>VLOOKUP($D$3&amp;"_"&amp;U$3,データシート2!$A:$SI,MATCH($R$2&amp;"_"&amp;$B124,データシート2!$A$1:$SI$1,0),0)</f>
        <v>412.61399999999998</v>
      </c>
      <c r="V124" s="935">
        <f>VLOOKUP($D$3&amp;"_"&amp;V$3,データシート2!$A:$SI,MATCH($R$2&amp;"_"&amp;$B124,データシート2!$A$1:$SI$1,0),0)</f>
        <v>412.58</v>
      </c>
      <c r="W124" s="935">
        <f>VLOOKUP($D$3&amp;"_"&amp;W$3,データシート2!$A:$SI,MATCH($R$2&amp;"_"&amp;$B124,データシート2!$A$1:$SI$1,0),0)</f>
        <v>406.77</v>
      </c>
      <c r="X124" s="935">
        <f>VLOOKUP($D$3&amp;"_"&amp;X$3,データシート2!$A:$SI,MATCH($R$2&amp;"_"&amp;$B124,データシート2!$A$1:$SI$1,0),0)</f>
        <v>406.28300000000002</v>
      </c>
      <c r="Y124" s="935">
        <f>VLOOKUP($D$3&amp;"_"&amp;Y$3,データシート2!$A:$SI,MATCH($R$2&amp;"_"&amp;$B124,データシート2!$A$1:$SI$1,0),0)</f>
        <v>390.92200000000003</v>
      </c>
      <c r="Z124" s="935">
        <f>VLOOKUP($D$3&amp;"_"&amp;Z$3,データシート2!$A:$SI,MATCH($R$2&amp;"_"&amp;$B124,データシート2!$A$1:$SI$1,0),0)</f>
        <v>339.93200000000002</v>
      </c>
      <c r="AA124" s="935">
        <f>VLOOKUP($D$3&amp;"_"&amp;AA$3,データシート2!$A:$SI,MATCH($R$2&amp;"_"&amp;$B124,データシート2!$A$1:$SI$1,0),0)</f>
        <v>374.459</v>
      </c>
      <c r="AB124" s="936">
        <f>VLOOKUP($D$3&amp;"_"&amp;AB$3,データシート2!$A:$SI,MATCH($R$2&amp;"_"&amp;$B124,データシート2!$A$1:$SI$1,0),0)</f>
        <v>364.54199999999997</v>
      </c>
    </row>
    <row r="125" spans="2:28" s="756" customFormat="1" ht="16.5" customHeight="1">
      <c r="B125" s="748"/>
      <c r="C125" s="790">
        <v>88</v>
      </c>
      <c r="D125" s="791" t="s">
        <v>644</v>
      </c>
      <c r="E125" s="790"/>
      <c r="F125" s="811"/>
      <c r="G125" s="797">
        <f>VLOOKUP($D$3&amp;"_"&amp;G$3,データシート2!$A:$SI,MATCH($G$2&amp;"_"&amp;$C125,データシート2!$A$1:$SI$1,0),0)</f>
        <v>11</v>
      </c>
      <c r="H125" s="798">
        <f>VLOOKUP($D$3&amp;"_"&amp;H$3,データシート2!$A:$SI,MATCH($G$2&amp;"_"&amp;$C125,データシート2!$A$1:$SI$1,0),0)</f>
        <v>11</v>
      </c>
      <c r="I125" s="798">
        <f>VLOOKUP($D$3&amp;"_"&amp;I$3,データシート2!$A:$SI,MATCH($G$2&amp;"_"&amp;$C125,データシート2!$A$1:$SI$1,0),0)</f>
        <v>13</v>
      </c>
      <c r="J125" s="798">
        <f>VLOOKUP($D$3&amp;"_"&amp;J$3,データシート2!$A:$SI,MATCH($G$2&amp;"_"&amp;$C125,データシート2!$A$1:$SI$1,0),0)</f>
        <v>11</v>
      </c>
      <c r="K125" s="799">
        <f>VLOOKUP($D$3&amp;"_"&amp;K$3,データシート2!$A:$SI,MATCH($G$2&amp;"_"&amp;$C125,データシート2!$A$1:$SI$1,0),0)</f>
        <v>12</v>
      </c>
      <c r="L125" s="799">
        <f>VLOOKUP($D$3&amp;"_"&amp;L$3,データシート2!$A:$SI,MATCH($G$2&amp;"_"&amp;$C125,データシート2!$A$1:$SI$1,0),0)</f>
        <v>11</v>
      </c>
      <c r="M125" s="799">
        <f>VLOOKUP($D$3&amp;"_"&amp;M$3,データシート2!$A:$SI,MATCH($G$2&amp;"_"&amp;$C125,データシート2!$A$1:$SI$1,0),0)</f>
        <v>13</v>
      </c>
      <c r="N125" s="799">
        <f>VLOOKUP($D$3&amp;"_"&amp;N$3,データシート2!$A:$SI,MATCH($G$2&amp;"_"&amp;$C125,データシート2!$A$1:$SI$1,0),0)</f>
        <v>13</v>
      </c>
      <c r="O125" s="799">
        <f>VLOOKUP($D$3&amp;"_"&amp;O$3,データシート2!$A:$SI,MATCH($G$2&amp;"_"&amp;$C125,データシート2!$A$1:$SI$1,0),0)</f>
        <v>6</v>
      </c>
      <c r="P125" s="799">
        <f>VLOOKUP($D$3&amp;"_"&amp;P$3,データシート2!$A:$SI,MATCH($G$2&amp;"_"&amp;$C125,データシート2!$A$1:$SI$1,0),0)</f>
        <v>11</v>
      </c>
      <c r="Q125" s="800">
        <f>VLOOKUP($D$3&amp;"_"&amp;Q$3,データシート2!$A:$SI,MATCH($G$2&amp;"_"&amp;$C125,データシート2!$A$1:$SI$1,0),0)</f>
        <v>10</v>
      </c>
      <c r="R125" s="950">
        <f>VLOOKUP($D$3&amp;"_"&amp;R$3,データシート2!$A:$SI,MATCH($R$2&amp;"_"&amp;$C125,データシート2!$A$1:$SI$1,0),0)</f>
        <v>388.71499999999997</v>
      </c>
      <c r="S125" s="951">
        <f>VLOOKUP($D$3&amp;"_"&amp;S$3,データシート2!$A:$SI,MATCH($R$2&amp;"_"&amp;$C125,データシート2!$A$1:$SI$1,0),0)</f>
        <v>373.59699999999998</v>
      </c>
      <c r="T125" s="951">
        <f>VLOOKUP($D$3&amp;"_"&amp;T$3,データシート2!$A:$SI,MATCH($R$2&amp;"_"&amp;$C125,データシート2!$A$1:$SI$1,0),0)</f>
        <v>433.488</v>
      </c>
      <c r="U125" s="951">
        <f>VLOOKUP($D$3&amp;"_"&amp;U$3,データシート2!$A:$SI,MATCH($R$2&amp;"_"&amp;$C125,データシート2!$A$1:$SI$1,0),0)</f>
        <v>412.61399999999998</v>
      </c>
      <c r="V125" s="951">
        <f>VLOOKUP($D$3&amp;"_"&amp;V$3,データシート2!$A:$SI,MATCH($R$2&amp;"_"&amp;$C125,データシート2!$A$1:$SI$1,0),0)</f>
        <v>412.58</v>
      </c>
      <c r="W125" s="951">
        <f>VLOOKUP($D$3&amp;"_"&amp;W$3,データシート2!$A:$SI,MATCH($R$2&amp;"_"&amp;$C125,データシート2!$A$1:$SI$1,0),0)</f>
        <v>406.77</v>
      </c>
      <c r="X125" s="951">
        <f>VLOOKUP($D$3&amp;"_"&amp;X$3,データシート2!$A:$SI,MATCH($R$2&amp;"_"&amp;$C125,データシート2!$A$1:$SI$1,0),0)</f>
        <v>406.28300000000002</v>
      </c>
      <c r="Y125" s="951">
        <f>VLOOKUP($D$3&amp;"_"&amp;Y$3,データシート2!$A:$SI,MATCH($R$2&amp;"_"&amp;$C125,データシート2!$A$1:$SI$1,0),0)</f>
        <v>390.92200000000003</v>
      </c>
      <c r="Z125" s="951">
        <f>VLOOKUP($D$3&amp;"_"&amp;Z$3,データシート2!$A:$SI,MATCH($R$2&amp;"_"&amp;$C125,データシート2!$A$1:$SI$1,0),0)</f>
        <v>339.93200000000002</v>
      </c>
      <c r="AA125" s="951">
        <f>VLOOKUP($D$3&amp;"_"&amp;AA$3,データシート2!$A:$SI,MATCH($R$2&amp;"_"&amp;$C125,データシート2!$A$1:$SI$1,0),0)</f>
        <v>374.459</v>
      </c>
      <c r="AB125" s="952">
        <f>VLOOKUP($D$3&amp;"_"&amp;AB$3,データシート2!$A:$SI,MATCH($R$2&amp;"_"&amp;$C125,データシート2!$A$1:$SI$1,0),0)</f>
        <v>364.54199999999997</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7</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5.9349999999999996</v>
      </c>
      <c r="S133" s="935">
        <f>VLOOKUP($D$3&amp;"_"&amp;S$3,データシート2!$A:$SI,MATCH($R$2&amp;"_"&amp;$B133,データシート2!$A$1:$SI$1,0),0)</f>
        <v>10.263</v>
      </c>
      <c r="T133" s="935">
        <f>VLOOKUP($D$3&amp;"_"&amp;T$3,データシート2!$A:$SI,MATCH($R$2&amp;"_"&amp;$B133,データシート2!$A$1:$SI$1,0),0)</f>
        <v>10.881</v>
      </c>
      <c r="U133" s="935">
        <f>VLOOKUP($D$3&amp;"_"&amp;U$3,データシート2!$A:$SI,MATCH($R$2&amp;"_"&amp;$B133,データシート2!$A$1:$SI$1,0),0)</f>
        <v>3.472</v>
      </c>
      <c r="V133" s="935">
        <f>VLOOKUP($D$3&amp;"_"&amp;V$3,データシート2!$A:$SI,MATCH($R$2&amp;"_"&amp;$B133,データシート2!$A$1:$SI$1,0),0)</f>
        <v>3.4009999999999998</v>
      </c>
      <c r="W133" s="935">
        <f>VLOOKUP($D$3&amp;"_"&amp;W$3,データシート2!$A:$SI,MATCH($R$2&amp;"_"&amp;$B133,データシート2!$A$1:$SI$1,0),0)</f>
        <v>3.528</v>
      </c>
      <c r="X133" s="935">
        <f>VLOOKUP($D$3&amp;"_"&amp;X$3,データシート2!$A:$SI,MATCH($R$2&amp;"_"&amp;$B133,データシート2!$A$1:$SI$1,0),0)</f>
        <v>3.339</v>
      </c>
      <c r="Y133" s="935">
        <f>VLOOKUP($D$3&amp;"_"&amp;Y$3,データシート2!$A:$SI,MATCH($R$2&amp;"_"&amp;$B133,データシート2!$A$1:$SI$1,0),0)</f>
        <v>3.1139999999999999</v>
      </c>
      <c r="Z133" s="935">
        <f>VLOOKUP($D$3&amp;"_"&amp;Z$3,データシート2!$A:$SI,MATCH($R$2&amp;"_"&amp;$B133,データシート2!$A$1:$SI$1,0),0)</f>
        <v>54.832000000000001</v>
      </c>
      <c r="AA133" s="935">
        <f>VLOOKUP($D$3&amp;"_"&amp;AA$3,データシート2!$A:$SI,MATCH($R$2&amp;"_"&amp;$B133,データシート2!$A$1:$SI$1,0),0)</f>
        <v>3.1859999999999999</v>
      </c>
      <c r="AB133" s="936">
        <f>VLOOKUP($D$3&amp;"_"&amp;AB$3,データシート2!$A:$SI,MATCH($R$2&amp;"_"&amp;$B133,データシート2!$A$1:$SI$1,0),0)</f>
        <v>0.95699999999999996</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2.9980000000000002</v>
      </c>
      <c r="S135" s="948">
        <f>VLOOKUP($D$3&amp;"_"&amp;S$3,データシート2!$A:$SI,MATCH($R$2&amp;"_"&amp;$C135,データシート2!$A$1:$SI$1,0),0)</f>
        <v>3.613</v>
      </c>
      <c r="T135" s="948">
        <f>VLOOKUP($D$3&amp;"_"&amp;T$3,データシート2!$A:$SI,MATCH($R$2&amp;"_"&amp;$C135,データシート2!$A$1:$SI$1,0),0)</f>
        <v>3.5550000000000002</v>
      </c>
      <c r="U135" s="948">
        <f>VLOOKUP($D$3&amp;"_"&amp;U$3,データシート2!$A:$SI,MATCH($R$2&amp;"_"&amp;$C135,データシート2!$A$1:$SI$1,0),0)</f>
        <v>3.472</v>
      </c>
      <c r="V135" s="948">
        <f>VLOOKUP($D$3&amp;"_"&amp;V$3,データシート2!$A:$SI,MATCH($R$2&amp;"_"&amp;$C135,データシート2!$A$1:$SI$1,0),0)</f>
        <v>3.4009999999999998</v>
      </c>
      <c r="W135" s="948">
        <f>VLOOKUP($D$3&amp;"_"&amp;W$3,データシート2!$A:$SI,MATCH($R$2&amp;"_"&amp;$C135,データシート2!$A$1:$SI$1,0),0)</f>
        <v>3.528</v>
      </c>
      <c r="X135" s="948">
        <f>VLOOKUP($D$3&amp;"_"&amp;X$3,データシート2!$A:$SI,MATCH($R$2&amp;"_"&amp;$C135,データシート2!$A$1:$SI$1,0),0)</f>
        <v>3.339</v>
      </c>
      <c r="Y135" s="948">
        <f>VLOOKUP($D$3&amp;"_"&amp;Y$3,データシート2!$A:$SI,MATCH($R$2&amp;"_"&amp;$C135,データシート2!$A$1:$SI$1,0),0)</f>
        <v>3.1139999999999999</v>
      </c>
      <c r="Z135" s="948">
        <f>VLOOKUP($D$3&amp;"_"&amp;Z$3,データシート2!$A:$SI,MATCH($R$2&amp;"_"&amp;$C135,データシート2!$A$1:$SI$1,0),0)</f>
        <v>2.94</v>
      </c>
      <c r="AA135" s="948">
        <f>VLOOKUP($D$3&amp;"_"&amp;AA$3,データシート2!$A:$SI,MATCH($R$2&amp;"_"&amp;$C135,データシート2!$A$1:$SI$1,0),0)</f>
        <v>3.1859999999999999</v>
      </c>
      <c r="AB135" s="949">
        <f>VLOOKUP($D$3&amp;"_"&amp;AB$3,データシート2!$A:$SI,MATCH($R$2&amp;"_"&amp;$C135,データシート2!$A$1:$SI$1,0),0)</f>
        <v>0.95699999999999996</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6</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2.9369999999999998</v>
      </c>
      <c r="S136" s="941">
        <f>VLOOKUP($D$3&amp;"_"&amp;S$3,データシート2!$A:$SI,MATCH($R$2&amp;"_"&amp;$C136,データシート2!$A$1:$SI$1,0),0)</f>
        <v>6.65</v>
      </c>
      <c r="T136" s="941">
        <f>VLOOKUP($D$3&amp;"_"&amp;T$3,データシート2!$A:$SI,MATCH($R$2&amp;"_"&amp;$C136,データシート2!$A$1:$SI$1,0),0)</f>
        <v>7.3259999999999996</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51.892000000000003</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2025-03-04T09:01:19Z</dcterms:created>
  <dcterms:modified xsi:type="dcterms:W3CDTF">2025-03-04T09:01:19Z</dcterms:modified>
  <cp:category/>
  <cp:contentStatus/>
</cp:coreProperties>
</file>