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7A81D86-551E-4B3D-B445-4FCCFB81F8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<sst xmlns="http://schemas.openxmlformats.org/spreadsheetml/2006/main" count="16741" uniqueCount="2448">
  <si>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</si>
  <si>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</si>
  <si>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</si>
  <si>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</si>
  <si>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</si>
  <si>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</si>
  <si>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</si>
  <si>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</si>
  <si>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</si>
  <si>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</si>
  <si>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</si>
  <si>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</si>
  <si>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</si>
  <si>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</si>
  <si>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</si>
  <si>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</si>
  <si>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</si>
  <si>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</si>
  <si>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</si>
  <si>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</si>
  <si>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</si>
  <si>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</si>
  <si>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</si>
  <si>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</si>
  <si>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</si>
  <si>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</si>
  <si>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</si>
  <si>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</si>
  <si>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</si>
  <si>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</si>
  <si>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</si>
  <si>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</si>
  <si>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</si>
  <si>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</si>
  <si>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</si>
  <si>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</si>
  <si>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</si>
  <si>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</si>
  <si>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</si>
  <si>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</si>
  <si>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</si>
  <si>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</si>
  <si>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</si>
  <si>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</si>
  <si>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</si>
  <si>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</si>
  <si>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</si>
  <si>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</si>
  <si>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</si>
  <si>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</si>
  <si>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</si>
  <si>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</si>
  <si>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</si>
  <si>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</si>
  <si>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</si>
  <si>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</si>
  <si>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</si>
  <si>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</si>
  <si>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</si>
  <si>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</si>
  <si>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</si>
  <si>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</si>
  <si>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</si>
  <si>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</si>
  <si>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</si>
  <si>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</si>
  <si>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</si>
  <si>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</si>
  <si>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</si>
  <si>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</si>
  <si>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</si>
  <si>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</si>
  <si>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</si>
  <si>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</si>
  <si>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</si>
  <si>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</si>
  <si>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</si>
  <si>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</si>
  <si>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</si>
  <si>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</si>
  <si>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</si>
  <si>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</si>
  <si>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</si>
  <si>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</si>
  <si>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</si>
  <si>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</si>
  <si>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</si>
  <si>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</si>
  <si>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</si>
  <si>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</si>
  <si>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</si>
  <si>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</si>
  <si>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</si>
  <si>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</si>
  <si>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</si>
  <si>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</si>
  <si>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</si>
  <si>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</si>
  <si>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</si>
  <si>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</si>
  <si>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</si>
  <si>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</si>
  <si>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</si>
  <si>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</si>
  <si>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</si>
  <si>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</si>
  <si>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</si>
  <si>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</si>
  <si>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</si>
  <si>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</si>
  <si>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</si>
  <si>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</si>
  <si>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</si>
  <si>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</si>
  <si>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</si>
  <si>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</si>
  <si>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</si>
  <si>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</si>
  <si>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</si>
  <si>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</si>
  <si>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</si>
  <si>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</si>
  <si>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</si>
  <si>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</si>
  <si>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</si>
  <si>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</si>
  <si>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</si>
  <si>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</si>
  <si>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</si>
  <si>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</si>
  <si>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</si>
  <si>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</si>
  <si>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</si>
  <si>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</si>
  <si>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</si>
  <si>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</si>
  <si>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</si>
  <si>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</si>
  <si>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</si>
  <si>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</si>
  <si>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</si>
  <si>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</si>
  <si>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</si>
  <si>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</si>
  <si>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</si>
  <si>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</si>
  <si>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</si>
  <si>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</si>
  <si>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</si>
  <si>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</si>
  <si>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</si>
  <si>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</si>
  <si>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</si>
  <si>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</si>
  <si>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</si>
  <si>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</si>
  <si>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</si>
  <si>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</si>
  <si>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</si>
  <si>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</si>
  <si>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</si>
  <si>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</si>
  <si>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</si>
  <si>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</si>
  <si>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</si>
  <si>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</si>
  <si>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</si>
  <si>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</si>
  <si>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</si>
  <si>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</si>
  <si>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</si>
  <si>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</si>
  <si>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</si>
  <si>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</si>
  <si>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</si>
  <si>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</si>
  <si>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</si>
  <si>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</si>
  <si>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</si>
  <si>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</si>
  <si>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</si>
  <si>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</si>
  <si>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</si>
  <si>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</si>
  <si>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</si>
  <si>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</si>
  <si>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</si>
  <si>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</si>
  <si>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</si>
  <si>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</si>
  <si>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</si>
  <si>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</si>
  <si>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</si>
  <si>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</si>
  <si>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</si>
  <si>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</si>
  <si>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</si>
  <si>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</si>
  <si>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</si>
  <si>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</si>
  <si>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</si>
  <si>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</si>
  <si>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</si>
  <si>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</si>
  <si>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</si>
  <si>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</si>
  <si>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</si>
  <si>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</si>
  <si>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</si>
  <si>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</si>
  <si>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</si>
  <si>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</si>
  <si>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</si>
  <si>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</si>
  <si>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</si>
  <si>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</si>
  <si>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</si>
  <si>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</si>
  <si>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</si>
  <si>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</si>
  <si>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</si>
  <si>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</si>
  <si>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</si>
  <si>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</si>
  <si>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</si>
  <si>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</si>
  <si>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</si>
  <si>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</si>
  <si>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</si>
  <si>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</si>
  <si>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</si>
  <si>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</si>
  <si>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</si>
  <si>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</si>
  <si>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</si>
  <si>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</si>
  <si>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</si>
  <si>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</si>
  <si>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</si>
  <si>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</si>
  <si>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</si>
  <si>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</si>
  <si>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</si>
  <si>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</si>
  <si>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</si>
  <si>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</si>
  <si>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</si>
  <si>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</si>
  <si>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</si>
  <si>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</si>
  <si>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</si>
  <si>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</si>
  <si>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</si>
  <si>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</si>
  <si>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</si>
  <si>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</si>
  <si>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</si>
  <si>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</si>
  <si>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</si>
  <si>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</si>
  <si>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</si>
  <si>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</si>
  <si>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</si>
  <si>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</si>
  <si>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</si>
  <si>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</si>
  <si>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</si>
  <si>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</si>
  <si>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</si>
  <si>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</si>
  <si>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</si>
  <si>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</si>
  <si>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</si>
  <si>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</si>
  <si>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</si>
  <si>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</si>
  <si>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</si>
  <si>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</si>
  <si>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</si>
  <si>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</si>
  <si>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</si>
  <si>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</si>
  <si>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</si>
  <si>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</si>
  <si>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</si>
  <si>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</si>
  <si>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</si>
  <si>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</si>
  <si>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</si>
  <si>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</si>
  <si>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</si>
  <si>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</si>
  <si>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</si>
  <si>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</si>
  <si>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</si>
  <si>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</si>
  <si>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</si>
  <si>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</si>
  <si>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</si>
  <si>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</si>
  <si>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</si>
  <si>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</si>
  <si>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</si>
  <si>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</si>
  <si>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</si>
  <si>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</si>
  <si>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</si>
  <si>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</si>
  <si>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</si>
  <si>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</si>
  <si>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</si>
  <si>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</si>
  <si>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</si>
  <si>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</si>
  <si>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</si>
  <si>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</si>
  <si>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</si>
  <si>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</si>
  <si>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</si>
  <si>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</si>
  <si>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</si>
  <si>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</si>
  <si>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</si>
  <si>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</si>
  <si>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</si>
  <si>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</si>
  <si>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</si>
  <si>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</si>
  <si>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</si>
  <si>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</si>
  <si>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</si>
  <si>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</si>
  <si>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</si>
  <si>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</si>
  <si>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</si>
  <si>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</si>
  <si>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</si>
  <si>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</si>
  <si>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</si>
  <si>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</si>
  <si>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</si>
  <si>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</si>
  <si>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</si>
  <si>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</si>
  <si>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</si>
  <si>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</si>
  <si>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</si>
  <si>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</si>
  <si>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</si>
  <si>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</si>
  <si>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</si>
  <si>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</si>
  <si>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</si>
  <si>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</si>
  <si>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</si>
  <si>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</si>
  <si>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</si>
  <si>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</si>
  <si>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</si>
  <si>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</si>
  <si>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</si>
  <si>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</si>
  <si>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</si>
  <si>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</si>
  <si>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</si>
  <si>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</si>
  <si>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</si>
  <si>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</si>
  <si>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</si>
  <si>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</si>
  <si>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</si>
  <si>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</si>
  <si>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</si>
  <si>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</si>
  <si>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</si>
  <si>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</si>
  <si>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</si>
  <si>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</si>
  <si>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</si>
  <si>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</si>
  <si>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</si>
  <si>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</si>
  <si>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</si>
  <si>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</si>
  <si>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</si>
  <si>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</si>
  <si>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</si>
  <si>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</si>
  <si>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</si>
  <si>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</si>
  <si>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</si>
  <si>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</si>
  <si>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</si>
  <si>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</si>
  <si>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</si>
  <si>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</si>
  <si>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</si>
  <si>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</si>
  <si>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</si>
  <si>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</si>
  <si>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</si>
  <si>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</si>
  <si>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</si>
  <si>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</si>
  <si>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</si>
  <si>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</si>
  <si>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</si>
  <si>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</si>
  <si>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</si>
  <si>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</si>
  <si>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</si>
  <si>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</si>
  <si>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</si>
  <si>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</si>
  <si>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</si>
  <si>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</si>
  <si>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</si>
  <si>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</si>
  <si>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</si>
  <si>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</si>
  <si>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</si>
  <si>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</si>
  <si>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</si>
  <si>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</si>
  <si>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</si>
  <si>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</si>
  <si>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</si>
  <si>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</si>
  <si>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</si>
  <si>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</si>
  <si>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</si>
  <si>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</si>
  <si>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</si>
  <si>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</si>
  <si>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</si>
  <si>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</si>
  <si>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</si>
  <si>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</si>
  <si>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</si>
  <si>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</si>
  <si>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</si>
  <si>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</si>
  <si>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</si>
  <si>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</si>
  <si>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</si>
  <si>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</si>
  <si>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</si>
  <si>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</si>
  <si>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</si>
  <si>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</si>
  <si>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</si>
  <si>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</si>
  <si>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</si>
  <si>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</si>
  <si>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</si>
  <si>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</si>
  <si>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</si>
  <si>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</si>
  <si>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</si>
  <si>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</si>
  <si>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</si>
  <si>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</si>
  <si>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</si>
  <si>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</si>
  <si>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</si>
  <si>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</si>
  <si>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</si>
  <si>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</si>
  <si>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</si>
  <si>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</si>
  <si>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</si>
  <si>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</si>
  <si>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</si>
  <si>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</si>
  <si>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</si>
  <si>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</si>
  <si>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</si>
  <si>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</si>
  <si>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</si>
  <si>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</si>
  <si>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</si>
  <si>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</si>
  <si>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</si>
  <si>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</si>
  <si>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</si>
  <si>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</si>
  <si>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</si>
  <si>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</si>
  <si>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</si>
  <si>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</si>
  <si>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</si>
  <si>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</si>
  <si>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</si>
  <si>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</si>
  <si>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</si>
  <si>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</si>
  <si>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</si>
  <si>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</si>
  <si>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</si>
  <si>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</si>
  <si>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</si>
  <si>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</si>
  <si>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</si>
  <si>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</si>
  <si>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</si>
  <si>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</si>
  <si>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</si>
  <si>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</si>
  <si>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</si>
  <si>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</si>
  <si>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</si>
  <si>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</si>
  <si>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</si>
  <si>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</si>
  <si>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</si>
  <si>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</si>
  <si>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</si>
  <si>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</si>
  <si>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</si>
  <si>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</si>
  <si>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</si>
  <si>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</si>
  <si>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</si>
  <si>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</si>
  <si>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</si>
  <si>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</si>
  <si>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</si>
  <si>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</si>
  <si>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</si>
  <si>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</si>
  <si>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</si>
  <si>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</si>
  <si>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</si>
  <si>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</si>
  <si>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</si>
  <si>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</si>
  <si>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</si>
  <si>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</si>
  <si>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</si>
  <si>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</si>
  <si>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</si>
  <si>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</si>
  <si>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</si>
  <si>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</si>
  <si>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</si>
  <si>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</si>
  <si>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</si>
  <si>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</si>
  <si>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</si>
  <si>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</si>
  <si>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</si>
  <si>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</si>
  <si>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</si>
  <si>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</si>
  <si>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</si>
  <si>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</si>
  <si>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</si>
  <si>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</si>
  <si>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</si>
  <si>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</si>
  <si>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</si>
  <si>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</si>
  <si>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</si>
  <si>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</si>
  <si>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</si>
  <si>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</si>
  <si>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</si>
  <si>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</si>
  <si>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</si>
  <si>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</si>
  <si>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</si>
  <si>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</si>
  <si>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</si>
  <si>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</si>
  <si>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</si>
  <si>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</si>
  <si>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</si>
  <si>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</si>
  <si>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</si>
  <si>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</si>
  <si>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</si>
  <si>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</si>
  <si>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</si>
  <si>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</si>
  <si>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</si>
  <si>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</si>
  <si>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</si>
  <si>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</si>
  <si>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</si>
  <si>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</si>
  <si>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</si>
  <si>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</si>
  <si>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</si>
  <si>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</si>
  <si>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</si>
  <si>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</si>
  <si>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</si>
  <si>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</si>
  <si>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</si>
  <si>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</si>
  <si>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</si>
  <si>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</si>
  <si>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</si>
  <si>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</si>
  <si>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</si>
  <si>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</si>
  <si>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</si>
  <si>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</si>
  <si>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</si>
  <si>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</si>
  <si>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</si>
  <si>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</si>
  <si>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</si>
  <si>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</si>
  <si>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</si>
  <si>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</si>
  <si>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</si>
  <si>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</si>
  <si>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</si>
  <si>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</si>
  <si>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</si>
  <si>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</si>
  <si>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</si>
  <si>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</si>
  <si>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</si>
  <si>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</si>
  <si>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</si>
  <si>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</si>
  <si>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</si>
  <si>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</si>
  <si>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</si>
  <si>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</si>
  <si>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</si>
  <si>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</si>
  <si>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</si>
  <si>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</si>
  <si>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</si>
  <si>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</si>
  <si>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</si>
  <si>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</si>
  <si>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</si>
  <si>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</si>
  <si>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</si>
  <si>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</si>
  <si>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</si>
  <si>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</si>
  <si>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</si>
  <si>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</si>
  <si>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</si>
  <si>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</si>
  <si>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</si>
  <si>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</si>
  <si>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</si>
  <si>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</si>
  <si>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</si>
  <si>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</si>
  <si>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</si>
  <si>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</si>
  <si>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</si>
  <si>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</si>
  <si>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</si>
  <si>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</si>
  <si>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</si>
  <si>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</si>
  <si>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</si>
  <si>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</si>
  <si>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</si>
  <si>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</si>
  <si>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</si>
  <si>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</si>
  <si>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</si>
  <si>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</si>
  <si>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</si>
  <si>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</si>
  <si>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</si>
  <si>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</si>
  <si>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</si>
  <si>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</si>
  <si>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</si>
  <si>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</si>
  <si>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</si>
  <si>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</si>
  <si>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</si>
  <si>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</si>
  <si>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</si>
  <si>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</si>
  <si>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</si>
  <si>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</si>
  <si>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</si>
  <si>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</si>
  <si>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</si>
  <si>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</si>
  <si>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</si>
  <si>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</si>
  <si>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</si>
  <si>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</si>
  <si>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</si>
  <si>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</si>
  <si>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</si>
  <si>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</si>
  <si>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</si>
  <si>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</si>
  <si>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</si>
  <si>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</si>
  <si>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</si>
  <si>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</si>
  <si>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</si>
  <si>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</si>
  <si>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</si>
  <si>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</si>
  <si>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</si>
  <si>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</si>
  <si>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</si>
  <si>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</si>
  <si>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</si>
  <si>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</si>
  <si>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</si>
  <si>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</si>
  <si>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</si>
  <si>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</si>
  <si>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</si>
  <si>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</si>
  <si>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</si>
  <si>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</si>
  <si>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</si>
  <si>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</si>
  <si>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</si>
  <si>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</si>
  <si>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</si>
  <si>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</si>
  <si>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</si>
  <si>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</si>
  <si>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</si>
  <si>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</si>
  <si>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</si>
  <si>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</si>
  <si>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</si>
  <si>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</si>
  <si>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</si>
  <si>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</si>
  <si>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</si>
  <si>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</si>
  <si>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</si>
  <si>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</si>
  <si>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</si>
  <si>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</si>
  <si>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</si>
  <si>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</si>
  <si>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</si>
  <si>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</si>
  <si>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</si>
  <si>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</si>
  <si>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</si>
  <si>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</si>
  <si>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</si>
  <si>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</si>
  <si>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</si>
  <si>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</si>
  <si>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</si>
  <si>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</si>
  <si>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</si>
  <si>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</si>
  <si>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</si>
  <si>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</si>
  <si>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</si>
  <si>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</si>
  <si>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</si>
  <si>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</si>
  <si>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</si>
  <si>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</si>
  <si>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</si>
  <si>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</si>
  <si>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</si>
  <si>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</si>
  <si>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</si>
  <si>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</si>
  <si>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</si>
  <si>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</si>
  <si>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</si>
  <si>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</si>
  <si>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</si>
  <si>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</si>
  <si>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</si>
  <si>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</si>
  <si>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</si>
  <si>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</si>
  <si>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</si>
  <si>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</si>
  <si>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</si>
  <si>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</si>
  <si>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</si>
  <si>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</si>
  <si>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</si>
  <si>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</si>
  <si>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</si>
  <si>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</si>
  <si>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</si>
  <si>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</si>
  <si>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</si>
  <si>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</si>
  <si>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</si>
  <si>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</si>
  <si>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</si>
  <si>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</si>
  <si>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</si>
  <si>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</si>
  <si>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</si>
  <si>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</si>
  <si>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</si>
  <si>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</si>
  <si>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</si>
  <si>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</si>
  <si>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</si>
  <si>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</si>
  <si>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</si>
  <si>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</si>
  <si>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</si>
  <si>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</si>
  <si>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</si>
  <si>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</si>
  <si>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</si>
  <si>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</si>
  <si>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</si>
  <si>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</si>
  <si>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</si>
  <si>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</si>
  <si>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</si>
  <si>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</si>
  <si>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</si>
  <si>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</si>
  <si>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</si>
  <si>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</si>
  <si>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</si>
  <si>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</si>
  <si>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</si>
  <si>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</si>
  <si>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</si>
  <si>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</si>
  <si>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</si>
  <si>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</si>
  <si>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</si>
  <si>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</si>
  <si>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</si>
  <si>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</si>
  <si>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</si>
  <si>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</si>
  <si>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</si>
  <si>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</si>
  <si>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</si>
  <si>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</si>
  <si>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</si>
  <si>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</si>
  <si>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</si>
  <si>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</si>
  <si>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</si>
  <si>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</si>
  <si>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</si>
  <si>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</si>
  <si>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</si>
  <si>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</si>
  <si>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</si>
  <si>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</si>
  <si>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</si>
  <si>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</si>
  <si>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</si>
  <si>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</si>
  <si>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</si>
  <si>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</si>
  <si>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</si>
  <si>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</si>
  <si>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</si>
  <si>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</si>
  <si>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</si>
  <si>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</si>
  <si>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</si>
  <si>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</si>
  <si>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</si>
  <si>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</si>
  <si>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</si>
  <si>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</si>
  <si>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</si>
  <si>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</si>
  <si>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</si>
  <si>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</si>
  <si>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</si>
  <si>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</si>
  <si>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</si>
  <si>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</si>
  <si>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</si>
  <si>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</si>
  <si>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</si>
  <si>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</si>
  <si>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</si>
  <si>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</si>
  <si>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</si>
  <si>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</si>
  <si>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</si>
  <si>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</si>
  <si>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</si>
  <si>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</si>
  <si>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</si>
  <si>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</si>
  <si>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</si>
  <si>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</si>
  <si>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</si>
  <si>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</si>
  <si>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</si>
  <si>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</si>
  <si>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</si>
  <si>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</si>
  <si>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</si>
  <si>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</si>
  <si>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</si>
  <si>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</si>
  <si>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</si>
  <si>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</si>
  <si>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</si>
  <si>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</si>
  <si>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</si>
  <si>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</si>
  <si>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</si>
  <si>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</si>
  <si>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</si>
  <si>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</si>
  <si>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</si>
  <si>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</si>
  <si>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</si>
  <si>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</si>
  <si>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</si>
  <si>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</si>
  <si>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</si>
  <si>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</si>
  <si>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</si>
  <si>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</si>
  <si>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</si>
  <si>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</si>
  <si>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</si>
  <si>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</si>
  <si>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</si>
  <si>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</si>
  <si>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</si>
  <si>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</si>
  <si>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</si>
  <si>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</si>
  <si>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</si>
  <si>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</si>
  <si>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</si>
  <si>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</si>
  <si>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</si>
  <si>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</si>
  <si>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</si>
  <si>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</si>
  <si>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</si>
  <si>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</si>
  <si>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</si>
  <si>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</si>
  <si>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</si>
  <si>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</si>
  <si>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</si>
  <si>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</si>
  <si>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</si>
  <si>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</si>
  <si>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</si>
  <si>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</si>
  <si>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</si>
  <si>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</si>
  <si>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</si>
  <si>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</si>
  <si>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</si>
  <si>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</si>
  <si>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</si>
  <si>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</si>
  <si>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</si>
  <si>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</si>
  <si>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</si>
  <si>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</si>
  <si>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</si>
  <si>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</si>
  <si>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</si>
  <si>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</si>
  <si>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</si>
  <si>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</si>
  <si>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</si>
  <si>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</si>
  <si>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</si>
  <si>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</si>
  <si>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</si>
  <si>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</si>
  <si>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</si>
  <si>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</si>
  <si>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</si>
  <si>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</si>
  <si>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</si>
  <si>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</si>
  <si>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</si>
  <si>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</si>
  <si>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</si>
  <si>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</si>
  <si>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</si>
  <si>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</si>
  <si>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</si>
  <si>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</si>
  <si>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</si>
  <si>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</si>
  <si>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</si>
  <si>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</si>
  <si>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</si>
  <si>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</si>
  <si>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</si>
  <si>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</si>
  <si>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</si>
  <si>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</si>
  <si>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</si>
  <si>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</si>
  <si>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</si>
  <si>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</si>
  <si>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</si>
  <si>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</si>
  <si>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</si>
  <si>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</si>
  <si>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</si>
  <si>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</si>
  <si>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</si>
  <si>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</si>
  <si>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</si>
  <si>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</si>
  <si>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</si>
  <si>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</si>
  <si>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</si>
  <si>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</si>
  <si>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</si>
  <si>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</si>
  <si>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</si>
  <si>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</si>
  <si>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</si>
  <si>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</si>
  <si>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</si>
  <si>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</si>
  <si>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</si>
  <si>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</si>
  <si>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</si>
  <si>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</si>
  <si>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</si>
  <si>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</si>
  <si>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</si>
  <si>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</si>
  <si>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</si>
  <si>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</si>
  <si>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</si>
  <si>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</si>
  <si>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</si>
  <si>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</si>
  <si>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</si>
  <si>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</si>
  <si>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</si>
  <si>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</si>
  <si>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</si>
  <si>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</si>
  <si>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</si>
  <si>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</si>
  <si>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</si>
  <si>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</si>
  <si>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</si>
  <si>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</si>
  <si>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</si>
  <si>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</si>
  <si>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</si>
  <si>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</si>
  <si>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</si>
  <si>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</si>
  <si>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</si>
  <si>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</si>
  <si>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</si>
  <si>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</si>
  <si>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</si>
  <si>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</si>
  <si>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</si>
  <si>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</si>
  <si>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</si>
  <si>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</si>
  <si>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</si>
  <si>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</si>
  <si>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</si>
  <si>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</si>
  <si>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</si>
  <si>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</si>
  <si>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</si>
  <si>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</si>
  <si>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</si>
  <si>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</si>
  <si>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</si>
  <si>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</si>
  <si>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</si>
  <si>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</si>
  <si>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</si>
  <si>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</si>
  <si>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</si>
  <si>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</si>
  <si>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</si>
  <si>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</si>
  <si>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</si>
  <si>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</si>
  <si>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</si>
  <si>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</si>
  <si>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</si>
  <si>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</si>
  <si>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</si>
  <si>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</si>
  <si>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</si>
  <si>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</si>
  <si>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</si>
  <si>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</si>
  <si>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</si>
  <si>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</si>
  <si>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</si>
  <si>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</si>
  <si>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</si>
  <si>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</si>
  <si>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</si>
  <si>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</si>
  <si>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</si>
  <si>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</si>
  <si>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</si>
  <si>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</si>
  <si>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</si>
  <si>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</si>
  <si>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</si>
  <si>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</si>
  <si>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</si>
  <si>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</si>
  <si>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</si>
  <si>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</si>
  <si>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</si>
  <si>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</si>
  <si>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</si>
  <si>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</si>
  <si>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</si>
  <si>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</si>
  <si>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</si>
  <si>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</si>
  <si>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</si>
  <si>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</si>
  <si>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</si>
  <si>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</si>
  <si>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</si>
  <si>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</si>
  <si>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</si>
  <si>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</si>
  <si>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</si>
  <si>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</si>
  <si>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</si>
  <si>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</si>
  <si>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</si>
  <si>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</si>
  <si>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</si>
  <si>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</si>
  <si>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</si>
  <si>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</si>
  <si>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</si>
  <si>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</si>
  <si>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</si>
  <si>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</si>
  <si>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</si>
  <si>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</si>
  <si>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</si>
  <si>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</si>
  <si>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</si>
  <si>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</si>
  <si>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</si>
  <si>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</si>
  <si>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</si>
  <si>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</si>
  <si>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</si>
  <si>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</si>
  <si>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</si>
  <si>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</si>
  <si>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</si>
  <si>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</si>
  <si>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</si>
  <si>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</si>
  <si>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</si>
  <si>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</si>
  <si>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</si>
  <si>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</si>
  <si>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</si>
  <si>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</si>
  <si>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</si>
  <si>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</si>
  <si>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</si>
  <si>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</si>
  <si>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</si>
  <si>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</si>
  <si>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</si>
  <si>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</si>
  <si>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</si>
  <si>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</si>
  <si>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</si>
  <si>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</si>
  <si>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</si>
  <si>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</si>
  <si>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</si>
  <si>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</si>
  <si>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</si>
  <si>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</si>
  <si>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</si>
  <si>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</si>
  <si>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</si>
  <si>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</si>
  <si>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</si>
  <si>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</si>
  <si>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</si>
  <si>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</si>
  <si>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</si>
  <si>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</si>
  <si>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</si>
  <si>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</si>
  <si>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</si>
  <si>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</si>
  <si>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</si>
  <si>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</si>
  <si>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</si>
  <si>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</si>
  <si>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</si>
  <si>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</si>
  <si>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</si>
  <si>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</si>
  <si>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</si>
  <si>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</si>
  <si>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</si>
  <si>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</si>
  <si>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</si>
  <si>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</si>
  <si>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</si>
  <si>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</si>
  <si>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</si>
  <si>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</si>
  <si>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</si>
  <si>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</si>
  <si>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</si>
  <si>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</si>
  <si>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</si>
  <si>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</si>
  <si>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</si>
  <si>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</si>
  <si>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</si>
  <si>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</si>
  <si>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</si>
  <si>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</si>
  <si>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</si>
  <si>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</si>
  <si>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</si>
  <si>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</si>
  <si>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</si>
  <si>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</si>
  <si>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</si>
  <si>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</si>
  <si>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</si>
  <si>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</si>
  <si>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</si>
  <si>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</si>
  <si>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</si>
  <si>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</si>
  <si>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</si>
  <si>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</si>
  <si>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</si>
  <si>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</si>
  <si>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</si>
  <si>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</si>
  <si>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</si>
  <si>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</si>
  <si>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</si>
  <si>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</si>
  <si>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</si>
  <si>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</si>
  <si>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</si>
  <si>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</si>
  <si>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</si>
  <si>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</si>
  <si>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</si>
  <si>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</si>
  <si>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</si>
  <si>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</si>
  <si>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</si>
  <si>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</si>
  <si>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</si>
  <si>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</si>
  <si>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</si>
  <si>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</si>
  <si>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</si>
  <si>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</si>
  <si>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</si>
  <si>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</si>
  <si>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</si>
  <si>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</si>
  <si>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</si>
  <si>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</si>
  <si>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</si>
  <si>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</si>
  <si>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</si>
  <si>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</si>
  <si>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</si>
  <si>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</si>
  <si>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</si>
  <si>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</si>
  <si>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</si>
  <si>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</si>
  <si>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</si>
  <si>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</si>
  <si>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</si>
  <si>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</si>
  <si>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</si>
  <si>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</si>
  <si>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</si>
  <si>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</si>
  <si>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</si>
  <si>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</si>
  <si>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</si>
  <si>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</si>
  <si>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</si>
  <si>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</si>
  <si>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</si>
  <si>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</si>
  <si>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</si>
  <si>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</si>
  <si>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</si>
  <si>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</si>
  <si>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</si>
  <si>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</si>
  <si>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</si>
  <si>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</si>
  <si>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</si>
  <si>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</si>
  <si>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</si>
  <si>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</si>
  <si>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</si>
  <si>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</si>
  <si>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</si>
  <si>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</si>
  <si>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</si>
  <si>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</si>
  <si>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</si>
  <si>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</si>
  <si>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</si>
  <si>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</si>
  <si>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</si>
  <si>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</si>
  <si>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</si>
  <si>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</si>
  <si>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</si>
  <si>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</si>
  <si>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</si>
  <si>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</si>
  <si>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</si>
  <si>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</si>
  <si>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</si>
  <si>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</si>
  <si>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</si>
  <si>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</si>
  <si>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</si>
  <si>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</si>
  <si>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</si>
  <si>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</si>
  <si>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</si>
  <si>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</si>
  <si>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</si>
  <si>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</si>
  <si>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</si>
  <si>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</si>
  <si>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</si>
  <si>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</si>
  <si>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</si>
  <si>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</si>
  <si>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</si>
  <si>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</si>
  <si>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</si>
  <si>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</si>
  <si>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</si>
  <si>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</si>
  <si>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</si>
  <si>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</si>
  <si>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</si>
  <si>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</si>
  <si>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</si>
  <si>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</si>
  <si>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</si>
  <si>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</si>
  <si>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</si>
  <si>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</si>
  <si>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</si>
  <si>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</si>
  <si>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</si>
  <si>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</si>
  <si>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</si>
  <si>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</si>
  <si>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</si>
  <si>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</si>
  <si>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</si>
  <si>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</si>
  <si>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</si>
  <si>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</si>
  <si>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</si>
  <si>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</si>
  <si>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</si>
  <si>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</si>
  <si>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</si>
  <si>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</si>
  <si>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</si>
  <si>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</si>
  <si>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</si>
  <si>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</si>
  <si>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</si>
  <si>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</si>
  <si>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</si>
  <si>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</si>
  <si>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</si>
  <si>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</si>
  <si>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</si>
  <si>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</si>
  <si>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</si>
  <si>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</si>
  <si>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</si>
  <si>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</si>
  <si>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</si>
  <si>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</si>
  <si>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</si>
  <si>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</si>
  <si>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</si>
  <si>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</si>
  <si>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</si>
  <si>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</si>
  <si>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</si>
  <si>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</si>
  <si>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</si>
  <si>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</si>
  <si>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</si>
  <si>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</si>
  <si>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</si>
  <si>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</si>
  <si>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</si>
  <si>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</si>
  <si>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</si>
  <si>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</si>
  <si>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</si>
  <si>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</si>
  <si>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</si>
  <si>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</si>
  <si>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</si>
  <si>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</si>
  <si>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</si>
  <si>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</si>
  <si>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</si>
  <si>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</si>
  <si>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</si>
  <si>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</si>
  <si>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</si>
  <si>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</si>
  <si>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</si>
  <si>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</si>
  <si>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</si>
  <si>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</si>
  <si>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</si>
  <si>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</si>
  <si>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</si>
  <si>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</si>
  <si>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</si>
  <si>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</si>
  <si>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</si>
  <si>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</si>
  <si>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</si>
  <si>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</si>
  <si>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</si>
  <si>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</si>
  <si>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</si>
  <si>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</si>
  <si>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</si>
  <si>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</si>
  <si>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</si>
  <si>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</si>
  <si>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</si>
  <si>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</si>
  <si>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</si>
  <si>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</si>
  <si>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</si>
  <si>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</si>
  <si>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</si>
  <si>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</si>
  <si>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</si>
  <si>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</si>
  <si>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</si>
  <si>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</si>
  <si>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</si>
  <si>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</si>
  <si>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</si>
  <si>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</si>
  <si>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</si>
  <si>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</si>
  <si>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</si>
  <si>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</si>
  <si>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</si>
  <si>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</si>
  <si>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</si>
  <si>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</si>
  <si>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</si>
  <si>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</si>
  <si>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</si>
  <si>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</si>
  <si>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</si>
  <si>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</si>
  <si>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</si>
  <si>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</si>
  <si>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</si>
  <si>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</si>
  <si>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</si>
  <si>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</si>
  <si>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</si>
  <si>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</si>
  <si>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</si>
  <si>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</si>
  <si>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</si>
  <si>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</si>
  <si>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</si>
  <si>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</si>
  <si>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</si>
  <si>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</si>
  <si>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</si>
  <si>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</si>
  <si>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</si>
  <si>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</si>
  <si>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</si>
  <si>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</si>
  <si>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</si>
  <si>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</si>
  <si>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</si>
  <si>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</si>
  <si>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</si>
  <si>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</si>
  <si>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</si>
  <si>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</si>
  <si>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</si>
  <si>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</si>
  <si>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</si>
  <si>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</si>
  <si>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</si>
  <si>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</si>
  <si>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</si>
  <si>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</si>
  <si>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</si>
  <si>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</si>
  <si>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</si>
  <si>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</si>
  <si>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</si>
  <si>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</si>
  <si>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</si>
  <si>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</si>
  <si>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</si>
  <si>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</si>
  <si>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</si>
  <si>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</si>
  <si>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</si>
  <si>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</si>
  <si>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</si>
  <si>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</si>
  <si>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</si>
  <si>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</si>
  <si>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</si>
  <si>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</si>
  <si>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</si>
  <si>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</si>
  <si>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</si>
  <si>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</si>
  <si>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</si>
  <si>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</si>
  <si>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</si>
  <si>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</si>
  <si>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</si>
  <si>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</si>
  <si>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</si>
  <si>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</si>
  <si>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</si>
  <si>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</si>
  <si>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</si>
  <si>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</si>
  <si>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</si>
  <si>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</si>
  <si>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</si>
  <si>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</si>
  <si>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</si>
  <si>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</si>
  <si>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</si>
  <si>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</si>
  <si>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</si>
  <si>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</si>
  <si>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</si>
  <si>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</si>
  <si>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</si>
  <si>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</si>
  <si>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</si>
  <si>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</si>
  <si>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</si>
  <si>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</si>
  <si>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</si>
  <si>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</si>
  <si>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</si>
  <si>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</si>
  <si>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</si>
  <si>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</si>
  <si>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</si>
  <si>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</si>
  <si>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</si>
  <si>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</si>
  <si>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</si>
  <si>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</si>
  <si>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</si>
  <si>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</si>
  <si>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</si>
  <si>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</si>
  <si>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</si>
  <si>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</si>
  <si>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</si>
  <si>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</si>
  <si>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</si>
  <si>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</si>
  <si>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</si>
  <si>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</si>
  <si>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</si>
  <si>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</si>
  <si>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</si>
  <si>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</si>
  <si>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</si>
  <si>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</si>
  <si>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</si>
  <si>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</si>
  <si>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</si>
  <si>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</si>
  <si>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</si>
  <si>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</si>
  <si>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</si>
  <si>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</si>
  <si>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</si>
  <si>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</si>
  <si>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</si>
  <si>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</si>
  <si>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</si>
  <si>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</si>
  <si>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</si>
  <si>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</si>
  <si>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</si>
  <si>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</si>
  <si>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04212</t>
  </si>
  <si>
    <t>登米市</t>
  </si>
  <si>
    <t>04212_令和4年度</t>
  </si>
  <si>
    <t>04212_令和6年度</t>
  </si>
  <si>
    <t>04361</t>
  </si>
  <si>
    <t>亘理町</t>
  </si>
  <si>
    <t>04361_令和4年度</t>
  </si>
  <si>
    <t>04361_令和6年度</t>
  </si>
  <si>
    <t>04206</t>
  </si>
  <si>
    <t>白石市</t>
  </si>
  <si>
    <t>04206_令和4年度</t>
  </si>
  <si>
    <t>04206_令和6年度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</si>
  <si>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</si>
  <si>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</si>
  <si>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</si>
  <si>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</si>
  <si>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</si>
  <si>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</si>
  <si>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</si>
  <si>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</si>
  <si>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</si>
  <si>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</si>
  <si>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</si>
  <si>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</si>
  <si>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</si>
  <si>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</si>
  <si>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</si>
  <si>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</si>
  <si>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</si>
  <si>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</si>
  <si>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</si>
  <si>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</si>
  <si>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</si>
  <si>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</si>
  <si>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</si>
  <si>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</si>
  <si>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</si>
  <si>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</si>
  <si>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</si>
  <si>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</si>
  <si>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</si>
  <si>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</si>
  <si>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</si>
  <si>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</si>
  <si>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</si>
  <si>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</si>
  <si>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</si>
  <si>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</si>
  <si>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</si>
  <si>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</si>
  <si>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</si>
  <si>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</si>
  <si>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</si>
  <si>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</si>
  <si>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</si>
  <si>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</si>
  <si>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</si>
  <si>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</si>
  <si>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</si>
  <si>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</si>
  <si>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</si>
  <si>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</si>
  <si>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</si>
  <si>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</si>
  <si>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</si>
  <si>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</si>
  <si>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</si>
  <si>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</si>
  <si>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</si>
  <si>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</si>
  <si>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</si>
  <si>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</si>
  <si>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</si>
  <si>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</si>
  <si>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</si>
  <si>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</si>
  <si>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</si>
  <si>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</si>
  <si>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</si>
  <si>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</si>
  <si>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</si>
  <si>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</si>
  <si>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</si>
  <si>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</si>
  <si>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</si>
  <si>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</si>
  <si>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</si>
  <si>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</si>
  <si>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</si>
  <si>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</si>
  <si>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</si>
  <si>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</si>
  <si>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</si>
  <si>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</si>
  <si>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</si>
  <si>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</si>
  <si>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</si>
  <si>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</si>
  <si>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</si>
  <si>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</si>
  <si>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</si>
  <si>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</si>
  <si>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</si>
  <si>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</si>
  <si>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</si>
  <si>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</si>
  <si>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</si>
  <si>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</si>
  <si>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</si>
  <si>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</si>
  <si>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</si>
  <si>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</si>
  <si>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</si>
  <si>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</si>
  <si>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</si>
  <si>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</si>
  <si>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</si>
  <si>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</si>
  <si>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</si>
  <si>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</si>
  <si>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</si>
  <si>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</si>
  <si>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</si>
  <si>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</si>
  <si>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</si>
  <si>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</si>
  <si>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</si>
  <si>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</si>
  <si>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</si>
  <si>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</si>
  <si>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</si>
  <si>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</si>
  <si>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</si>
  <si>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</si>
  <si>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</si>
  <si>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</si>
  <si>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</si>
  <si>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</si>
  <si>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</si>
  <si>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</si>
  <si>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</si>
  <si>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</si>
  <si>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</si>
  <si>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</si>
  <si>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</si>
  <si>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</si>
  <si>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</si>
  <si>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</si>
  <si>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</si>
  <si>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</si>
  <si>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</si>
  <si>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</si>
  <si>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</si>
  <si>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</si>
  <si>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</si>
  <si>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</si>
  <si>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</si>
  <si>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</si>
  <si>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</si>
  <si>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</si>
  <si>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</si>
  <si>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</si>
  <si>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</si>
  <si>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</si>
  <si>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</si>
  <si>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</si>
  <si>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</si>
  <si>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</si>
  <si>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</si>
  <si>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</si>
  <si>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</si>
  <si>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</si>
  <si>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</si>
  <si>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</si>
  <si>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</si>
  <si>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</si>
  <si>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</si>
  <si>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</si>
  <si>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</si>
  <si>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</si>
  <si>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</si>
  <si>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</si>
  <si>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</si>
  <si>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</si>
  <si>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</si>
  <si>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</si>
  <si>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</si>
  <si>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</si>
  <si>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</si>
  <si>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</si>
  <si>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</si>
  <si>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</si>
  <si>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</si>
  <si>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</si>
  <si>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</si>
  <si>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</si>
  <si>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</si>
  <si>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</si>
  <si>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</si>
  <si>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</si>
  <si>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</si>
  <si>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</si>
  <si>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</si>
  <si>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</si>
  <si>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</si>
  <si>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</si>
  <si>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</si>
  <si>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</si>
  <si>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</si>
  <si>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</si>
  <si>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</si>
  <si>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</si>
  <si>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</si>
  <si>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</si>
  <si>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</si>
  <si>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</si>
  <si>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</si>
  <si>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</si>
  <si>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</si>
  <si>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</si>
  <si>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</si>
  <si>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</si>
  <si>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</si>
  <si>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</si>
  <si>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</si>
  <si>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</si>
  <si>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</si>
  <si>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</si>
  <si>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</si>
  <si>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</si>
  <si>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</si>
  <si>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</si>
  <si>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</si>
  <si>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</si>
  <si>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</si>
  <si>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</si>
  <si>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</si>
  <si>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</si>
  <si>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</si>
  <si>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</si>
  <si>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</si>
  <si>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</si>
  <si>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</si>
  <si>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</si>
  <si>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</si>
  <si>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</si>
  <si>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</si>
  <si>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</si>
  <si>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</si>
  <si>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</si>
  <si>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</si>
  <si>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</si>
  <si>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</si>
  <si>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</si>
  <si>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</si>
  <si>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</si>
  <si>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</si>
  <si>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</si>
  <si>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</si>
  <si>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</si>
  <si>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</si>
  <si>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</si>
  <si>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</si>
  <si>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</si>
  <si>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</si>
  <si>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</si>
  <si>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</si>
  <si>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</si>
  <si>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</si>
  <si>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</si>
  <si>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</si>
  <si>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</si>
  <si>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</si>
  <si>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</si>
  <si>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</si>
  <si>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</si>
  <si>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</si>
  <si>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</si>
  <si>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</si>
  <si>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</si>
  <si>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</si>
  <si>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</si>
  <si>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</si>
  <si>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</si>
  <si>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</si>
  <si>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</si>
  <si>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</si>
  <si>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</si>
  <si>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</si>
  <si>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</si>
  <si>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</si>
  <si>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</si>
  <si>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</si>
  <si>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</si>
  <si>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</si>
  <si>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</si>
  <si>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</si>
  <si>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</si>
  <si>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</si>
  <si>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</si>
  <si>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</si>
  <si>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</si>
  <si>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</si>
  <si>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</si>
  <si>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</si>
  <si>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</si>
  <si>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</si>
  <si>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</si>
  <si>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</si>
  <si>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</si>
  <si>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</si>
  <si>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</si>
  <si>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</si>
  <si>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</si>
  <si>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</si>
  <si>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</si>
  <si>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</si>
  <si>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</si>
  <si>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</si>
  <si>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</si>
  <si>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</si>
  <si>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</si>
  <si>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</si>
  <si>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</si>
  <si>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</si>
  <si>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</si>
  <si>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</si>
  <si>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</si>
  <si>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</si>
  <si>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</si>
  <si>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</si>
  <si>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</si>
  <si>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</si>
  <si>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</si>
  <si>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</si>
  <si>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</si>
  <si>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</si>
  <si>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</si>
  <si>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</si>
  <si>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</si>
  <si>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</si>
  <si>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</si>
  <si>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</si>
  <si>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</si>
  <si>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</si>
  <si>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</si>
  <si>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</si>
  <si>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</si>
  <si>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</si>
  <si>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</si>
  <si>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</si>
  <si>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</si>
  <si>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</si>
  <si>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</si>
  <si>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</si>
  <si>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</si>
  <si>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</si>
  <si>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</si>
  <si>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</si>
  <si>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</si>
  <si>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</si>
  <si>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</si>
  <si>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</si>
  <si>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</si>
  <si>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</si>
  <si>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</si>
  <si>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</si>
  <si>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</si>
  <si>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</si>
  <si>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</si>
  <si>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</si>
  <si>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</si>
  <si>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</si>
  <si>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</si>
  <si>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</si>
  <si>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</si>
  <si>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</si>
  <si>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</si>
  <si>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</si>
  <si>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</si>
  <si>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</si>
  <si>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</si>
  <si>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</si>
  <si>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</si>
  <si>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</si>
  <si>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</si>
  <si>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</si>
  <si>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</si>
  <si>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</si>
  <si>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</si>
  <si>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</si>
  <si>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</si>
  <si>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</si>
  <si>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</si>
  <si>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</si>
  <si>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</si>
  <si>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</si>
  <si>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</si>
  <si>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</si>
  <si>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</si>
  <si>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</si>
  <si>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</si>
  <si>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</si>
  <si>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</si>
  <si>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</si>
  <si>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</si>
  <si>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</si>
  <si>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</si>
  <si>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</si>
  <si>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</si>
  <si>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</si>
  <si>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</si>
  <si>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</si>
  <si>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</si>
  <si>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</si>
  <si>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</si>
  <si>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</si>
  <si>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</si>
  <si>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</si>
  <si>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</si>
  <si>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</si>
  <si>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</si>
  <si>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</si>
  <si>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</si>
  <si>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</si>
  <si>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</si>
  <si>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</si>
  <si>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</si>
  <si>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</si>
  <si>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</si>
  <si>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</si>
  <si>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</si>
  <si>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</si>
  <si>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</si>
  <si>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</si>
  <si>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</si>
  <si>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</si>
  <si>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</si>
  <si>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</si>
  <si>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</si>
  <si>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</si>
  <si>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</si>
  <si>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</si>
  <si>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</si>
  <si>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</si>
  <si>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</si>
  <si>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</si>
  <si>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</si>
  <si>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</si>
  <si>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</si>
  <si>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</si>
  <si>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</si>
  <si>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</si>
  <si>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</si>
  <si>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</si>
  <si>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</si>
  <si>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</si>
  <si>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</si>
  <si>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</si>
  <si>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</si>
  <si>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</si>
  <si>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</si>
  <si>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</si>
  <si>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</si>
  <si>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</si>
  <si>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</si>
  <si>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</si>
  <si>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</si>
  <si>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</si>
  <si>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</si>
  <si>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</si>
  <si>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</si>
  <si>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</si>
  <si>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</si>
  <si>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</si>
  <si>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</si>
  <si>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</si>
  <si>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</si>
  <si>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</si>
  <si>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</si>
  <si>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</si>
  <si>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</si>
  <si>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</si>
  <si>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</si>
  <si>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</si>
  <si>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</si>
  <si>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</si>
  <si>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</si>
  <si>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</si>
  <si>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</si>
  <si>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</si>
  <si>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</si>
  <si>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</si>
  <si>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</si>
  <si>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</si>
  <si>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</si>
  <si>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</si>
  <si>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</si>
  <si>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</si>
  <si>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</si>
  <si>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</si>
  <si>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</si>
  <si>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</si>
  <si>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</si>
  <si>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</si>
  <si>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</si>
  <si>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</si>
  <si>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</si>
  <si>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</si>
  <si>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</si>
  <si>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</si>
  <si>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</si>
  <si>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</si>
  <si>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</si>
  <si>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</si>
  <si>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</si>
  <si>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</si>
  <si>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</si>
  <si>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</si>
  <si>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</si>
  <si>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</si>
  <si>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</si>
  <si>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</si>
  <si>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</si>
  <si>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</si>
  <si>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</si>
  <si>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</si>
  <si>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</si>
  <si>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</si>
  <si>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</si>
  <si>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</si>
  <si>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</si>
  <si>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</si>
  <si>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</si>
  <si>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</si>
  <si>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</si>
  <si>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</si>
  <si>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</si>
  <si>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</si>
  <si>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</si>
  <si>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</si>
  <si>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</si>
  <si>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</si>
  <si>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</si>
  <si>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</si>
  <si>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</si>
  <si>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</si>
  <si>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</si>
  <si>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</si>
  <si>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</si>
  <si>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</si>
  <si>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</si>
  <si>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</si>
  <si>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</si>
  <si>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</si>
  <si>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</si>
  <si>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</si>
  <si>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</si>
  <si>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</si>
  <si>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</si>
  <si>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</si>
  <si>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</si>
  <si>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</si>
  <si>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</si>
  <si>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</si>
  <si>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</si>
  <si>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</si>
  <si>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</si>
  <si>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</si>
  <si>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</si>
  <si>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</si>
  <si>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</si>
  <si>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</si>
  <si>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</si>
  <si>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</si>
  <si>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</si>
  <si>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</si>
  <si>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</si>
  <si>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</si>
  <si>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</si>
  <si>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</si>
  <si>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</si>
  <si>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</si>
  <si>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</si>
  <si>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</si>
  <si>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</si>
  <si>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</si>
  <si>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</si>
  <si>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</si>
  <si>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</si>
  <si>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</si>
  <si>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</si>
  <si>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</si>
  <si>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</si>
  <si>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</si>
  <si>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</si>
  <si>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</si>
  <si>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</si>
  <si>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</si>
  <si>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</si>
  <si>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</si>
  <si>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</si>
  <si>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</si>
  <si>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</si>
  <si>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</si>
  <si>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</si>
  <si>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</si>
  <si>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</si>
  <si>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</si>
  <si>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</si>
  <si>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</si>
  <si>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</si>
  <si>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</si>
  <si>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</si>
  <si>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</si>
  <si>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</si>
  <si>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</si>
  <si>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</si>
  <si>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</si>
  <si>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</si>
  <si>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</si>
  <si>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</si>
  <si>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</si>
  <si>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</si>
  <si>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</si>
  <si>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</si>
  <si>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</si>
  <si>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</si>
  <si>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</si>
  <si>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</si>
  <si>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</si>
  <si>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</si>
  <si>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</si>
  <si>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</si>
  <si>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</si>
  <si>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</si>
  <si>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</si>
  <si>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</si>
  <si>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</si>
  <si>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</si>
  <si>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</si>
  <si>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</si>
  <si>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</si>
  <si>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</si>
  <si>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</si>
  <si>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</si>
  <si>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</si>
  <si>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</si>
  <si>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</si>
  <si>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</si>
  <si>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</si>
  <si>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</si>
  <si>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</si>
  <si>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</si>
  <si>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</si>
  <si>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</si>
  <si>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</si>
  <si>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</si>
  <si>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</si>
  <si>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</si>
  <si>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</si>
  <si>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</si>
  <si>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</si>
  <si>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</si>
  <si>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</si>
  <si>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</si>
  <si>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</si>
  <si>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</si>
  <si>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</si>
  <si>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</si>
  <si>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</si>
  <si>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</si>
  <si>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</si>
  <si>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</si>
  <si>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</si>
  <si>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</si>
  <si>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</si>
  <si>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</si>
  <si>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</si>
  <si>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</si>
  <si>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</si>
  <si>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</si>
  <si>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</si>
  <si>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</si>
  <si>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</si>
  <si>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</si>
  <si>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</si>
  <si>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</si>
  <si>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</si>
  <si>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</si>
  <si>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</si>
  <si>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</si>
  <si>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</si>
  <si>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</si>
  <si>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</si>
  <si>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</si>
  <si>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</si>
  <si>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</si>
  <si>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</si>
  <si>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</si>
  <si>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</si>
  <si>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</si>
  <si>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</si>
  <si>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</si>
  <si>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</si>
  <si>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</si>
  <si>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</si>
  <si>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</si>
  <si>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</si>
  <si>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</si>
  <si>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</si>
  <si>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</si>
  <si>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</si>
  <si>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</si>
  <si>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</si>
  <si>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</si>
  <si>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</si>
  <si>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</si>
  <si>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</si>
  <si>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</si>
  <si>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</si>
  <si>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</si>
  <si>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</si>
  <si>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</si>
  <si>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</si>
  <si>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</si>
  <si>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</si>
  <si>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</si>
  <si>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</si>
  <si>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</si>
  <si>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</si>
  <si>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</si>
  <si>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</si>
  <si>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</si>
  <si>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</si>
  <si>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</si>
  <si>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</si>
  <si>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</si>
  <si>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</si>
  <si>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</si>
  <si>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</si>
  <si>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</si>
  <si>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</si>
  <si>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</si>
  <si>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</si>
  <si>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</si>
  <si>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</si>
  <si>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</si>
  <si>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</si>
  <si>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</si>
  <si>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</si>
  <si>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</si>
  <si>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</si>
  <si>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</si>
  <si>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</si>
  <si>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</si>
  <si>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</si>
  <si>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</si>
  <si>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</si>
  <si>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</si>
  <si>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</si>
  <si>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</si>
  <si>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</si>
  <si>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</si>
  <si>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</si>
  <si>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</si>
  <si>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</si>
  <si>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</si>
  <si>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</si>
  <si>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</si>
  <si>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</si>
  <si>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</si>
  <si>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</si>
  <si>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</si>
  <si>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</si>
  <si>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</si>
  <si>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</si>
  <si>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</si>
  <si>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</si>
  <si>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</si>
  <si>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</si>
  <si>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</si>
  <si>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</si>
  <si>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</si>
  <si>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</si>
  <si>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</si>
  <si>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</si>
  <si>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</si>
  <si>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</si>
  <si>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</si>
  <si>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</si>
  <si>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</si>
  <si>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</si>
  <si>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</si>
  <si>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04606_令和7年度</t>
  </si>
  <si>
    <t>04606_令和8年度</t>
  </si>
  <si>
    <t>04606_令和9年度</t>
  </si>
  <si>
    <t>04606_令和10年度</t>
  </si>
  <si>
    <t>04606_令和11年度</t>
  </si>
  <si>
    <t>04606_令和12年度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</si>
</sst>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39.05741625770608</c:v>
                </c:pt>
                <c:pt idx="1">
                  <c:v>39.503211757202024</c:v>
                </c:pt>
                <c:pt idx="2">
                  <c:v>36.928717709010812</c:v>
                </c:pt>
                <c:pt idx="3">
                  <c:v>37.624036416700115</c:v>
                </c:pt>
                <c:pt idx="4">
                  <c:v>37.839046502606102</c:v>
                </c:pt>
                <c:pt idx="5">
                  <c:v>36.832322150299746</c:v>
                </c:pt>
                <c:pt idx="6">
                  <c:v>36.618748077347789</c:v>
                </c:pt>
                <c:pt idx="7">
                  <c:v>35.8186189332284</c:v>
                </c:pt>
                <c:pt idx="8">
                  <c:v>35.02798705948927</c:v>
                </c:pt>
                <c:pt idx="9">
                  <c:v>34.288032985791347</c:v>
                </c:pt>
                <c:pt idx="10">
                  <c:v>33.569765416519253</c:v>
                </c:pt>
                <c:pt idx="11">
                  <c:v>30.36584450724737</c:v>
                </c:pt>
                <c:pt idx="12">
                  <c:v>29.950767740644395</c:v>
                </c:pt>
                <c:pt idx="13">
                  <c:v>29.754950649815211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20.951735651066191</c:v>
                </c:pt>
                <c:pt idx="1">
                  <c:v>19.03562603541576</c:v>
                </c:pt>
                <c:pt idx="2">
                  <c:v>21.229975955360931</c:v>
                </c:pt>
                <c:pt idx="3">
                  <c:v>22.084402421545519</c:v>
                </c:pt>
                <c:pt idx="4">
                  <c:v>21.348448982438089</c:v>
                </c:pt>
                <c:pt idx="5">
                  <c:v>18.13804797050193</c:v>
                </c:pt>
                <c:pt idx="6">
                  <c:v>15.337776963108491</c:v>
                </c:pt>
                <c:pt idx="7">
                  <c:v>15.215631427382366</c:v>
                </c:pt>
                <c:pt idx="8">
                  <c:v>16.38571955618233</c:v>
                </c:pt>
                <c:pt idx="9">
                  <c:v>15.324897780351963</c:v>
                </c:pt>
                <c:pt idx="10">
                  <c:v>13.196466103308923</c:v>
                </c:pt>
                <c:pt idx="11">
                  <c:v>13.437843764216826</c:v>
                </c:pt>
                <c:pt idx="12">
                  <c:v>12.823767268046193</c:v>
                </c:pt>
                <c:pt idx="13">
                  <c:v>13.237738040130445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19.402671006970468</c:v>
                </c:pt>
                <c:pt idx="1">
                  <c:v>18.874059543463069</c:v>
                </c:pt>
                <c:pt idx="2">
                  <c:v>19.914013037537611</c:v>
                </c:pt>
                <c:pt idx="3">
                  <c:v>22.325204509730021</c:v>
                </c:pt>
                <c:pt idx="4">
                  <c:v>21.891864778089619</c:v>
                </c:pt>
                <c:pt idx="5">
                  <c:v>13.572605536321131</c:v>
                </c:pt>
                <c:pt idx="6">
                  <c:v>12.991844097411461</c:v>
                </c:pt>
                <c:pt idx="7">
                  <c:v>10.695430250472874</c:v>
                </c:pt>
                <c:pt idx="8">
                  <c:v>10.385675778235727</c:v>
                </c:pt>
                <c:pt idx="9">
                  <c:v>11.074242829642056</c:v>
                </c:pt>
                <c:pt idx="10">
                  <c:v>10.588585808321209</c:v>
                </c:pt>
                <c:pt idx="11">
                  <c:v>10.017876135106174</c:v>
                </c:pt>
                <c:pt idx="12">
                  <c:v>11.351218267056741</c:v>
                </c:pt>
                <c:pt idx="13">
                  <c:v>10.482974248942686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50.888777078469182</c:v>
                </c:pt>
                <c:pt idx="1">
                  <c:v>41.214218879042249</c:v>
                </c:pt>
                <c:pt idx="2">
                  <c:v>27.214364820173998</c:v>
                </c:pt>
                <c:pt idx="3">
                  <c:v>37.70092199481148</c:v>
                </c:pt>
                <c:pt idx="4">
                  <c:v>38.294848892281337</c:v>
                </c:pt>
                <c:pt idx="5">
                  <c:v>34.65295389954202</c:v>
                </c:pt>
                <c:pt idx="6">
                  <c:v>36.009925660870721</c:v>
                </c:pt>
                <c:pt idx="7">
                  <c:v>37.052961259399694</c:v>
                </c:pt>
                <c:pt idx="8">
                  <c:v>36.31171311472896</c:v>
                </c:pt>
                <c:pt idx="9">
                  <c:v>35.011165455503466</c:v>
                </c:pt>
                <c:pt idx="10">
                  <c:v>31.50133390080515</c:v>
                </c:pt>
                <c:pt idx="11">
                  <c:v>33.143612329035022</c:v>
                </c:pt>
                <c:pt idx="12">
                  <c:v>31.604510609340423</c:v>
                </c:pt>
                <c:pt idx="13">
                  <c:v>29.440923527135944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8796</c:v>
                </c:pt>
                <c:pt idx="1">
                  <c:v>8860</c:v>
                </c:pt>
                <c:pt idx="2">
                  <c:v>8489</c:v>
                </c:pt>
                <c:pt idx="3">
                  <c:v>8580</c:v>
                </c:pt>
                <c:pt idx="4">
                  <c:v>8656</c:v>
                </c:pt>
                <c:pt idx="5">
                  <c:v>8561</c:v>
                </c:pt>
                <c:pt idx="6">
                  <c:v>8389</c:v>
                </c:pt>
                <c:pt idx="7">
                  <c:v>8348</c:v>
                </c:pt>
                <c:pt idx="8">
                  <c:v>8300</c:v>
                </c:pt>
                <c:pt idx="9">
                  <c:v>8281</c:v>
                </c:pt>
                <c:pt idx="10">
                  <c:v>8222</c:v>
                </c:pt>
                <c:pt idx="11">
                  <c:v>8166</c:v>
                </c:pt>
                <c:pt idx="12">
                  <c:v>8134</c:v>
                </c:pt>
                <c:pt idx="13">
                  <c:v>8111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4150</c:v>
                </c:pt>
                <c:pt idx="1">
                  <c:v>4125</c:v>
                </c:pt>
                <c:pt idx="2">
                  <c:v>3939</c:v>
                </c:pt>
                <c:pt idx="3">
                  <c:v>4033</c:v>
                </c:pt>
                <c:pt idx="4">
                  <c:v>4176</c:v>
                </c:pt>
                <c:pt idx="5">
                  <c:v>4163</c:v>
                </c:pt>
                <c:pt idx="6">
                  <c:v>4214</c:v>
                </c:pt>
                <c:pt idx="7">
                  <c:v>4254</c:v>
                </c:pt>
                <c:pt idx="8">
                  <c:v>4193</c:v>
                </c:pt>
                <c:pt idx="9">
                  <c:v>4158</c:v>
                </c:pt>
                <c:pt idx="10">
                  <c:v>4081</c:v>
                </c:pt>
                <c:pt idx="11">
                  <c:v>4018</c:v>
                </c:pt>
                <c:pt idx="12">
                  <c:v>3913</c:v>
                </c:pt>
                <c:pt idx="13">
                  <c:v>3812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5365</c:v>
                </c:pt>
                <c:pt idx="1">
                  <c:v>5251</c:v>
                </c:pt>
                <c:pt idx="2">
                  <c:v>4877</c:v>
                </c:pt>
                <c:pt idx="3">
                  <c:v>4831</c:v>
                </c:pt>
                <c:pt idx="4">
                  <c:v>4754</c:v>
                </c:pt>
                <c:pt idx="5">
                  <c:v>4675</c:v>
                </c:pt>
                <c:pt idx="6">
                  <c:v>4599</c:v>
                </c:pt>
                <c:pt idx="7">
                  <c:v>4586</c:v>
                </c:pt>
                <c:pt idx="8">
                  <c:v>4566</c:v>
                </c:pt>
                <c:pt idx="9">
                  <c:v>4576</c:v>
                </c:pt>
                <c:pt idx="10">
                  <c:v>4513</c:v>
                </c:pt>
                <c:pt idx="11">
                  <c:v>4466</c:v>
                </c:pt>
                <c:pt idx="12">
                  <c:v>4440</c:v>
                </c:pt>
                <c:pt idx="13">
                  <c:v>4452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219</c:v>
                </c:pt>
                <c:pt idx="1">
                  <c:v>219</c:v>
                </c:pt>
                <c:pt idx="2">
                  <c:v>219</c:v>
                </c:pt>
                <c:pt idx="3">
                  <c:v>219</c:v>
                </c:pt>
                <c:pt idx="4">
                  <c:v>219</c:v>
                </c:pt>
                <c:pt idx="5">
                  <c:v>91</c:v>
                </c:pt>
                <c:pt idx="6">
                  <c:v>91</c:v>
                </c:pt>
                <c:pt idx="7">
                  <c:v>91</c:v>
                </c:pt>
                <c:pt idx="8">
                  <c:v>91</c:v>
                </c:pt>
                <c:pt idx="9">
                  <c:v>91</c:v>
                </c:pt>
                <c:pt idx="10">
                  <c:v>91</c:v>
                </c:pt>
                <c:pt idx="11">
                  <c:v>200</c:v>
                </c:pt>
                <c:pt idx="12">
                  <c:v>200</c:v>
                </c:pt>
                <c:pt idx="13">
                  <c:v>200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820</c:v>
                </c:pt>
                <c:pt idx="1">
                  <c:v>820</c:v>
                </c:pt>
                <c:pt idx="2">
                  <c:v>820</c:v>
                </c:pt>
                <c:pt idx="3">
                  <c:v>820</c:v>
                </c:pt>
                <c:pt idx="4">
                  <c:v>820</c:v>
                </c:pt>
                <c:pt idx="5">
                  <c:v>503</c:v>
                </c:pt>
                <c:pt idx="6">
                  <c:v>503</c:v>
                </c:pt>
                <c:pt idx="7">
                  <c:v>503</c:v>
                </c:pt>
                <c:pt idx="8">
                  <c:v>503</c:v>
                </c:pt>
                <c:pt idx="9">
                  <c:v>503</c:v>
                </c:pt>
                <c:pt idx="10">
                  <c:v>503</c:v>
                </c:pt>
                <c:pt idx="11">
                  <c:v>669</c:v>
                </c:pt>
                <c:pt idx="12">
                  <c:v>669</c:v>
                </c:pt>
                <c:pt idx="13">
                  <c:v>669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168.02699999999999</c:v>
                </c:pt>
                <c:pt idx="1">
                  <c:v>168.60820000000001</c:v>
                </c:pt>
                <c:pt idx="2">
                  <c:v>98.023300000000006</c:v>
                </c:pt>
                <c:pt idx="3">
                  <c:v>146.36529999999999</c:v>
                </c:pt>
                <c:pt idx="4">
                  <c:v>178.89330000000001</c:v>
                </c:pt>
                <c:pt idx="5">
                  <c:v>206.53120000000001</c:v>
                </c:pt>
                <c:pt idx="6">
                  <c:v>223.40969999999999</c:v>
                </c:pt>
                <c:pt idx="7">
                  <c:v>234.0318</c:v>
                </c:pt>
                <c:pt idx="8">
                  <c:v>245.7423</c:v>
                </c:pt>
                <c:pt idx="9">
                  <c:v>254.3708</c:v>
                </c:pt>
                <c:pt idx="10">
                  <c:v>230.03960000000001</c:v>
                </c:pt>
                <c:pt idx="11">
                  <c:v>229.56649999999999</c:v>
                </c:pt>
                <c:pt idx="12">
                  <c:v>225.3185</c:v>
                </c:pt>
                <c:pt idx="13">
                  <c:v>228.88339999999999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5.2569999999999997</c:v>
                </c:pt>
                <c:pt idx="2">
                  <c:v>5.2220000000000004</c:v>
                </c:pt>
                <c:pt idx="3">
                  <c:v>4.8479999999999999</c:v>
                </c:pt>
                <c:pt idx="4">
                  <c:v>4.68</c:v>
                </c:pt>
                <c:pt idx="5">
                  <c:v>4.8040000000000003</c:v>
                </c:pt>
                <c:pt idx="6">
                  <c:v>0</c:v>
                </c:pt>
                <c:pt idx="7">
                  <c:v>4.5670000000000002</c:v>
                </c:pt>
                <c:pt idx="8">
                  <c:v>2.6230000000000002</c:v>
                </c:pt>
                <c:pt idx="9">
                  <c:v>3.875</c:v>
                </c:pt>
                <c:pt idx="10">
                  <c:v>3.8839999999999999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5.2220000000000004</c:v>
                </c:pt>
                <c:pt idx="3">
                  <c:v>4.8479999999999999</c:v>
                </c:pt>
                <c:pt idx="4">
                  <c:v>4.68</c:v>
                </c:pt>
                <c:pt idx="5">
                  <c:v>4.8040000000000003</c:v>
                </c:pt>
                <c:pt idx="6">
                  <c:v>0</c:v>
                </c:pt>
                <c:pt idx="7">
                  <c:v>4.5670000000000002</c:v>
                </c:pt>
                <c:pt idx="8">
                  <c:v>2.6230000000000002</c:v>
                </c:pt>
                <c:pt idx="9">
                  <c:v>3.875</c:v>
                </c:pt>
                <c:pt idx="10">
                  <c:v>3.8839999999999999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5.2569999999999997</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19.914013037537611</c:v>
                </c:pt>
                <c:pt idx="1">
                  <c:v>22.325204509730021</c:v>
                </c:pt>
                <c:pt idx="2">
                  <c:v>21.891864778089619</c:v>
                </c:pt>
                <c:pt idx="3">
                  <c:v>13.572605536321131</c:v>
                </c:pt>
                <c:pt idx="4">
                  <c:v>12.991844097411461</c:v>
                </c:pt>
                <c:pt idx="5">
                  <c:v>10.695430250472874</c:v>
                </c:pt>
                <c:pt idx="6">
                  <c:v>10.385675778235727</c:v>
                </c:pt>
                <c:pt idx="7">
                  <c:v>11.074242829642056</c:v>
                </c:pt>
                <c:pt idx="8">
                  <c:v>10.588585808321209</c:v>
                </c:pt>
                <c:pt idx="9">
                  <c:v>10.017876135106174</c:v>
                </c:pt>
                <c:pt idx="10">
                  <c:v>11.351218267056741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27.214364820173998</c:v>
                </c:pt>
                <c:pt idx="1">
                  <c:v>37.70092199481148</c:v>
                </c:pt>
                <c:pt idx="2">
                  <c:v>38.294848892281337</c:v>
                </c:pt>
                <c:pt idx="3">
                  <c:v>34.65295389954202</c:v>
                </c:pt>
                <c:pt idx="4">
                  <c:v>36.009925660870721</c:v>
                </c:pt>
                <c:pt idx="5">
                  <c:v>37.052961259399694</c:v>
                </c:pt>
                <c:pt idx="6">
                  <c:v>36.31171311472896</c:v>
                </c:pt>
                <c:pt idx="7">
                  <c:v>35.011165455503466</c:v>
                </c:pt>
                <c:pt idx="8">
                  <c:v>31.50133390080515</c:v>
                </c:pt>
                <c:pt idx="9">
                  <c:v>33.143612329035022</c:v>
                </c:pt>
                <c:pt idx="10">
                  <c:v>31.604510609340423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0.13943956067502764</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0.23853609790365676</c:v>
                </c:pt>
                <c:pt idx="3">
                  <c:v>0.35719007577627249</c:v>
                </c:pt>
                <c:pt idx="4">
                  <c:v>0.36022599754968265</c:v>
                </c:pt>
                <c:pt idx="5">
                  <c:v>0.44916379121705763</c:v>
                </c:pt>
                <c:pt idx="6">
                  <c:v>0</c:v>
                </c:pt>
                <c:pt idx="7">
                  <c:v>0.41239839781873516</c:v>
                </c:pt>
                <c:pt idx="8">
                  <c:v>0.24771957723935842</c:v>
                </c:pt>
                <c:pt idx="9">
                  <c:v>0.38680853583531866</c:v>
                </c:pt>
                <c:pt idx="10">
                  <c:v>0.34216591634679955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3.8839999999999999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3.8839999999999999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3.8839999999999999</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25.038242055034871</c:v>
                </c:pt>
                <c:pt idx="2">
                  <c:v>2.2779873052593951</c:v>
                </c:pt>
                <c:pt idx="3">
                  <c:v>19.9408088912542</c:v>
                </c:pt>
                <c:pt idx="4">
                  <c:v>17.5201086779444</c:v>
                </c:pt>
                <c:pt idx="5">
                  <c:v>21.245999269829259</c:v>
                </c:pt>
                <c:pt idx="7">
                  <c:v>40.301611996409342</c:v>
                </c:pt>
                <c:pt idx="8">
                  <c:v>1.1115953320329099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47.257038251548465</c:v>
                </c:pt>
                <c:pt idx="4" formatCode="#,##0">
                  <c:v>17.5201086779444</c:v>
                </c:pt>
                <c:pt idx="5" formatCode="#,##0">
                  <c:v>21.245999269829259</c:v>
                </c:pt>
                <c:pt idx="6" formatCode="#,##0">
                  <c:v>41.413207328442255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3.8839999999999999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3.8839999999999999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南三陸町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南三陸町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3.8839999999999999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南三陸町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南三陸町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9,530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3358.9000000000033</c:v>
                </c:pt>
                <c:pt idx="1">
                  <c:v>6170.8999999999987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12,194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4031.0830680000035</c:v>
                </c:pt>
                <c:pt idx="1">
                  <c:v>8162.6196839999984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南三陸町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9.7732637639999993</c:v>
                </c:pt>
                <c:pt idx="1">
                  <c:v>34.528675536000002</c:v>
                </c:pt>
                <c:pt idx="2">
                  <c:v>0.15747778799999998</c:v>
                </c:pt>
                <c:pt idx="3">
                  <c:v>0</c:v>
                </c:pt>
                <c:pt idx="4">
                  <c:v>0.42758782000000001</c:v>
                </c:pt>
                <c:pt idx="5">
                  <c:v>8.9015740399999999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555,434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南三陸町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211626</c:v>
                </c:pt>
                <c:pt idx="1">
                  <c:v>343100</c:v>
                </c:pt>
                <c:pt idx="2">
                  <c:v>708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3370</c:v>
                </c:pt>
                <c:pt idx="1">
                  <c:v>3841.8</c:v>
                </c:pt>
                <c:pt idx="2">
                  <c:v>5518.7999999999993</c:v>
                </c:pt>
                <c:pt idx="3">
                  <c:v>5843</c:v>
                </c:pt>
                <c:pt idx="4">
                  <c:v>5939.9</c:v>
                </c:pt>
                <c:pt idx="5">
                  <c:v>6088.3999999999987</c:v>
                </c:pt>
                <c:pt idx="6">
                  <c:v>6170.8999999999987</c:v>
                </c:pt>
                <c:pt idx="7">
                  <c:v>6170.8999999999987</c:v>
                </c:pt>
                <c:pt idx="8">
                  <c:v>6170.8999999999987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1516.5</c:v>
                </c:pt>
                <c:pt idx="1">
                  <c:v>2072.3000000000002</c:v>
                </c:pt>
                <c:pt idx="2">
                  <c:v>2468.6</c:v>
                </c:pt>
                <c:pt idx="3">
                  <c:v>2735.6</c:v>
                </c:pt>
                <c:pt idx="4">
                  <c:v>2911.0000000000018</c:v>
                </c:pt>
                <c:pt idx="5">
                  <c:v>3082.6000000000008</c:v>
                </c:pt>
                <c:pt idx="6">
                  <c:v>3169.0000000000018</c:v>
                </c:pt>
                <c:pt idx="7">
                  <c:v>3266.300000000002</c:v>
                </c:pt>
                <c:pt idx="8">
                  <c:v>3358.9000000000033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0.1125204293924532</c:v>
                </c:pt>
                <c:pt idx="1">
                  <c:v>0.14107479567717046</c:v>
                </c:pt>
                <c:pt idx="2">
                  <c:v>0.18016469251523815</c:v>
                </c:pt>
                <c:pt idx="3">
                  <c:v>0.20325803607916837</c:v>
                </c:pt>
                <c:pt idx="4">
                  <c:v>0.22511156787338116</c:v>
                </c:pt>
                <c:pt idx="5">
                  <c:v>0.22788256331565229</c:v>
                </c:pt>
                <c:pt idx="6">
                  <c:v>0.2304056941406476</c:v>
                </c:pt>
                <c:pt idx="7">
                  <c:v>0.22975793533152208</c:v>
                </c:pt>
                <c:pt idx="8">
                  <c:v>0.23187116549518089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27.81043821078951</c:v>
                </c:pt>
                <c:pt idx="2">
                  <c:v>1.7640779363816841</c:v>
                </c:pt>
                <c:pt idx="3">
                  <c:v>8.7203327451101416</c:v>
                </c:pt>
                <c:pt idx="4">
                  <c:v>21.891864778089619</c:v>
                </c:pt>
                <c:pt idx="5">
                  <c:v>21.348448982438089</c:v>
                </c:pt>
                <c:pt idx="7">
                  <c:v>36.703244596970052</c:v>
                </c:pt>
                <c:pt idx="8">
                  <c:v>1.13580190563605</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38.294848892281337</c:v>
                </c:pt>
                <c:pt idx="4" formatCode="#,##0">
                  <c:v>21.891864778089619</c:v>
                </c:pt>
                <c:pt idx="5" formatCode="#,##0">
                  <c:v>21.348448982438089</c:v>
                </c:pt>
                <c:pt idx="6" formatCode="#,##0">
                  <c:v>37.839046502606102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331</c:v>
                </c:pt>
                <c:pt idx="1">
                  <c:v>445</c:v>
                </c:pt>
                <c:pt idx="2">
                  <c:v>525</c:v>
                </c:pt>
                <c:pt idx="3">
                  <c:v>575</c:v>
                </c:pt>
                <c:pt idx="4">
                  <c:v>610</c:v>
                </c:pt>
                <c:pt idx="5">
                  <c:v>640</c:v>
                </c:pt>
                <c:pt idx="6">
                  <c:v>656</c:v>
                </c:pt>
                <c:pt idx="7">
                  <c:v>675</c:v>
                </c:pt>
                <c:pt idx="8">
                  <c:v>692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52588.266962644091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12193.702752000001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1234983.8080000002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271479.549</c:v>
                </c:pt>
                <c:pt idx="1">
                  <c:v>959129.87600000016</c:v>
                </c:pt>
                <c:pt idx="2">
                  <c:v>4374.3829999999998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12193.702752000001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19.769049544905204</c:v>
                </c:pt>
                <c:pt idx="2">
                  <c:v>1.4461295628908843</c:v>
                </c:pt>
                <c:pt idx="3">
                  <c:v>8.2257444193398523</c:v>
                </c:pt>
                <c:pt idx="4">
                  <c:v>10.482974248942686</c:v>
                </c:pt>
                <c:pt idx="5">
                  <c:v>13.237738040130445</c:v>
                </c:pt>
                <c:pt idx="7">
                  <c:v>29.049748806422848</c:v>
                </c:pt>
                <c:pt idx="8">
                  <c:v>0.70520184339236247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29.440923527135944</c:v>
                </c:pt>
                <c:pt idx="4">
                  <c:v>10.482974248942686</c:v>
                </c:pt>
                <c:pt idx="5">
                  <c:v>13.237738040130445</c:v>
                </c:pt>
                <c:pt idx="6">
                  <c:v>29.754950649815211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南三陸町</c:v>
                </c:pt>
              </c:strCache>
            </c:strRef>
          </c:cat>
          <c:val>
            <c:numRef>
              <c:f>①CO2排出量の現状把握!$AX$43:$AX$45</c:f>
              <c:numCache>
                <c:formatCode>0%</c:formatCode>
                <c:ptCount val="3"/>
                <c:pt idx="0">
                  <c:v>0.42072759503743129</c:v>
                </c:pt>
                <c:pt idx="1">
                  <c:v>0.34274366990979577</c:v>
                </c:pt>
                <c:pt idx="2">
                  <c:v>0.35506675783378505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南三陸町</c:v>
                </c:pt>
              </c:strCache>
            </c:strRef>
          </c:cat>
          <c:val>
            <c:numRef>
              <c:f>①CO2排出量の現状把握!$AY$43:$AY$45</c:f>
              <c:numCache>
                <c:formatCode>0%</c:formatCode>
                <c:ptCount val="3"/>
                <c:pt idx="0">
                  <c:v>0.19118662390594171</c:v>
                </c:pt>
                <c:pt idx="1">
                  <c:v>0.20745141911647522</c:v>
                </c:pt>
                <c:pt idx="2">
                  <c:v>0.12642795242467159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南三陸町</c:v>
                </c:pt>
              </c:strCache>
            </c:strRef>
          </c:cat>
          <c:val>
            <c:numRef>
              <c:f>①CO2排出量の現状把握!$AZ$43:$AZ$45</c:f>
              <c:numCache>
                <c:formatCode>0%</c:formatCode>
                <c:ptCount val="3"/>
                <c:pt idx="0">
                  <c:v>0.18034974026133399</c:v>
                </c:pt>
                <c:pt idx="1">
                  <c:v>0.19478521026949869</c:v>
                </c:pt>
                <c:pt idx="2">
                  <c:v>0.15965126646349234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南三陸町</c:v>
                </c:pt>
              </c:strCache>
            </c:strRef>
          </c:cat>
          <c:val>
            <c:numRef>
              <c:f>①CO2排出量の現状把握!$BA$43:$BA$45</c:f>
              <c:numCache>
                <c:formatCode>0%</c:formatCode>
                <c:ptCount val="3"/>
                <c:pt idx="0">
                  <c:v>0.19226168778726088</c:v>
                </c:pt>
                <c:pt idx="1">
                  <c:v>0.2371579022577075</c:v>
                </c:pt>
                <c:pt idx="2">
                  <c:v>0.35885402327805105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南三陸町</c:v>
                </c:pt>
              </c:strCache>
            </c:strRef>
          </c:cat>
          <c:val>
            <c:numRef>
              <c:f>①CO2排出量の現状把握!$BB$43:$BB$45</c:f>
              <c:numCache>
                <c:formatCode>0%</c:formatCode>
                <c:ptCount val="3"/>
                <c:pt idx="0">
                  <c:v>1.5474353008032191E-2</c:v>
                </c:pt>
                <c:pt idx="1">
                  <c:v>1.7861798446522904E-2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4054</c:v>
                </c:pt>
                <c:pt idx="1">
                  <c:v>4054</c:v>
                </c:pt>
                <c:pt idx="2">
                  <c:v>4054</c:v>
                </c:pt>
                <c:pt idx="3">
                  <c:v>4054</c:v>
                </c:pt>
                <c:pt idx="4">
                  <c:v>4054</c:v>
                </c:pt>
                <c:pt idx="5">
                  <c:v>2572</c:v>
                </c:pt>
                <c:pt idx="6">
                  <c:v>2572</c:v>
                </c:pt>
                <c:pt idx="7">
                  <c:v>2572</c:v>
                </c:pt>
                <c:pt idx="8">
                  <c:v>2572</c:v>
                </c:pt>
                <c:pt idx="9">
                  <c:v>2572</c:v>
                </c:pt>
                <c:pt idx="10">
                  <c:v>2572</c:v>
                </c:pt>
                <c:pt idx="11">
                  <c:v>2856</c:v>
                </c:pt>
                <c:pt idx="12">
                  <c:v>2856</c:v>
                </c:pt>
                <c:pt idx="13">
                  <c:v>2856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17815</c:v>
                </c:pt>
                <c:pt idx="1">
                  <c:v>17063</c:v>
                </c:pt>
                <c:pt idx="2">
                  <c:v>15352</c:v>
                </c:pt>
                <c:pt idx="3">
                  <c:v>15066</c:v>
                </c:pt>
                <c:pt idx="4">
                  <c:v>14683</c:v>
                </c:pt>
                <c:pt idx="5">
                  <c:v>14169</c:v>
                </c:pt>
                <c:pt idx="6">
                  <c:v>13806</c:v>
                </c:pt>
                <c:pt idx="7">
                  <c:v>13529</c:v>
                </c:pt>
                <c:pt idx="8">
                  <c:v>13210</c:v>
                </c:pt>
                <c:pt idx="9">
                  <c:v>12987</c:v>
                </c:pt>
                <c:pt idx="10">
                  <c:v>12691</c:v>
                </c:pt>
                <c:pt idx="11">
                  <c:v>12426</c:v>
                </c:pt>
                <c:pt idx="12">
                  <c:v>12218</c:v>
                </c:pt>
                <c:pt idx="13">
                  <c:v>11979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南三陸町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1574</v>
      </c>
      <c r="H261" s="70" t="s">
        <v>1575</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1574</v>
      </c>
      <c r="H262" s="70" t="s">
        <v>1575</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1574</v>
      </c>
      <c r="H263" s="70" t="s">
        <v>1575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1574</v>
      </c>
      <c r="H264" s="70" t="s">
        <v>1575</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1574</v>
      </c>
      <c r="H265" s="70" t="s">
        <v>1575</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1574</v>
      </c>
      <c r="H266" s="70" t="s">
        <v>1575</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1574</v>
      </c>
      <c r="H267" s="70" t="s">
        <v>1575</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1574</v>
      </c>
      <c r="H268" s="70" t="s">
        <v>1575</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1574</v>
      </c>
      <c r="H269" s="70" t="s">
        <v>1575</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1574</v>
      </c>
      <c r="H270" s="70" t="s">
        <v>1575</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1574</v>
      </c>
      <c r="H271" s="70" t="s">
        <v>1575</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1574</v>
      </c>
      <c r="H272" s="70" t="s">
        <v>1575</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1574</v>
      </c>
      <c r="H273" s="70" t="s">
        <v>1575</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1574</v>
      </c>
      <c r="H274" s="70" t="s">
        <v>1575</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1574</v>
      </c>
      <c r="H275" s="70" t="s">
        <v>1575</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1574</v>
      </c>
      <c r="H276" s="70" t="s">
        <v>1575</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1574</v>
      </c>
      <c r="H277" s="70" t="s">
        <v>1575</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1574</v>
      </c>
      <c r="H278" s="70" t="s">
        <v>1575</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1581</v>
      </c>
      <c r="B279" s="70">
        <v>289</v>
      </c>
      <c r="C279" s="70">
        <v>19</v>
      </c>
      <c r="D279" s="70">
        <v>17</v>
      </c>
      <c r="E279" s="70">
        <v>2022</v>
      </c>
      <c r="F279" s="70" t="s">
        <v>161</v>
      </c>
      <c r="G279" s="70" t="s">
        <v>1574</v>
      </c>
      <c r="H279" s="70" t="s">
        <v>1575</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1574</v>
      </c>
      <c r="H280" s="70" t="s">
        <v>1575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1573</v>
      </c>
      <c r="B281" s="70">
        <v>289</v>
      </c>
      <c r="C281" s="70">
        <v>21</v>
      </c>
      <c r="D281" s="70">
        <v>17</v>
      </c>
      <c r="E281" s="70">
        <v>2024</v>
      </c>
      <c r="F281" s="70" t="s">
        <v>1554</v>
      </c>
      <c r="G281" s="70" t="s">
        <v>1574</v>
      </c>
      <c r="H281" s="70" t="s">
        <v>1575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1577</v>
      </c>
      <c r="H534" s="70" t="s">
        <v>1578</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1577</v>
      </c>
      <c r="H535" s="70" t="s">
        <v>1578</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1577</v>
      </c>
      <c r="H537" s="70" t="s">
        <v>1578</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1577</v>
      </c>
      <c r="H538" s="70" t="s">
        <v>1578</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1577</v>
      </c>
      <c r="H539" s="70" t="s">
        <v>1578</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1577</v>
      </c>
      <c r="H540" s="70" t="s">
        <v>1578</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1577</v>
      </c>
      <c r="H541" s="70" t="s">
        <v>1578</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1577</v>
      </c>
      <c r="H542" s="70" t="s">
        <v>1578</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1577</v>
      </c>
      <c r="H543" s="70" t="s">
        <v>1578</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1577</v>
      </c>
      <c r="H544" s="70" t="s">
        <v>1578</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1577</v>
      </c>
      <c r="H545" s="70" t="s">
        <v>1578</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1577</v>
      </c>
      <c r="H546" s="70" t="s">
        <v>1578</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1577</v>
      </c>
      <c r="H547" s="70" t="s">
        <v>1578</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1577</v>
      </c>
      <c r="H548" s="70" t="s">
        <v>1578</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1577</v>
      </c>
      <c r="H549" s="70" t="s">
        <v>1578</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1577</v>
      </c>
      <c r="H550" s="70" t="s">
        <v>1578</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1577</v>
      </c>
      <c r="H551" s="70" t="s">
        <v>1578</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1582</v>
      </c>
      <c r="B552" s="70">
        <v>238</v>
      </c>
      <c r="C552" s="70">
        <v>19</v>
      </c>
      <c r="D552" s="70">
        <v>14</v>
      </c>
      <c r="E552" s="70">
        <v>2022</v>
      </c>
      <c r="F552" s="70" t="s">
        <v>161</v>
      </c>
      <c r="G552" s="70" t="s">
        <v>1577</v>
      </c>
      <c r="H552" s="70" t="s">
        <v>1578</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238</v>
      </c>
      <c r="C554" s="70">
        <v>21</v>
      </c>
      <c r="D554" s="70">
        <v>14</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2416</v>
      </c>
      <c r="B625" s="70">
        <v>518</v>
      </c>
      <c r="C625" s="70">
        <v>8</v>
      </c>
      <c r="D625" s="70">
        <v>31</v>
      </c>
      <c r="E625" s="70">
        <v>2011</v>
      </c>
      <c r="F625" s="70" t="s">
        <v>178</v>
      </c>
      <c r="G625" s="70" t="s">
        <v>2408</v>
      </c>
      <c r="H625" s="70" t="s">
        <v>2409</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2417</v>
      </c>
      <c r="B626" s="70">
        <v>519</v>
      </c>
      <c r="C626" s="70">
        <v>9</v>
      </c>
      <c r="D626" s="70">
        <v>31</v>
      </c>
      <c r="E626" s="70">
        <v>2012</v>
      </c>
      <c r="F626" s="70" t="s">
        <v>179</v>
      </c>
      <c r="G626" s="70" t="s">
        <v>2408</v>
      </c>
      <c r="H626" s="70" t="s">
        <v>2409</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2418</v>
      </c>
      <c r="B627" s="70">
        <v>520</v>
      </c>
      <c r="C627" s="70">
        <v>10</v>
      </c>
      <c r="D627" s="70">
        <v>31</v>
      </c>
      <c r="E627" s="70">
        <v>2013</v>
      </c>
      <c r="F627" s="70" t="s">
        <v>180</v>
      </c>
      <c r="G627" s="70" t="s">
        <v>2408</v>
      </c>
      <c r="H627" s="70" t="s">
        <v>2409</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2419</v>
      </c>
      <c r="B628" s="70">
        <v>521</v>
      </c>
      <c r="C628" s="70">
        <v>11</v>
      </c>
      <c r="D628" s="70">
        <v>31</v>
      </c>
      <c r="E628" s="70">
        <v>2014</v>
      </c>
      <c r="F628" s="70" t="s">
        <v>181</v>
      </c>
      <c r="G628" s="70" t="s">
        <v>2408</v>
      </c>
      <c r="H628" s="70" t="s">
        <v>2409</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2420</v>
      </c>
      <c r="B629" s="70">
        <v>522</v>
      </c>
      <c r="C629" s="70">
        <v>12</v>
      </c>
      <c r="D629" s="70">
        <v>31</v>
      </c>
      <c r="E629" s="70">
        <v>2015</v>
      </c>
      <c r="F629" s="70" t="s">
        <v>182</v>
      </c>
      <c r="G629" s="70" t="s">
        <v>2408</v>
      </c>
      <c r="H629" s="70" t="s">
        <v>2409</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2421</v>
      </c>
      <c r="B630" s="70">
        <v>523</v>
      </c>
      <c r="C630" s="70">
        <v>13</v>
      </c>
      <c r="D630" s="70">
        <v>31</v>
      </c>
      <c r="E630" s="70">
        <v>2016</v>
      </c>
      <c r="F630" s="70" t="s">
        <v>155</v>
      </c>
      <c r="G630" s="70" t="s">
        <v>2408</v>
      </c>
      <c r="H630" s="70" t="s">
        <v>2409</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2422</v>
      </c>
      <c r="B631" s="70">
        <v>524</v>
      </c>
      <c r="C631" s="70">
        <v>14</v>
      </c>
      <c r="D631" s="70">
        <v>31</v>
      </c>
      <c r="E631" s="70">
        <v>2017</v>
      </c>
      <c r="F631" s="70" t="s">
        <v>156</v>
      </c>
      <c r="G631" s="70" t="s">
        <v>2408</v>
      </c>
      <c r="H631" s="70" t="s">
        <v>2409</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2423</v>
      </c>
      <c r="B632" s="70">
        <v>525</v>
      </c>
      <c r="C632" s="70">
        <v>15</v>
      </c>
      <c r="D632" s="70">
        <v>31</v>
      </c>
      <c r="E632" s="70">
        <v>2018</v>
      </c>
      <c r="F632" s="70" t="s">
        <v>183</v>
      </c>
      <c r="G632" s="70" t="s">
        <v>2408</v>
      </c>
      <c r="H632" s="70" t="s">
        <v>2409</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2424</v>
      </c>
      <c r="B633" s="70">
        <v>526</v>
      </c>
      <c r="C633" s="70">
        <v>16</v>
      </c>
      <c r="D633" s="70">
        <v>31</v>
      </c>
      <c r="E633" s="70">
        <v>2019</v>
      </c>
      <c r="F633" s="70" t="s">
        <v>158</v>
      </c>
      <c r="G633" s="70" t="s">
        <v>2408</v>
      </c>
      <c r="H633" s="70" t="s">
        <v>2409</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2425</v>
      </c>
      <c r="B634" s="70">
        <v>527</v>
      </c>
      <c r="C634" s="70">
        <v>17</v>
      </c>
      <c r="D634" s="70">
        <v>31</v>
      </c>
      <c r="E634" s="70">
        <v>2020</v>
      </c>
      <c r="F634" s="70" t="s">
        <v>159</v>
      </c>
      <c r="G634" s="1064" t="s">
        <v>2408</v>
      </c>
      <c r="H634" s="70" t="s">
        <v>2409</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2426</v>
      </c>
      <c r="B635" s="70">
        <v>527</v>
      </c>
      <c r="C635" s="70">
        <v>18</v>
      </c>
      <c r="D635" s="70">
        <v>31</v>
      </c>
      <c r="E635" s="70">
        <v>2021</v>
      </c>
      <c r="F635" s="70" t="s">
        <v>160</v>
      </c>
      <c r="G635" s="1064" t="s">
        <v>2408</v>
      </c>
      <c r="H635" s="70" t="s">
        <v>2409</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2427</v>
      </c>
      <c r="B636" s="70">
        <v>527</v>
      </c>
      <c r="C636" s="70">
        <v>19</v>
      </c>
      <c r="D636" s="70">
        <v>31</v>
      </c>
      <c r="E636" s="70">
        <v>2022</v>
      </c>
      <c r="F636" s="70" t="s">
        <v>161</v>
      </c>
      <c r="G636" s="70" t="s">
        <v>2408</v>
      </c>
      <c r="H636" s="70" t="s">
        <v>2409</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1775</v>
      </c>
      <c r="B9" s="70">
        <v>1</v>
      </c>
      <c r="C9" s="70">
        <v>1</v>
      </c>
      <c r="D9" s="70">
        <v>1</v>
      </c>
      <c r="E9" s="70">
        <v>1990</v>
      </c>
      <c r="F9" s="70" t="s">
        <v>787</v>
      </c>
      <c r="G9" s="1073" t="s">
        <v>1776</v>
      </c>
      <c r="H9" s="70" t="s">
        <v>1777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1778</v>
      </c>
      <c r="B10" s="70">
        <v>2</v>
      </c>
      <c r="C10" s="70">
        <v>2</v>
      </c>
      <c r="D10" s="70">
        <v>1</v>
      </c>
      <c r="E10" s="70">
        <v>2005</v>
      </c>
      <c r="F10" s="70" t="s">
        <v>789</v>
      </c>
      <c r="G10" s="1073" t="s">
        <v>1776</v>
      </c>
      <c r="H10" s="70" t="s">
        <v>1777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1779</v>
      </c>
      <c r="B11" s="70">
        <v>3</v>
      </c>
      <c r="C11" s="70">
        <v>3</v>
      </c>
      <c r="D11" s="70">
        <v>1</v>
      </c>
      <c r="E11" s="70">
        <v>2006</v>
      </c>
      <c r="F11" s="70" t="s">
        <v>790</v>
      </c>
      <c r="G11" s="1073" t="s">
        <v>1776</v>
      </c>
      <c r="H11" s="70" t="s">
        <v>1777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1780</v>
      </c>
      <c r="B12" s="70">
        <v>4</v>
      </c>
      <c r="C12" s="70">
        <v>4</v>
      </c>
      <c r="D12" s="70">
        <v>1</v>
      </c>
      <c r="E12" s="70">
        <v>2007</v>
      </c>
      <c r="F12" s="70" t="s">
        <v>791</v>
      </c>
      <c r="G12" s="1073" t="s">
        <v>1776</v>
      </c>
      <c r="H12" s="70" t="s">
        <v>1777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1781</v>
      </c>
      <c r="B13" s="70">
        <v>5</v>
      </c>
      <c r="C13" s="70">
        <v>5</v>
      </c>
      <c r="D13" s="70">
        <v>1</v>
      </c>
      <c r="E13" s="70">
        <v>2008</v>
      </c>
      <c r="F13" s="70" t="s">
        <v>792</v>
      </c>
      <c r="G13" s="1073" t="s">
        <v>1776</v>
      </c>
      <c r="H13" s="70" t="s">
        <v>1777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1782</v>
      </c>
      <c r="B14" s="70">
        <v>6</v>
      </c>
      <c r="C14" s="70">
        <v>6</v>
      </c>
      <c r="D14" s="70">
        <v>1</v>
      </c>
      <c r="E14" s="70">
        <v>2009</v>
      </c>
      <c r="F14" s="70" t="s">
        <v>176</v>
      </c>
      <c r="G14" s="1073" t="s">
        <v>1776</v>
      </c>
      <c r="H14" s="70" t="s">
        <v>1777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5.27</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5.27</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5.27</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5.27</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1783</v>
      </c>
      <c r="B15" s="70">
        <v>7</v>
      </c>
      <c r="C15" s="70">
        <v>7</v>
      </c>
      <c r="D15" s="70">
        <v>1</v>
      </c>
      <c r="E15" s="70">
        <v>2010</v>
      </c>
      <c r="F15" s="70" t="s">
        <v>177</v>
      </c>
      <c r="G15" s="1073" t="s">
        <v>1776</v>
      </c>
      <c r="H15" s="70" t="s">
        <v>1777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1784</v>
      </c>
      <c r="B16" s="70">
        <v>8</v>
      </c>
      <c r="C16" s="70">
        <v>8</v>
      </c>
      <c r="D16" s="70">
        <v>1</v>
      </c>
      <c r="E16" s="70">
        <v>2011</v>
      </c>
      <c r="F16" s="70" t="s">
        <v>178</v>
      </c>
      <c r="G16" s="1073" t="s">
        <v>1776</v>
      </c>
      <c r="H16" s="70" t="s">
        <v>1777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1785</v>
      </c>
      <c r="B17" s="70">
        <v>9</v>
      </c>
      <c r="C17" s="70">
        <v>9</v>
      </c>
      <c r="D17" s="70">
        <v>1</v>
      </c>
      <c r="E17" s="70">
        <v>2012</v>
      </c>
      <c r="F17" s="70" t="s">
        <v>179</v>
      </c>
      <c r="G17" s="1073" t="s">
        <v>1776</v>
      </c>
      <c r="H17" s="70" t="s">
        <v>1777</v>
      </c>
      <c r="I17" s="1066"/>
      <c r="J17" s="73">
        <v>0</v>
      </c>
      <c r="K17" s="73">
        <v>0</v>
      </c>
      <c r="L17" s="73">
        <v>0</v>
      </c>
      <c r="M17" s="73">
        <v>0</v>
      </c>
      <c r="N17" s="73">
        <v>0</v>
      </c>
      <c r="O17" s="73">
        <v>0</v>
      </c>
      <c r="P17" s="73">
        <v>0</v>
      </c>
      <c r="Q17" s="73">
        <v>0</v>
      </c>
      <c r="R17" s="73">
        <v>5.2569999999999997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5.2569999999999997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5.2569999999999997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5.2569999999999997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1786</v>
      </c>
      <c r="B18" s="70">
        <v>10</v>
      </c>
      <c r="C18" s="70">
        <v>10</v>
      </c>
      <c r="D18" s="70">
        <v>1</v>
      </c>
      <c r="E18" s="70">
        <v>2013</v>
      </c>
      <c r="F18" s="70" t="s">
        <v>180</v>
      </c>
      <c r="G18" s="1073" t="s">
        <v>1776</v>
      </c>
      <c r="H18" s="70" t="s">
        <v>1777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5.2220000000000004</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5.2220000000000004</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5.2220000000000004</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5.2220000000000004</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1787</v>
      </c>
      <c r="B19" s="70">
        <v>11</v>
      </c>
      <c r="C19" s="70">
        <v>11</v>
      </c>
      <c r="D19" s="70">
        <v>1</v>
      </c>
      <c r="E19" s="70">
        <v>2014</v>
      </c>
      <c r="F19" s="70" t="s">
        <v>181</v>
      </c>
      <c r="G19" s="1073" t="s">
        <v>1776</v>
      </c>
      <c r="H19" s="70" t="s">
        <v>1777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4.8479999999999999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4.8479999999999999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4.8479999999999999</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4.8479999999999999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1788</v>
      </c>
      <c r="B20" s="70">
        <v>12</v>
      </c>
      <c r="C20" s="70">
        <v>12</v>
      </c>
      <c r="D20" s="70">
        <v>1</v>
      </c>
      <c r="E20" s="70">
        <v>2015</v>
      </c>
      <c r="F20" s="70" t="s">
        <v>182</v>
      </c>
      <c r="G20" s="1073" t="s">
        <v>1776</v>
      </c>
      <c r="H20" s="70" t="s">
        <v>1777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4.68</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4.68</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4.68</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4.68</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1789</v>
      </c>
      <c r="B21" s="70">
        <v>13</v>
      </c>
      <c r="C21" s="70">
        <v>13</v>
      </c>
      <c r="D21" s="70">
        <v>1</v>
      </c>
      <c r="E21" s="70">
        <v>2016</v>
      </c>
      <c r="F21" s="70" t="s">
        <v>155</v>
      </c>
      <c r="G21" s="1073" t="s">
        <v>1776</v>
      </c>
      <c r="H21" s="70" t="s">
        <v>1777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4.8040000000000003</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4.8040000000000003</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4.8040000000000003</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4.8040000000000003</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1790</v>
      </c>
      <c r="B22" s="70">
        <v>14</v>
      </c>
      <c r="C22" s="70">
        <v>14</v>
      </c>
      <c r="D22" s="70">
        <v>1</v>
      </c>
      <c r="E22" s="70">
        <v>2017</v>
      </c>
      <c r="F22" s="70" t="s">
        <v>156</v>
      </c>
      <c r="G22" s="1073" t="s">
        <v>1776</v>
      </c>
      <c r="H22" s="70" t="s">
        <v>1777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1791</v>
      </c>
      <c r="B23" s="70">
        <v>15</v>
      </c>
      <c r="C23" s="70">
        <v>15</v>
      </c>
      <c r="D23" s="70">
        <v>1</v>
      </c>
      <c r="E23" s="70">
        <v>2018</v>
      </c>
      <c r="F23" s="70" t="s">
        <v>183</v>
      </c>
      <c r="G23" s="1073" t="s">
        <v>1776</v>
      </c>
      <c r="H23" s="70" t="s">
        <v>1777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4.5670000000000002</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4.5670000000000002</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4.5670000000000002</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4.5670000000000002</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1792</v>
      </c>
      <c r="B24" s="70">
        <v>16</v>
      </c>
      <c r="C24" s="70">
        <v>16</v>
      </c>
      <c r="D24" s="70">
        <v>1</v>
      </c>
      <c r="E24" s="70">
        <v>2019</v>
      </c>
      <c r="F24" s="70" t="s">
        <v>158</v>
      </c>
      <c r="G24" s="1073" t="s">
        <v>1776</v>
      </c>
      <c r="H24" s="70" t="s">
        <v>1777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2.6230000000000002</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2.6230000000000002</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2.6230000000000002</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2.6230000000000002</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1793</v>
      </c>
      <c r="B25" s="70">
        <v>17</v>
      </c>
      <c r="C25" s="70">
        <v>17</v>
      </c>
      <c r="D25" s="70">
        <v>1</v>
      </c>
      <c r="E25" s="70">
        <v>2020</v>
      </c>
      <c r="F25" s="70" t="s">
        <v>159</v>
      </c>
      <c r="G25" s="1073" t="s">
        <v>1776</v>
      </c>
      <c r="H25" s="70" t="s">
        <v>1777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3.875</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3.875</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3.875</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3.875</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1794</v>
      </c>
      <c r="B26" s="70">
        <v>18</v>
      </c>
      <c r="C26" s="70">
        <v>18</v>
      </c>
      <c r="D26" s="70">
        <v>1</v>
      </c>
      <c r="E26" s="70">
        <v>2021</v>
      </c>
      <c r="F26" s="70" t="s">
        <v>160</v>
      </c>
      <c r="G26" s="1073" t="s">
        <v>1776</v>
      </c>
      <c r="H26" s="70" t="s">
        <v>1777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3.8839999999999999</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3.8839999999999999</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3.8839999999999999</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3.8839999999999999</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1795</v>
      </c>
      <c r="B27" s="70">
        <v>19</v>
      </c>
      <c r="C27" s="70">
        <v>19</v>
      </c>
      <c r="D27" s="70">
        <v>1</v>
      </c>
      <c r="E27" s="70">
        <v>2022</v>
      </c>
      <c r="F27" s="70" t="s">
        <v>161</v>
      </c>
      <c r="G27" s="1073" t="s">
        <v>1776</v>
      </c>
      <c r="H27" s="70" t="s">
        <v>1777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1796</v>
      </c>
      <c r="B28" s="70">
        <v>20</v>
      </c>
      <c r="C28" s="70">
        <v>20</v>
      </c>
      <c r="D28" s="70">
        <v>1</v>
      </c>
      <c r="E28" s="70">
        <v>2023</v>
      </c>
      <c r="F28" s="70" t="s">
        <v>1539</v>
      </c>
      <c r="G28" s="1073" t="s">
        <v>1776</v>
      </c>
      <c r="H28" s="70" t="s">
        <v>1777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1797</v>
      </c>
      <c r="B29" s="70">
        <v>21</v>
      </c>
      <c r="C29" s="70">
        <v>21</v>
      </c>
      <c r="D29" s="70">
        <v>1</v>
      </c>
      <c r="E29" s="70">
        <v>2024</v>
      </c>
      <c r="F29" s="70" t="s">
        <v>1554</v>
      </c>
      <c r="G29" s="1073" t="s">
        <v>1776</v>
      </c>
      <c r="H29" s="70" t="s">
        <v>1777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1560</v>
      </c>
      <c r="G30" s="1073" t="s">
        <v>1776</v>
      </c>
      <c r="H30" s="70" t="s">
        <v>1777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1561</v>
      </c>
      <c r="G31" s="1073" t="s">
        <v>1776</v>
      </c>
      <c r="H31" s="70" t="s">
        <v>1777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1562</v>
      </c>
      <c r="G32" s="1073" t="s">
        <v>1776</v>
      </c>
      <c r="H32" s="70" t="s">
        <v>1777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1563</v>
      </c>
      <c r="G33" s="1073" t="s">
        <v>1776</v>
      </c>
      <c r="H33" s="70" t="s">
        <v>1777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1564</v>
      </c>
      <c r="G34" s="1073" t="s">
        <v>1776</v>
      </c>
      <c r="H34" s="70" t="s">
        <v>1777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1565</v>
      </c>
      <c r="G35" s="1073" t="s">
        <v>1776</v>
      </c>
      <c r="H35" s="70" t="s">
        <v>1777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2314</v>
      </c>
      <c r="B10" s="70">
        <v>2</v>
      </c>
      <c r="C10" s="70">
        <v>18</v>
      </c>
      <c r="D10" s="70">
        <v>2</v>
      </c>
      <c r="E10" s="70">
        <v>2024</v>
      </c>
      <c r="F10" s="70" t="s">
        <v>1554</v>
      </c>
      <c r="G10" s="1073" t="s">
        <v>2311</v>
      </c>
      <c r="H10" s="70" t="s">
        <v>2312</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2318</v>
      </c>
      <c r="B13" s="70">
        <v>5</v>
      </c>
      <c r="C13" s="70">
        <v>18</v>
      </c>
      <c r="D13" s="70">
        <v>5</v>
      </c>
      <c r="E13" s="70">
        <v>2024</v>
      </c>
      <c r="F13" s="70" t="s">
        <v>1554</v>
      </c>
      <c r="G13" s="1073" t="s">
        <v>2315</v>
      </c>
      <c r="H13" s="70" t="s">
        <v>2316</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2370</v>
      </c>
      <c r="B17" s="70">
        <v>9</v>
      </c>
      <c r="C17" s="70">
        <v>18</v>
      </c>
      <c r="D17" s="70">
        <v>9</v>
      </c>
      <c r="E17" s="70">
        <v>2024</v>
      </c>
      <c r="F17" s="70" t="s">
        <v>1554</v>
      </c>
      <c r="G17" s="1073" t="s">
        <v>2367</v>
      </c>
      <c r="H17" s="70" t="s">
        <v>2368</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2264</v>
      </c>
      <c r="B22" s="70">
        <v>14</v>
      </c>
      <c r="C22" s="70">
        <v>18</v>
      </c>
      <c r="D22" s="70">
        <v>14</v>
      </c>
      <c r="E22" s="70">
        <v>2024</v>
      </c>
      <c r="F22" s="70" t="s">
        <v>1554</v>
      </c>
      <c r="G22" s="1073" t="s">
        <v>2243</v>
      </c>
      <c r="H22" s="70" t="s">
        <v>2244</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2326</v>
      </c>
      <c r="B26" s="70">
        <v>18</v>
      </c>
      <c r="C26" s="70">
        <v>18</v>
      </c>
      <c r="D26" s="70">
        <v>18</v>
      </c>
      <c r="E26" s="70">
        <v>2024</v>
      </c>
      <c r="F26" s="70" t="s">
        <v>1554</v>
      </c>
      <c r="G26" s="1073" t="s">
        <v>2323</v>
      </c>
      <c r="H26" s="70" t="s">
        <v>2324</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2433</v>
      </c>
      <c r="B31" s="70">
        <v>23</v>
      </c>
      <c r="C31" s="70">
        <v>18</v>
      </c>
      <c r="D31" s="70">
        <v>23</v>
      </c>
      <c r="E31" s="70">
        <v>2024</v>
      </c>
      <c r="F31" s="70" t="s">
        <v>1554</v>
      </c>
      <c r="G31" s="1073" t="s">
        <v>2434</v>
      </c>
      <c r="H31" s="70" t="s">
        <v>2435</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2436</v>
      </c>
      <c r="B34" s="70">
        <v>26</v>
      </c>
      <c r="C34" s="70">
        <v>18</v>
      </c>
      <c r="D34" s="70">
        <v>26</v>
      </c>
      <c r="E34" s="70">
        <v>2024</v>
      </c>
      <c r="F34" s="70" t="s">
        <v>1554</v>
      </c>
      <c r="G34" s="1073" t="s">
        <v>2437</v>
      </c>
      <c r="H34" s="70" t="s">
        <v>2438</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1730</v>
      </c>
      <c r="H37" s="70" t="s">
        <v>1731</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1797</v>
      </c>
      <c r="B39" s="70">
        <v>31</v>
      </c>
      <c r="C39" s="70">
        <v>18</v>
      </c>
      <c r="D39" s="70">
        <v>31</v>
      </c>
      <c r="E39" s="70">
        <v>2024</v>
      </c>
      <c r="F39" s="70" t="s">
        <v>1554</v>
      </c>
      <c r="G39" s="1073" t="s">
        <v>1776</v>
      </c>
      <c r="H39" s="70" t="s">
        <v>1777</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1977</v>
      </c>
      <c r="B41" s="70">
        <v>33</v>
      </c>
      <c r="C41" s="70">
        <v>18</v>
      </c>
      <c r="D41" s="70">
        <v>33</v>
      </c>
      <c r="E41" s="70">
        <v>2024</v>
      </c>
      <c r="F41" s="70" t="s">
        <v>1554</v>
      </c>
      <c r="G41" s="1073" t="s">
        <v>1956</v>
      </c>
      <c r="H41" s="70" t="s">
        <v>1957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2378</v>
      </c>
      <c r="B43" s="70">
        <v>35</v>
      </c>
      <c r="C43" s="70">
        <v>18</v>
      </c>
      <c r="D43" s="70">
        <v>35</v>
      </c>
      <c r="E43" s="70">
        <v>2024</v>
      </c>
      <c r="F43" s="70" t="s">
        <v>1554</v>
      </c>
      <c r="G43" s="1073" t="s">
        <v>2375</v>
      </c>
      <c r="H43" s="70" t="s">
        <v>2376</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1655</v>
      </c>
      <c r="B44" s="70">
        <v>36</v>
      </c>
      <c r="C44" s="70">
        <v>18</v>
      </c>
      <c r="D44" s="70">
        <v>36</v>
      </c>
      <c r="E44" s="70">
        <v>2024</v>
      </c>
      <c r="F44" s="70" t="s">
        <v>1554</v>
      </c>
      <c r="G44" s="1073" t="s">
        <v>1652</v>
      </c>
      <c r="H44" s="70" t="s">
        <v>1653</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2313</v>
      </c>
      <c r="B190" s="70">
        <v>182</v>
      </c>
      <c r="C190" s="70">
        <v>16</v>
      </c>
      <c r="D190" s="70">
        <v>2</v>
      </c>
      <c r="E190" s="70">
        <v>2022</v>
      </c>
      <c r="F190" s="70" t="s">
        <v>161</v>
      </c>
      <c r="G190" s="1073" t="s">
        <v>2311</v>
      </c>
      <c r="H190" s="70" t="s">
        <v>2312</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2317</v>
      </c>
      <c r="B193" s="70">
        <v>185</v>
      </c>
      <c r="C193" s="70">
        <v>16</v>
      </c>
      <c r="D193" s="70">
        <v>5</v>
      </c>
      <c r="E193" s="70">
        <v>2022</v>
      </c>
      <c r="F193" s="70" t="s">
        <v>161</v>
      </c>
      <c r="G193" s="1073" t="s">
        <v>2315</v>
      </c>
      <c r="H193" s="70" t="s">
        <v>2316</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2369</v>
      </c>
      <c r="B197" s="70">
        <v>189</v>
      </c>
      <c r="C197" s="70">
        <v>16</v>
      </c>
      <c r="D197" s="70">
        <v>9</v>
      </c>
      <c r="E197" s="70">
        <v>2022</v>
      </c>
      <c r="F197" s="70" t="s">
        <v>161</v>
      </c>
      <c r="G197" s="1073" t="s">
        <v>2367</v>
      </c>
      <c r="H197" s="70" t="s">
        <v>2368</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2439</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2262</v>
      </c>
      <c r="B202" s="70">
        <v>194</v>
      </c>
      <c r="C202" s="70">
        <v>16</v>
      </c>
      <c r="D202" s="70">
        <v>14</v>
      </c>
      <c r="E202" s="70">
        <v>2022</v>
      </c>
      <c r="F202" s="70" t="s">
        <v>161</v>
      </c>
      <c r="G202" s="1073" t="s">
        <v>2243</v>
      </c>
      <c r="H202" s="70" t="s">
        <v>2244</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2325</v>
      </c>
      <c r="B206" s="70">
        <v>198</v>
      </c>
      <c r="C206" s="70">
        <v>16</v>
      </c>
      <c r="D206" s="70">
        <v>18</v>
      </c>
      <c r="E206" s="70">
        <v>2022</v>
      </c>
      <c r="F206" s="70" t="s">
        <v>161</v>
      </c>
      <c r="G206" s="1073" t="s">
        <v>2323</v>
      </c>
      <c r="H206" s="70" t="s">
        <v>2324</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2440</v>
      </c>
      <c r="B211" s="70">
        <v>203</v>
      </c>
      <c r="C211" s="70">
        <v>16</v>
      </c>
      <c r="D211" s="70">
        <v>23</v>
      </c>
      <c r="E211" s="70">
        <v>2022</v>
      </c>
      <c r="F211" s="70" t="s">
        <v>161</v>
      </c>
      <c r="G211" s="1073" t="s">
        <v>2434</v>
      </c>
      <c r="H211" s="70" t="s">
        <v>2435</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2437</v>
      </c>
      <c r="H214" s="70" t="s">
        <v>2438</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1749</v>
      </c>
      <c r="B217" s="70">
        <v>209</v>
      </c>
      <c r="C217" s="70">
        <v>16</v>
      </c>
      <c r="D217" s="70">
        <v>29</v>
      </c>
      <c r="E217" s="70">
        <v>2022</v>
      </c>
      <c r="F217" s="70" t="s">
        <v>161</v>
      </c>
      <c r="G217" s="1073" t="s">
        <v>1730</v>
      </c>
      <c r="H217" s="70" t="s">
        <v>1731</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1795</v>
      </c>
      <c r="B219" s="70">
        <v>211</v>
      </c>
      <c r="C219" s="70">
        <v>16</v>
      </c>
      <c r="D219" s="70">
        <v>31</v>
      </c>
      <c r="E219" s="70">
        <v>2022</v>
      </c>
      <c r="F219" s="70" t="s">
        <v>161</v>
      </c>
      <c r="G219" s="1073" t="s">
        <v>1776</v>
      </c>
      <c r="H219" s="70" t="s">
        <v>1777</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1975</v>
      </c>
      <c r="B221" s="70">
        <v>213</v>
      </c>
      <c r="C221" s="70">
        <v>16</v>
      </c>
      <c r="D221" s="70">
        <v>33</v>
      </c>
      <c r="E221" s="70">
        <v>2022</v>
      </c>
      <c r="F221" s="70" t="s">
        <v>161</v>
      </c>
      <c r="G221" s="1073" t="s">
        <v>1956</v>
      </c>
      <c r="H221" s="70" t="s">
        <v>1957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2377</v>
      </c>
      <c r="B223" s="70">
        <v>215</v>
      </c>
      <c r="C223" s="70">
        <v>16</v>
      </c>
      <c r="D223" s="70">
        <v>35</v>
      </c>
      <c r="E223" s="70">
        <v>2022</v>
      </c>
      <c r="F223" s="70" t="s">
        <v>161</v>
      </c>
      <c r="G223" s="1073" t="s">
        <v>2375</v>
      </c>
      <c r="H223" s="70" t="s">
        <v>2376</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1654</v>
      </c>
      <c r="B224" s="70">
        <v>216</v>
      </c>
      <c r="C224" s="70">
        <v>16</v>
      </c>
      <c r="D224" s="70">
        <v>36</v>
      </c>
      <c r="E224" s="70">
        <v>2022</v>
      </c>
      <c r="F224" s="70" t="s">
        <v>161</v>
      </c>
      <c r="G224" s="1073" t="s">
        <v>1652</v>
      </c>
      <c r="H224" s="70" t="s">
        <v>1653</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1776</v>
      </c>
      <c r="H6" s="77" t="s">
        <v>1777</v>
      </c>
      <c r="I6" s="77" t="s">
        <v>2408</v>
      </c>
      <c r="J6" s="77" t="s">
        <v>2409</v>
      </c>
      <c r="K6" s="1080">
        <v>40</v>
      </c>
      <c r="L6" s="1081">
        <v>7</v>
      </c>
      <c r="M6" s="1044"/>
      <c r="N6" s="988">
        <v>1</v>
      </c>
      <c r="O6" s="77" t="s">
        <v>1661</v>
      </c>
      <c r="P6" s="77" t="s">
        <v>1662</v>
      </c>
      <c r="Q6" s="77" t="s">
        <v>1501</v>
      </c>
      <c r="R6" s="16"/>
      <c r="S6" s="77">
        <v>1</v>
      </c>
      <c r="T6" s="77" t="s">
        <v>1776</v>
      </c>
      <c r="U6" s="77" t="s">
        <v>1777</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2311</v>
      </c>
      <c r="AE7" s="77" t="s">
        <v>2312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2331</v>
      </c>
      <c r="AE9" s="77" t="s">
        <v>2332</v>
      </c>
      <c r="AF9" s="77" t="s">
        <v>1501</v>
      </c>
    </row>
    <row r="10" spans="1:32" ht="12">
      <c r="A10" s="16"/>
      <c r="B10" s="16"/>
      <c r="C10" s="16"/>
      <c r="D10" s="16"/>
      <c r="F10" s="75" t="s">
        <v>1501</v>
      </c>
      <c r="G10" s="76" t="s">
        <v>1776</v>
      </c>
      <c r="H10" s="77" t="s">
        <v>1777</v>
      </c>
      <c r="I10" s="77" t="s">
        <v>2408</v>
      </c>
      <c r="J10" s="77" t="s">
        <v>2409</v>
      </c>
      <c r="K10" s="1079">
        <v>40</v>
      </c>
      <c r="L10" s="1045">
        <v>7</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2315</v>
      </c>
      <c r="AE10" s="77" t="s">
        <v>2316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2327</v>
      </c>
      <c r="AE11" s="77" t="s">
        <v>2328</v>
      </c>
      <c r="AF11" s="77" t="s">
        <v>1501</v>
      </c>
    </row>
    <row r="12" spans="1:32" ht="12">
      <c r="A12" s="16"/>
      <c r="B12" s="16"/>
      <c r="C12" s="16"/>
      <c r="D12" s="16"/>
      <c r="F12" s="75" t="s">
        <v>1505</v>
      </c>
      <c r="G12" s="76" t="s">
        <v>1776</v>
      </c>
      <c r="H12" s="77"/>
      <c r="I12" s="77" t="s">
        <v>1776</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2367</v>
      </c>
      <c r="AE14" s="77" t="s">
        <v>2368</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1574</v>
      </c>
      <c r="P18" s="77" t="s">
        <v>1575</v>
      </c>
      <c r="Q18" s="77" t="s">
        <v>1501</v>
      </c>
      <c r="R18" s="16"/>
      <c r="S18" s="16"/>
      <c r="T18" s="16"/>
      <c r="U18" s="16"/>
      <c r="V18" s="16"/>
      <c r="W18" s="16"/>
      <c r="X18" s="77">
        <v>13</v>
      </c>
      <c r="Y18" s="692" t="s">
        <v>1574</v>
      </c>
      <c r="Z18" s="77" t="s">
        <v>1575</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2243</v>
      </c>
      <c r="AE19" s="77" t="s">
        <v>2244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2323</v>
      </c>
      <c r="AE23" s="77" t="s">
        <v>2324</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2434</v>
      </c>
      <c r="AE28" s="77" t="s">
        <v>2435</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2437</v>
      </c>
      <c r="AE31" s="77" t="s">
        <v>2438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1730</v>
      </c>
      <c r="AE34" s="77" t="s">
        <v>1731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1776</v>
      </c>
      <c r="AE36" s="77" t="s">
        <v>1777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1956</v>
      </c>
      <c r="AE38" s="77" t="s">
        <v>1957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2375</v>
      </c>
      <c r="AE40" s="77" t="s">
        <v>2376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1652</v>
      </c>
      <c r="AE41" s="77" t="s">
        <v>1653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南三陸町</v>
      </c>
      <c r="K4" s="70" t="str">
        <f>HLOOKUP(K3,比較地域マスタ!$E$5:$L$6,2,0)</f>
        <v>04606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南三陸町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47.257038251548465</v>
      </c>
      <c r="BB5" s="29"/>
      <c r="BC5" s="17"/>
      <c r="BD5" s="1005">
        <f>SUM(BC6:BC8)</f>
        <v>38.294848892281337</v>
      </c>
      <c r="BE5" s="29"/>
      <c r="BF5" s="17"/>
      <c r="BG5" s="1005">
        <f>AK35</f>
        <v>29.440923527135944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25.038242055034871</v>
      </c>
      <c r="BA6" s="17"/>
      <c r="BB6" s="29"/>
      <c r="BC6" s="1005">
        <f>O32</f>
        <v>27.81043821078951</v>
      </c>
      <c r="BD6" s="17"/>
      <c r="BE6" s="29"/>
      <c r="BF6" s="1005">
        <f>AK36</f>
        <v>19.769049544905204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2.2779873052593951</v>
      </c>
      <c r="BA7" s="17"/>
      <c r="BB7" s="29"/>
      <c r="BC7" s="1005">
        <f>O33</f>
        <v>1.7640779363816841</v>
      </c>
      <c r="BD7" s="17"/>
      <c r="BE7" s="29"/>
      <c r="BF7" s="1005">
        <f t="shared" ref="BF7:BF8" si="0">AK37</f>
        <v>1.4461295628908843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19.9408088912542</v>
      </c>
      <c r="BA8" s="17"/>
      <c r="BB8" s="29"/>
      <c r="BC8" s="1005">
        <f>O34</f>
        <v>8.7203327451101416</v>
      </c>
      <c r="BD8" s="17"/>
      <c r="BE8" s="29"/>
      <c r="BF8" s="1005">
        <f t="shared" si="0"/>
        <v>8.2257444193398523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127.43635352776437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17.5201086779444</v>
      </c>
      <c r="BA9" s="1005">
        <f>AZ9</f>
        <v>17.5201086779444</v>
      </c>
      <c r="BB9" s="29"/>
      <c r="BC9" s="1005">
        <f>O35</f>
        <v>21.891864778089619</v>
      </c>
      <c r="BD9" s="1005">
        <f>BC9</f>
        <v>21.891864778089619</v>
      </c>
      <c r="BE9" s="29"/>
      <c r="BF9" s="1005">
        <f>AK39</f>
        <v>10.482974248942686</v>
      </c>
      <c r="BG9" s="1005">
        <f>AK39</f>
        <v>10.482974248942686</v>
      </c>
      <c r="BH9" s="29"/>
    </row>
    <row r="10" spans="1:62" ht="17.100000000000001" customHeight="1" thickBot="1">
      <c r="B10" s="323"/>
      <c r="C10" s="324"/>
      <c r="D10" s="326"/>
      <c r="E10" s="326"/>
      <c r="F10" s="326"/>
      <c r="G10" s="325"/>
      <c r="H10" s="325"/>
      <c r="I10" s="326"/>
      <c r="J10" s="327"/>
      <c r="K10" s="334"/>
      <c r="L10" s="246" t="s">
        <v>114</v>
      </c>
      <c r="M10" s="246"/>
      <c r="N10" s="563"/>
      <c r="O10" s="906">
        <f>SUM(O11:O13)</f>
        <v>47.257038251548465</v>
      </c>
      <c r="P10" s="453">
        <f t="shared" ref="P10:P22" si="1">O10/$O$9</f>
        <v>0.37082855043598406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21.245999269829259</v>
      </c>
      <c r="BA10" s="1005">
        <f>AZ10</f>
        <v>21.245999269829259</v>
      </c>
      <c r="BB10" s="29"/>
      <c r="BC10" s="1005">
        <f>O36</f>
        <v>21.348448982438089</v>
      </c>
      <c r="BD10" s="1005">
        <f>BC10</f>
        <v>21.348448982438089</v>
      </c>
      <c r="BE10" s="29"/>
      <c r="BF10" s="1005">
        <f>AK40</f>
        <v>13.237738040130445</v>
      </c>
      <c r="BG10" s="1005">
        <f>AK40</f>
        <v>13.237738040130445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25.038242055034871</v>
      </c>
      <c r="P11" s="454">
        <f t="shared" si="1"/>
        <v>0.19647644774754031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41.413207328442255</v>
      </c>
      <c r="BB11" s="29"/>
      <c r="BC11" s="1005"/>
      <c r="BD11" s="1005">
        <f>SUM(BC12:BC14)</f>
        <v>37.839046502606102</v>
      </c>
      <c r="BE11" s="29"/>
      <c r="BF11" s="17"/>
      <c r="BG11" s="1005">
        <f>AK41</f>
        <v>29.754950649815211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2.2779873052593951</v>
      </c>
      <c r="P12" s="454">
        <f t="shared" si="1"/>
        <v>1.78754903306543E-2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40.301611996409342</v>
      </c>
      <c r="BA12" s="17"/>
      <c r="BB12" s="29"/>
      <c r="BC12" s="1005">
        <f>O38</f>
        <v>36.703244596970052</v>
      </c>
      <c r="BD12" s="17"/>
      <c r="BE12" s="29"/>
      <c r="BF12" s="1005">
        <f>AK42</f>
        <v>29.049748806422848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19.9408088912542</v>
      </c>
      <c r="P13" s="454">
        <f t="shared" si="1"/>
        <v>0.15647661235778945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1.1115953320329099</v>
      </c>
      <c r="BA13" s="17"/>
      <c r="BB13" s="29"/>
      <c r="BC13" s="1005">
        <f>O41</f>
        <v>1.13580190563605</v>
      </c>
      <c r="BD13" s="17"/>
      <c r="BE13" s="29"/>
      <c r="BF13" s="1005">
        <f>AK45</f>
        <v>0.70520184339236247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17.5201086779444</v>
      </c>
      <c r="P14" s="453">
        <f t="shared" si="1"/>
        <v>0.13748124607259199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21.245999269829259</v>
      </c>
      <c r="P15" s="453">
        <f t="shared" si="1"/>
        <v>0.16671851227444628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41.413207328442255</v>
      </c>
      <c r="P16" s="453">
        <f t="shared" si="1"/>
        <v>0.32497169121697772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40.301611996409342</v>
      </c>
      <c r="P17" s="454">
        <f t="shared" si="1"/>
        <v>0.31624894216412813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18.266008504203391</v>
      </c>
      <c r="P18" s="454">
        <f t="shared" si="1"/>
        <v>0.1433343625939815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22.035603492205951</v>
      </c>
      <c r="P19" s="454">
        <f t="shared" si="1"/>
        <v>0.17291457957014666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1.1115953320329099</v>
      </c>
      <c r="P20" s="454">
        <f t="shared" si="1"/>
        <v>8.7227490528495721E-3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50.888777078469182</v>
      </c>
      <c r="AZ22" s="1005">
        <f t="shared" si="3"/>
        <v>41.214218879042249</v>
      </c>
      <c r="BA22" s="1005">
        <f t="shared" si="3"/>
        <v>27.214364820173998</v>
      </c>
      <c r="BB22" s="1005">
        <f t="shared" si="3"/>
        <v>37.70092199481148</v>
      </c>
      <c r="BC22" s="1005">
        <f t="shared" si="3"/>
        <v>38.294848892281337</v>
      </c>
      <c r="BD22" s="1005">
        <f t="shared" si="3"/>
        <v>34.65295389954202</v>
      </c>
      <c r="BE22" s="1005">
        <f t="shared" si="3"/>
        <v>36.009925660870721</v>
      </c>
      <c r="BF22" s="1005">
        <f t="shared" si="3"/>
        <v>37.052961259399694</v>
      </c>
      <c r="BG22" s="1005">
        <f t="shared" si="3"/>
        <v>36.31171311472896</v>
      </c>
      <c r="BH22" s="1005">
        <f t="shared" si="3"/>
        <v>35.011165455503466</v>
      </c>
      <c r="BI22" s="1005">
        <f t="shared" si="3"/>
        <v>31.50133390080515</v>
      </c>
      <c r="BJ22" s="1005">
        <f t="shared" si="3"/>
        <v>33.143612329035022</v>
      </c>
      <c r="BK22" s="1005">
        <f t="shared" si="3"/>
        <v>31.604510609340423</v>
      </c>
      <c r="BL22" s="1005">
        <f t="shared" si="3"/>
        <v>29.440923527135944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19.402671006970468</v>
      </c>
      <c r="AZ23" s="1005">
        <f t="shared" ref="AZ23:BL23" si="4">Y39</f>
        <v>18.874059543463069</v>
      </c>
      <c r="BA23" s="1005">
        <f t="shared" si="4"/>
        <v>19.914013037537611</v>
      </c>
      <c r="BB23" s="1005">
        <f t="shared" si="4"/>
        <v>22.325204509730021</v>
      </c>
      <c r="BC23" s="1005">
        <f t="shared" si="4"/>
        <v>21.891864778089619</v>
      </c>
      <c r="BD23" s="1005">
        <f t="shared" si="4"/>
        <v>13.572605536321131</v>
      </c>
      <c r="BE23" s="1005">
        <f t="shared" si="4"/>
        <v>12.991844097411461</v>
      </c>
      <c r="BF23" s="1005">
        <f t="shared" si="4"/>
        <v>10.695430250472874</v>
      </c>
      <c r="BG23" s="1005">
        <f t="shared" si="4"/>
        <v>10.385675778235727</v>
      </c>
      <c r="BH23" s="1005">
        <f t="shared" si="4"/>
        <v>11.074242829642056</v>
      </c>
      <c r="BI23" s="1005">
        <f t="shared" si="4"/>
        <v>10.588585808321209</v>
      </c>
      <c r="BJ23" s="1005">
        <f t="shared" si="4"/>
        <v>10.017876135106174</v>
      </c>
      <c r="BK23" s="1005">
        <f t="shared" si="4"/>
        <v>11.351218267056741</v>
      </c>
      <c r="BL23" s="1005">
        <f t="shared" si="4"/>
        <v>10.482974248942686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20.951735651066191</v>
      </c>
      <c r="AZ24" s="1005">
        <f t="shared" ref="AZ24:BL24" si="5">Y40</f>
        <v>19.03562603541576</v>
      </c>
      <c r="BA24" s="1005">
        <f t="shared" si="5"/>
        <v>21.229975955360931</v>
      </c>
      <c r="BB24" s="1005">
        <f t="shared" si="5"/>
        <v>22.084402421545519</v>
      </c>
      <c r="BC24" s="1005">
        <f t="shared" si="5"/>
        <v>21.348448982438089</v>
      </c>
      <c r="BD24" s="1005">
        <f t="shared" si="5"/>
        <v>18.13804797050193</v>
      </c>
      <c r="BE24" s="1005">
        <f t="shared" si="5"/>
        <v>15.337776963108491</v>
      </c>
      <c r="BF24" s="1005">
        <f t="shared" si="5"/>
        <v>15.215631427382366</v>
      </c>
      <c r="BG24" s="1005">
        <f t="shared" si="5"/>
        <v>16.38571955618233</v>
      </c>
      <c r="BH24" s="1005">
        <f t="shared" si="5"/>
        <v>15.324897780351963</v>
      </c>
      <c r="BI24" s="1005">
        <f t="shared" si="5"/>
        <v>13.196466103308923</v>
      </c>
      <c r="BJ24" s="1005">
        <f t="shared" si="5"/>
        <v>13.437843764216826</v>
      </c>
      <c r="BK24" s="1005">
        <f t="shared" si="5"/>
        <v>12.823767268046193</v>
      </c>
      <c r="BL24" s="1005">
        <f t="shared" si="5"/>
        <v>13.237738040130445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39.05741625770608</v>
      </c>
      <c r="AZ25" s="1005">
        <f t="shared" ref="AZ25:BL25" si="6">Y41</f>
        <v>39.503211757202024</v>
      </c>
      <c r="BA25" s="1005">
        <f t="shared" si="6"/>
        <v>36.928717709010812</v>
      </c>
      <c r="BB25" s="1005">
        <f t="shared" si="6"/>
        <v>37.624036416700115</v>
      </c>
      <c r="BC25" s="1005">
        <f t="shared" si="6"/>
        <v>37.839046502606102</v>
      </c>
      <c r="BD25" s="1005">
        <f t="shared" si="6"/>
        <v>36.832322150299746</v>
      </c>
      <c r="BE25" s="1005">
        <f t="shared" si="6"/>
        <v>36.618748077347789</v>
      </c>
      <c r="BF25" s="1005">
        <f t="shared" si="6"/>
        <v>35.8186189332284</v>
      </c>
      <c r="BG25" s="1005">
        <f t="shared" si="6"/>
        <v>35.02798705948927</v>
      </c>
      <c r="BH25" s="1005">
        <f t="shared" si="6"/>
        <v>34.288032985791347</v>
      </c>
      <c r="BI25" s="1005">
        <f t="shared" si="6"/>
        <v>33.569765416519253</v>
      </c>
      <c r="BJ25" s="1005">
        <f t="shared" si="6"/>
        <v>30.36584450724737</v>
      </c>
      <c r="BK25" s="1005">
        <f t="shared" si="6"/>
        <v>29.950767740644395</v>
      </c>
      <c r="BL25" s="1005">
        <f t="shared" si="6"/>
        <v>29.754950649815211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130.30059999421192</v>
      </c>
      <c r="AZ27" s="1005">
        <f t="shared" si="8"/>
        <v>118.6271162151231</v>
      </c>
      <c r="BA27" s="1005">
        <f t="shared" si="8"/>
        <v>105.28707152208335</v>
      </c>
      <c r="BB27" s="1005">
        <f t="shared" si="8"/>
        <v>119.73456534278714</v>
      </c>
      <c r="BC27" s="1005">
        <f t="shared" si="8"/>
        <v>119.37420915541514</v>
      </c>
      <c r="BD27" s="1005">
        <f t="shared" si="8"/>
        <v>103.19592955666482</v>
      </c>
      <c r="BE27" s="1005">
        <f t="shared" si="8"/>
        <v>100.95829479873846</v>
      </c>
      <c r="BF27" s="1005">
        <f t="shared" si="8"/>
        <v>98.782641870483332</v>
      </c>
      <c r="BG27" s="1005">
        <f t="shared" si="8"/>
        <v>98.111095508636282</v>
      </c>
      <c r="BH27" s="1005">
        <f t="shared" si="8"/>
        <v>95.698339051288826</v>
      </c>
      <c r="BI27" s="1005">
        <f t="shared" si="8"/>
        <v>88.856151228954531</v>
      </c>
      <c r="BJ27" s="1005">
        <f t="shared" si="8"/>
        <v>86.965176735605397</v>
      </c>
      <c r="BK27" s="1005">
        <f t="shared" si="8"/>
        <v>85.730263885087751</v>
      </c>
      <c r="BL27" s="1005">
        <f t="shared" si="8"/>
        <v>82.916586466024285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119.37420915541514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38.294848892281337</v>
      </c>
      <c r="P31" s="453">
        <f t="shared" ref="P31:P43" si="9">O31/$O$30</f>
        <v>0.3207966709327027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27.81043821078951</v>
      </c>
      <c r="P32" s="454">
        <f t="shared" si="9"/>
        <v>0.23296856504894342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1.7640779363816841</v>
      </c>
      <c r="P33" s="454">
        <f t="shared" si="9"/>
        <v>1.4777714121523549E-2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8.7203327451101416</v>
      </c>
      <c r="P34" s="454">
        <f t="shared" si="9"/>
        <v>7.3050391762235711E-2</v>
      </c>
      <c r="Q34" s="328"/>
      <c r="R34" s="13"/>
      <c r="S34" s="323"/>
      <c r="T34" s="563" t="s">
        <v>112</v>
      </c>
      <c r="U34" s="332"/>
      <c r="V34" s="332"/>
      <c r="W34" s="332"/>
      <c r="X34" s="893">
        <f>X35+X39+X40+X41+X47</f>
        <v>130.30059999421192</v>
      </c>
      <c r="Y34" s="894">
        <f t="shared" ref="Y34:AK34" si="10">Y35+Y39+Y40+Y41+Y47</f>
        <v>118.6271162151231</v>
      </c>
      <c r="Z34" s="894">
        <f t="shared" si="10"/>
        <v>105.28707152208335</v>
      </c>
      <c r="AA34" s="894">
        <f t="shared" si="10"/>
        <v>119.73456534278714</v>
      </c>
      <c r="AB34" s="894">
        <f t="shared" si="10"/>
        <v>119.37420915541514</v>
      </c>
      <c r="AC34" s="894">
        <f t="shared" si="10"/>
        <v>103.19592955666482</v>
      </c>
      <c r="AD34" s="894">
        <f t="shared" si="10"/>
        <v>100.95829479873846</v>
      </c>
      <c r="AE34" s="894">
        <f t="shared" si="10"/>
        <v>98.782641870483332</v>
      </c>
      <c r="AF34" s="894">
        <f t="shared" si="10"/>
        <v>98.111095508636282</v>
      </c>
      <c r="AG34" s="894">
        <f t="shared" si="10"/>
        <v>95.698339051288826</v>
      </c>
      <c r="AH34" s="894">
        <f t="shared" si="10"/>
        <v>88.856151228954531</v>
      </c>
      <c r="AI34" s="894">
        <f t="shared" si="10"/>
        <v>86.965176735605397</v>
      </c>
      <c r="AJ34" s="894">
        <f t="shared" si="10"/>
        <v>85.730263885087751</v>
      </c>
      <c r="AK34" s="895">
        <f t="shared" si="10"/>
        <v>82.916586466024285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21.891864778089619</v>
      </c>
      <c r="P35" s="453">
        <f t="shared" si="9"/>
        <v>0.18338856385291952</v>
      </c>
      <c r="Q35" s="328"/>
      <c r="R35" s="13"/>
      <c r="S35" s="323"/>
      <c r="T35" s="334"/>
      <c r="U35" s="246" t="s">
        <v>114</v>
      </c>
      <c r="V35" s="344"/>
      <c r="W35" s="344"/>
      <c r="X35" s="896">
        <f>SUM(X36:X38)</f>
        <v>50.888777078469182</v>
      </c>
      <c r="Y35" s="897">
        <f t="shared" ref="Y35:AK35" si="11">SUM(Y36:Y38)</f>
        <v>41.214218879042249</v>
      </c>
      <c r="Z35" s="897">
        <f t="shared" si="11"/>
        <v>27.214364820173998</v>
      </c>
      <c r="AA35" s="897">
        <f t="shared" si="11"/>
        <v>37.70092199481148</v>
      </c>
      <c r="AB35" s="897">
        <f t="shared" si="11"/>
        <v>38.294848892281337</v>
      </c>
      <c r="AC35" s="897">
        <f t="shared" si="11"/>
        <v>34.65295389954202</v>
      </c>
      <c r="AD35" s="897">
        <f t="shared" si="11"/>
        <v>36.009925660870721</v>
      </c>
      <c r="AE35" s="897">
        <f t="shared" si="11"/>
        <v>37.052961259399694</v>
      </c>
      <c r="AF35" s="897">
        <f t="shared" si="11"/>
        <v>36.31171311472896</v>
      </c>
      <c r="AG35" s="897">
        <f t="shared" si="11"/>
        <v>35.011165455503466</v>
      </c>
      <c r="AH35" s="897">
        <f t="shared" si="11"/>
        <v>31.50133390080515</v>
      </c>
      <c r="AI35" s="897">
        <f t="shared" si="11"/>
        <v>33.143612329035022</v>
      </c>
      <c r="AJ35" s="897">
        <f t="shared" si="11"/>
        <v>31.604510609340423</v>
      </c>
      <c r="AK35" s="898">
        <f t="shared" si="11"/>
        <v>29.440923527135944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21.348448982438089</v>
      </c>
      <c r="P36" s="453">
        <f t="shared" si="9"/>
        <v>0.17883635949071888</v>
      </c>
      <c r="Q36" s="328"/>
      <c r="R36" s="13"/>
      <c r="S36" s="356" t="s">
        <v>184</v>
      </c>
      <c r="T36" s="335"/>
      <c r="U36" s="346"/>
      <c r="V36" s="336" t="s">
        <v>184</v>
      </c>
      <c r="W36" s="357"/>
      <c r="X36" s="899">
        <f>VLOOKUP(年度マスタ!$K$4&amp;"_"&amp;X$33,データシート1!$A:$BT,MATCH("aa_"&amp;$S36,データシート1!$A$1:$BT$1,0),0)</f>
        <v>32.599338994328072</v>
      </c>
      <c r="Y36" s="900">
        <f>VLOOKUP(年度マスタ!$K$4&amp;"_"&amp;Y$33,データシート1!$A:$BT,MATCH("aa_"&amp;$S36,データシート1!$A$1:$BT$1,0),0)</f>
        <v>25.080006462630742</v>
      </c>
      <c r="Z36" s="900">
        <f>VLOOKUP(年度マスタ!$K$4&amp;"_"&amp;Z$33,データシート1!$A:$BT,MATCH("aa_"&amp;$S36,データシート1!$A$1:$BT$1,0),0)</f>
        <v>12.764904832707369</v>
      </c>
      <c r="AA36" s="900">
        <f>VLOOKUP(年度マスタ!$K$4&amp;"_"&amp;AA$33,データシート1!$A:$BT,MATCH("aa_"&amp;$S36,データシート1!$A$1:$BT$1,0),0)</f>
        <v>23.417059801920661</v>
      </c>
      <c r="AB36" s="900">
        <f>VLOOKUP(年度マスタ!$K$4&amp;"_"&amp;AB$33,データシート1!$A:$BT,MATCH("aa_"&amp;$S36,データシート1!$A$1:$BT$1,0),0)</f>
        <v>27.81043821078951</v>
      </c>
      <c r="AC36" s="900">
        <f>VLOOKUP(年度マスタ!$K$4&amp;"_"&amp;AC$33,データシート1!$A:$BT,MATCH("aa_"&amp;$S36,データシート1!$A$1:$BT$1,0),0)</f>
        <v>29.06278530453616</v>
      </c>
      <c r="AD36" s="900">
        <f>VLOOKUP(年度マスタ!$K$4&amp;"_"&amp;AD$33,データシート1!$A:$BT,MATCH("aa_"&amp;$S36,データシート1!$A$1:$BT$1,0),0)</f>
        <v>28.967585172561449</v>
      </c>
      <c r="AE36" s="900">
        <f>VLOOKUP(年度マスタ!$K$4&amp;"_"&amp;AE$33,データシート1!$A:$BT,MATCH("aa_"&amp;$S36,データシート1!$A$1:$BT$1,0),0)</f>
        <v>30.740810458294042</v>
      </c>
      <c r="AF36" s="900">
        <f>VLOOKUP(年度マスタ!$K$4&amp;"_"&amp;AF$33,データシート1!$A:$BT,MATCH("aa_"&amp;$S36,データシート1!$A$1:$BT$1,0),0)</f>
        <v>29.639956915540075</v>
      </c>
      <c r="AG36" s="900">
        <f>VLOOKUP(年度マスタ!$K$4&amp;"_"&amp;AG$33,データシート1!$A:$BT,MATCH("aa_"&amp;$S36,データシート1!$A$1:$BT$1,0),0)</f>
        <v>28.829243042765153</v>
      </c>
      <c r="AH36" s="900">
        <f>VLOOKUP(年度マスタ!$K$4&amp;"_"&amp;AH$33,データシート1!$A:$BT,MATCH("aa_"&amp;$S36,データシート1!$A$1:$BT$1,0),0)</f>
        <v>25.343643702576994</v>
      </c>
      <c r="AI36" s="900">
        <f>VLOOKUP(年度マスタ!$K$4&amp;"_"&amp;AI$33,データシート1!$A:$BT,MATCH("aa_"&amp;$S36,データシート1!$A$1:$BT$1,0),0)</f>
        <v>23.530904963010141</v>
      </c>
      <c r="AJ36" s="900">
        <f>VLOOKUP(年度マスタ!$K$4&amp;"_"&amp;AJ$33,データシート1!$A:$BT,MATCH("aa_"&amp;$S36,データシート1!$A$1:$BT$1,0),0)</f>
        <v>21.910221269743264</v>
      </c>
      <c r="AK36" s="901">
        <f>VLOOKUP(年度マスタ!$K$4&amp;"_"&amp;AK$33,データシート1!$A:$BT,MATCH("aa_"&amp;$S36,データシート1!$A$1:$BT$1,0),0)</f>
        <v>19.769049544905204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37.839046502606102</v>
      </c>
      <c r="P37" s="453">
        <f t="shared" si="9"/>
        <v>0.31697840572365893</v>
      </c>
      <c r="Q37" s="328"/>
      <c r="R37" s="13"/>
      <c r="S37" s="356" t="s">
        <v>187</v>
      </c>
      <c r="T37" s="335"/>
      <c r="U37" s="346"/>
      <c r="V37" s="336" t="s">
        <v>194</v>
      </c>
      <c r="W37" s="357"/>
      <c r="X37" s="899">
        <f>VLOOKUP(年度マスタ!$K$4&amp;"_"&amp;X$33,データシート1!$A:$BT,MATCH("aa_"&amp;$S37,データシート1!$A$1:$BT$1,0),0)</f>
        <v>1.4818149489520009</v>
      </c>
      <c r="Y37" s="900">
        <f>VLOOKUP(年度マスタ!$K$4&amp;"_"&amp;Y$33,データシート1!$A:$BT,MATCH("aa_"&amp;$S37,データシート1!$A$1:$BT$1,0),0)</f>
        <v>1.502916335369739</v>
      </c>
      <c r="Z37" s="900">
        <f>VLOOKUP(年度マスタ!$K$4&amp;"_"&amp;Z$33,データシート1!$A:$BT,MATCH("aa_"&amp;$S37,データシート1!$A$1:$BT$1,0),0)</f>
        <v>2.08746135968395</v>
      </c>
      <c r="AA37" s="900">
        <f>VLOOKUP(年度マスタ!$K$4&amp;"_"&amp;AA$33,データシート1!$A:$BT,MATCH("aa_"&amp;$S37,データシート1!$A$1:$BT$1,0),0)</f>
        <v>1.9548220782444701</v>
      </c>
      <c r="AB37" s="900">
        <f>VLOOKUP(年度マスタ!$K$4&amp;"_"&amp;AB$33,データシート1!$A:$BT,MATCH("aa_"&amp;$S37,データシート1!$A$1:$BT$1,0),0)</f>
        <v>1.7640779363816841</v>
      </c>
      <c r="AC37" s="900">
        <f>VLOOKUP(年度マスタ!$K$4&amp;"_"&amp;AC$33,データシート1!$A:$BT,MATCH("aa_"&amp;$S37,データシート1!$A$1:$BT$1,0),0)</f>
        <v>1.069511634278689</v>
      </c>
      <c r="AD37" s="900">
        <f>VLOOKUP(年度マスタ!$K$4&amp;"_"&amp;AD$33,データシート1!$A:$BT,MATCH("aa_"&amp;$S37,データシート1!$A$1:$BT$1,0),0)</f>
        <v>1.1962257901839359</v>
      </c>
      <c r="AE37" s="900">
        <f>VLOOKUP(年度マスタ!$K$4&amp;"_"&amp;AE$33,データシート1!$A:$BT,MATCH("aa_"&amp;$S37,データシート1!$A$1:$BT$1,0),0)</f>
        <v>1.2089588999741316</v>
      </c>
      <c r="AF37" s="900">
        <f>VLOOKUP(年度マスタ!$K$4&amp;"_"&amp;AF$33,データシート1!$A:$BT,MATCH("aa_"&amp;$S37,データシート1!$A$1:$BT$1,0),0)</f>
        <v>1.2367135458976946</v>
      </c>
      <c r="AG37" s="900">
        <f>VLOOKUP(年度マスタ!$K$4&amp;"_"&amp;AG$33,データシート1!$A:$BT,MATCH("aa_"&amp;$S37,データシート1!$A$1:$BT$1,0),0)</f>
        <v>1.1473721630745375</v>
      </c>
      <c r="AH37" s="900">
        <f>VLOOKUP(年度マスタ!$K$4&amp;"_"&amp;AH$33,データシート1!$A:$BT,MATCH("aa_"&amp;$S37,データシート1!$A$1:$BT$1,0),0)</f>
        <v>1.0684183162612249</v>
      </c>
      <c r="AI37" s="900">
        <f>VLOOKUP(年度マスタ!$K$4&amp;"_"&amp;AI$33,データシート1!$A:$BT,MATCH("aa_"&amp;$S37,データシート1!$A$1:$BT$1,0),0)</f>
        <v>1.4798596531804067</v>
      </c>
      <c r="AJ37" s="900">
        <f>VLOOKUP(年度マスタ!$K$4&amp;"_"&amp;AJ$33,データシート1!$A:$BT,MATCH("aa_"&amp;$S37,データシート1!$A$1:$BT$1,0),0)</f>
        <v>1.5832940129351671</v>
      </c>
      <c r="AK37" s="901">
        <f>VLOOKUP(年度マスタ!$K$4&amp;"_"&amp;AK$33,データシート1!$A:$BT,MATCH("aa_"&amp;$S37,データシート1!$A$1:$BT$1,0),0)</f>
        <v>1.4461295628908843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36.703244596970052</v>
      </c>
      <c r="P38" s="454">
        <f t="shared" si="9"/>
        <v>0.30746377175312234</v>
      </c>
      <c r="Q38" s="328"/>
      <c r="R38" s="13"/>
      <c r="S38" s="356" t="s">
        <v>188</v>
      </c>
      <c r="T38" s="335"/>
      <c r="U38" s="348"/>
      <c r="V38" s="358" t="s">
        <v>197</v>
      </c>
      <c r="W38" s="358"/>
      <c r="X38" s="899">
        <f>VLOOKUP(年度マスタ!$K$4&amp;"_"&amp;X$33,データシート1!$A:$BT,MATCH("aa_"&amp;$S38,データシート1!$A$1:$BT$1,0),0)</f>
        <v>16.807623135189111</v>
      </c>
      <c r="Y38" s="900">
        <f>VLOOKUP(年度マスタ!$K$4&amp;"_"&amp;Y$33,データシート1!$A:$BT,MATCH("aa_"&amp;$S38,データシート1!$A$1:$BT$1,0),0)</f>
        <v>14.63129608104177</v>
      </c>
      <c r="Z38" s="900">
        <f>VLOOKUP(年度マスタ!$K$4&amp;"_"&amp;Z$33,データシート1!$A:$BT,MATCH("aa_"&amp;$S38,データシート1!$A$1:$BT$1,0),0)</f>
        <v>12.361998627782681</v>
      </c>
      <c r="AA38" s="900">
        <f>VLOOKUP(年度マスタ!$K$4&amp;"_"&amp;AA$33,データシート1!$A:$BT,MATCH("aa_"&amp;$S38,データシート1!$A$1:$BT$1,0),0)</f>
        <v>12.32904011464635</v>
      </c>
      <c r="AB38" s="900">
        <f>VLOOKUP(年度マスタ!$K$4&amp;"_"&amp;AB$33,データシート1!$A:$BT,MATCH("aa_"&amp;$S38,データシート1!$A$1:$BT$1,0),0)</f>
        <v>8.7203327451101416</v>
      </c>
      <c r="AC38" s="900">
        <f>VLOOKUP(年度マスタ!$K$4&amp;"_"&amp;AC$33,データシート1!$A:$BT,MATCH("aa_"&amp;$S38,データシート1!$A$1:$BT$1,0),0)</f>
        <v>4.5206569607271723</v>
      </c>
      <c r="AD38" s="900">
        <f>VLOOKUP(年度マスタ!$K$4&amp;"_"&amp;AD$33,データシート1!$A:$BT,MATCH("aa_"&amp;$S38,データシート1!$A$1:$BT$1,0),0)</f>
        <v>5.8461146981253336</v>
      </c>
      <c r="AE38" s="900">
        <f>VLOOKUP(年度マスタ!$K$4&amp;"_"&amp;AE$33,データシート1!$A:$BT,MATCH("aa_"&amp;$S38,データシート1!$A$1:$BT$1,0),0)</f>
        <v>5.1031919011315185</v>
      </c>
      <c r="AF38" s="900">
        <f>VLOOKUP(年度マスタ!$K$4&amp;"_"&amp;AF$33,データシート1!$A:$BT,MATCH("aa_"&amp;$S38,データシート1!$A$1:$BT$1,0),0)</f>
        <v>5.4350426532911893</v>
      </c>
      <c r="AG38" s="900">
        <f>VLOOKUP(年度マスタ!$K$4&amp;"_"&amp;AG$33,データシート1!$A:$BT,MATCH("aa_"&amp;$S38,データシート1!$A$1:$BT$1,0),0)</f>
        <v>5.0345502496637788</v>
      </c>
      <c r="AH38" s="900">
        <f>VLOOKUP(年度マスタ!$K$4&amp;"_"&amp;AH$33,データシート1!$A:$BT,MATCH("aa_"&amp;$S38,データシート1!$A$1:$BT$1,0),0)</f>
        <v>5.0892718819669307</v>
      </c>
      <c r="AI38" s="900">
        <f>VLOOKUP(年度マスタ!$K$4&amp;"_"&amp;AI$33,データシート1!$A:$BT,MATCH("aa_"&amp;$S38,データシート1!$A$1:$BT$1,0),0)</f>
        <v>8.1328477128444803</v>
      </c>
      <c r="AJ38" s="900">
        <f>VLOOKUP(年度マスタ!$K$4&amp;"_"&amp;AJ$33,データシート1!$A:$BT,MATCH("aa_"&amp;$S38,データシート1!$A$1:$BT$1,0),0)</f>
        <v>8.1109953266619925</v>
      </c>
      <c r="AK38" s="901">
        <f>VLOOKUP(年度マスタ!$K$4&amp;"_"&amp;AK$33,データシート1!$A:$BT,MATCH("aa_"&amp;$S38,データシート1!$A$1:$BT$1,0),0)</f>
        <v>8.2257444193398523</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15.842604867520555</v>
      </c>
      <c r="P39" s="454">
        <f t="shared" si="9"/>
        <v>0.13271379956867249</v>
      </c>
      <c r="Q39" s="328"/>
      <c r="R39" s="13"/>
      <c r="S39" s="356" t="s">
        <v>189</v>
      </c>
      <c r="T39" s="335"/>
      <c r="U39" s="343" t="s">
        <v>199</v>
      </c>
      <c r="V39" s="344"/>
      <c r="W39" s="344"/>
      <c r="X39" s="896">
        <f>VLOOKUP(年度マスタ!$K$4&amp;"_"&amp;X$33,データシート1!$A:$BT,MATCH("aa_"&amp;$S39,データシート1!$A$1:$BT$1,0),0)</f>
        <v>19.402671006970468</v>
      </c>
      <c r="Y39" s="897">
        <f>VLOOKUP(年度マスタ!$K$4&amp;"_"&amp;Y$33,データシート1!$A:$BT,MATCH("aa_"&amp;$S39,データシート1!$A$1:$BT$1,0),0)</f>
        <v>18.874059543463069</v>
      </c>
      <c r="Z39" s="897">
        <f>VLOOKUP(年度マスタ!$K$4&amp;"_"&amp;Z$33,データシート1!$A:$BT,MATCH("aa_"&amp;$S39,データシート1!$A$1:$BT$1,0),0)</f>
        <v>19.914013037537611</v>
      </c>
      <c r="AA39" s="897">
        <f>VLOOKUP(年度マスタ!$K$4&amp;"_"&amp;AA$33,データシート1!$A:$BT,MATCH("aa_"&amp;$S39,データシート1!$A$1:$BT$1,0),0)</f>
        <v>22.325204509730021</v>
      </c>
      <c r="AB39" s="897">
        <f>VLOOKUP(年度マスタ!$K$4&amp;"_"&amp;AB$33,データシート1!$A:$BT,MATCH("aa_"&amp;$S39,データシート1!$A$1:$BT$1,0),0)</f>
        <v>21.891864778089619</v>
      </c>
      <c r="AC39" s="897">
        <f>VLOOKUP(年度マスタ!$K$4&amp;"_"&amp;AC$33,データシート1!$A:$BT,MATCH("aa_"&amp;$S39,データシート1!$A$1:$BT$1,0),0)</f>
        <v>13.572605536321131</v>
      </c>
      <c r="AD39" s="897">
        <f>VLOOKUP(年度マスタ!$K$4&amp;"_"&amp;AD$33,データシート1!$A:$BT,MATCH("aa_"&amp;$S39,データシート1!$A$1:$BT$1,0),0)</f>
        <v>12.991844097411461</v>
      </c>
      <c r="AE39" s="897">
        <f>VLOOKUP(年度マスタ!$K$4&amp;"_"&amp;AE$33,データシート1!$A:$BT,MATCH("aa_"&amp;$S39,データシート1!$A$1:$BT$1,0),0)</f>
        <v>10.695430250472874</v>
      </c>
      <c r="AF39" s="897">
        <f>VLOOKUP(年度マスタ!$K$4&amp;"_"&amp;AF$33,データシート1!$A:$BT,MATCH("aa_"&amp;$S39,データシート1!$A$1:$BT$1,0),0)</f>
        <v>10.385675778235727</v>
      </c>
      <c r="AG39" s="897">
        <f>VLOOKUP(年度マスタ!$K$4&amp;"_"&amp;AG$33,データシート1!$A:$BT,MATCH("aa_"&amp;$S39,データシート1!$A$1:$BT$1,0),0)</f>
        <v>11.074242829642056</v>
      </c>
      <c r="AH39" s="897">
        <f>VLOOKUP(年度マスタ!$K$4&amp;"_"&amp;AH$33,データシート1!$A:$BT,MATCH("aa_"&amp;$S39,データシート1!$A$1:$BT$1,0),0)</f>
        <v>10.588585808321209</v>
      </c>
      <c r="AI39" s="897">
        <f>VLOOKUP(年度マスタ!$K$4&amp;"_"&amp;AI$33,データシート1!$A:$BT,MATCH("aa_"&amp;$S39,データシート1!$A$1:$BT$1,0),0)</f>
        <v>10.017876135106174</v>
      </c>
      <c r="AJ39" s="897">
        <f>VLOOKUP(年度マスタ!$K$4&amp;"_"&amp;AJ$33,データシート1!$A:$BT,MATCH("aa_"&amp;$S39,データシート1!$A$1:$BT$1,0),0)</f>
        <v>11.351218267056741</v>
      </c>
      <c r="AK39" s="898">
        <f>VLOOKUP(年度マスタ!$K$4&amp;"_"&amp;AK$33,データシート1!$A:$BT,MATCH("aa_"&amp;$S39,データシート1!$A$1:$BT$1,0),0)</f>
        <v>10.482974248942686</v>
      </c>
      <c r="AL39" s="330"/>
      <c r="AW39" s="17" t="str">
        <f>年度マスタ!K4</f>
        <v>04606</v>
      </c>
      <c r="AX39" s="17" t="s">
        <v>200</v>
      </c>
      <c r="AY39" s="17">
        <f>VLOOKUP($AW39&amp;"_"&amp;$AY$34,データシート1!$A:$BT,MATCH($AY$31&amp;"_"&amp;AY$36,データシート1!$A$1:$BT$1,0),0)</f>
        <v>19.769049544905204</v>
      </c>
      <c r="AZ39" s="17">
        <f>VLOOKUP($AW39&amp;"_"&amp;$AY$34,データシート1!$A:$BT,MATCH($AY$31&amp;"_"&amp;AZ$36,データシート1!$A$1:$BT$1,0),0)</f>
        <v>1.4461295628908843</v>
      </c>
      <c r="BA39" s="17">
        <f>VLOOKUP($AW39&amp;"_"&amp;$AY$34,データシート1!$A:$BT,MATCH($AY$31&amp;"_"&amp;BA$36,データシート1!$A$1:$BT$1,0),0)</f>
        <v>8.2257444193398523</v>
      </c>
      <c r="BB39" s="17">
        <f>VLOOKUP($AW39&amp;"_"&amp;$AY$34,データシート1!$A:$BT,MATCH($AY$31&amp;"_"&amp;BB$36,データシート1!$A$1:$BT$1,0),0)</f>
        <v>10.482974248942686</v>
      </c>
      <c r="BC39" s="17">
        <f>VLOOKUP($AW39&amp;"_"&amp;$AY$34,データシート1!$A:$BT,MATCH($AY$31&amp;"_"&amp;BC$36,データシート1!$A$1:$BT$1,0),0)</f>
        <v>13.237738040130445</v>
      </c>
      <c r="BD39" s="17">
        <f>VLOOKUP($AW39&amp;"_"&amp;$AY$34,データシート1!$A:$BT,MATCH($AY$31&amp;"_"&amp;BD$36,データシート1!$A$1:$BT$1,0),0)</f>
        <v>11.602839890207749</v>
      </c>
      <c r="BE39" s="17">
        <f>VLOOKUP($AW39&amp;"_"&amp;$AY$34,データシート1!$A:$BT,MATCH($AY$31&amp;"_"&amp;BE$36,データシート1!$A$1:$BT$1,0),0)</f>
        <v>17.446908916215101</v>
      </c>
      <c r="BF39" s="17">
        <f>VLOOKUP($AW39&amp;"_"&amp;$AY$34,データシート1!$A:$BT,MATCH($AY$31&amp;"_"&amp;BF$36,データシート1!$A$1:$BT$1,0),0)</f>
        <v>0.70520184339236247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20.860639729449495</v>
      </c>
      <c r="P40" s="454">
        <f t="shared" si="9"/>
        <v>0.17474997218444985</v>
      </c>
      <c r="Q40" s="328"/>
      <c r="R40" s="13"/>
      <c r="S40" s="356" t="s">
        <v>165</v>
      </c>
      <c r="T40" s="335"/>
      <c r="U40" s="343" t="s">
        <v>165</v>
      </c>
      <c r="V40" s="344"/>
      <c r="W40" s="344"/>
      <c r="X40" s="896">
        <f>VLOOKUP(年度マスタ!$K$4&amp;"_"&amp;X$33,データシート1!$A:$BT,MATCH("aa_"&amp;$S40,データシート1!$A$1:$BT$1,0),0)</f>
        <v>20.951735651066191</v>
      </c>
      <c r="Y40" s="897">
        <f>VLOOKUP(年度マスタ!$K$4&amp;"_"&amp;Y$33,データシート1!$A:$BT,MATCH("aa_"&amp;$S40,データシート1!$A$1:$BT$1,0),0)</f>
        <v>19.03562603541576</v>
      </c>
      <c r="Z40" s="897">
        <f>VLOOKUP(年度マスタ!$K$4&amp;"_"&amp;Z$33,データシート1!$A:$BT,MATCH("aa_"&amp;$S40,データシート1!$A$1:$BT$1,0),0)</f>
        <v>21.229975955360931</v>
      </c>
      <c r="AA40" s="897">
        <f>VLOOKUP(年度マスタ!$K$4&amp;"_"&amp;AA$33,データシート1!$A:$BT,MATCH("aa_"&amp;$S40,データシート1!$A$1:$BT$1,0),0)</f>
        <v>22.084402421545519</v>
      </c>
      <c r="AB40" s="897">
        <f>VLOOKUP(年度マスタ!$K$4&amp;"_"&amp;AB$33,データシート1!$A:$BT,MATCH("aa_"&amp;$S40,データシート1!$A$1:$BT$1,0),0)</f>
        <v>21.348448982438089</v>
      </c>
      <c r="AC40" s="897">
        <f>VLOOKUP(年度マスタ!$K$4&amp;"_"&amp;AC$33,データシート1!$A:$BT,MATCH("aa_"&amp;$S40,データシート1!$A$1:$BT$1,0),0)</f>
        <v>18.13804797050193</v>
      </c>
      <c r="AD40" s="897">
        <f>VLOOKUP(年度マスタ!$K$4&amp;"_"&amp;AD$33,データシート1!$A:$BT,MATCH("aa_"&amp;$S40,データシート1!$A$1:$BT$1,0),0)</f>
        <v>15.337776963108491</v>
      </c>
      <c r="AE40" s="897">
        <f>VLOOKUP(年度マスタ!$K$4&amp;"_"&amp;AE$33,データシート1!$A:$BT,MATCH("aa_"&amp;$S40,データシート1!$A$1:$BT$1,0),0)</f>
        <v>15.215631427382366</v>
      </c>
      <c r="AF40" s="897">
        <f>VLOOKUP(年度マスタ!$K$4&amp;"_"&amp;AF$33,データシート1!$A:$BT,MATCH("aa_"&amp;$S40,データシート1!$A$1:$BT$1,0),0)</f>
        <v>16.38571955618233</v>
      </c>
      <c r="AG40" s="897">
        <f>VLOOKUP(年度マスタ!$K$4&amp;"_"&amp;AG$33,データシート1!$A:$BT,MATCH("aa_"&amp;$S40,データシート1!$A$1:$BT$1,0),0)</f>
        <v>15.324897780351963</v>
      </c>
      <c r="AH40" s="897">
        <f>VLOOKUP(年度マスタ!$K$4&amp;"_"&amp;AH$33,データシート1!$A:$BT,MATCH("aa_"&amp;$S40,データシート1!$A$1:$BT$1,0),0)</f>
        <v>13.196466103308923</v>
      </c>
      <c r="AI40" s="897">
        <f>VLOOKUP(年度マスタ!$K$4&amp;"_"&amp;AI$33,データシート1!$A:$BT,MATCH("aa_"&amp;$S40,データシート1!$A$1:$BT$1,0),0)</f>
        <v>13.437843764216826</v>
      </c>
      <c r="AJ40" s="897">
        <f>VLOOKUP(年度マスタ!$K$4&amp;"_"&amp;AJ$33,データシート1!$A:$BT,MATCH("aa_"&amp;$S40,データシート1!$A$1:$BT$1,0),0)</f>
        <v>12.823767268046193</v>
      </c>
      <c r="AK40" s="898">
        <f>VLOOKUP(年度マスタ!$K$4&amp;"_"&amp;AK$33,データシート1!$A:$BT,MATCH("aa_"&amp;$S40,データシート1!$A$1:$BT$1,0),0)</f>
        <v>13.237738040130445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1.13580190563605</v>
      </c>
      <c r="P41" s="454">
        <f t="shared" si="9"/>
        <v>9.5146339705365658E-3</v>
      </c>
      <c r="Q41" s="328"/>
      <c r="R41" s="13"/>
      <c r="S41" s="356" t="s">
        <v>201</v>
      </c>
      <c r="T41" s="335"/>
      <c r="U41" s="246" t="s">
        <v>128</v>
      </c>
      <c r="V41" s="344"/>
      <c r="W41" s="344"/>
      <c r="X41" s="896">
        <f>X42+X45+X46</f>
        <v>39.05741625770608</v>
      </c>
      <c r="Y41" s="897">
        <f t="shared" ref="Y41:AH41" si="12">Y42+Y45+Y46</f>
        <v>39.503211757202024</v>
      </c>
      <c r="Z41" s="897">
        <f t="shared" si="12"/>
        <v>36.928717709010812</v>
      </c>
      <c r="AA41" s="897">
        <f t="shared" si="12"/>
        <v>37.624036416700115</v>
      </c>
      <c r="AB41" s="897">
        <f t="shared" si="12"/>
        <v>37.839046502606102</v>
      </c>
      <c r="AC41" s="897">
        <f t="shared" si="12"/>
        <v>36.832322150299746</v>
      </c>
      <c r="AD41" s="897">
        <f t="shared" si="12"/>
        <v>36.618748077347789</v>
      </c>
      <c r="AE41" s="897">
        <f t="shared" si="12"/>
        <v>35.8186189332284</v>
      </c>
      <c r="AF41" s="897">
        <f t="shared" si="12"/>
        <v>35.02798705948927</v>
      </c>
      <c r="AG41" s="897">
        <f t="shared" si="12"/>
        <v>34.288032985791347</v>
      </c>
      <c r="AH41" s="897">
        <f t="shared" si="12"/>
        <v>33.569765416519253</v>
      </c>
      <c r="AI41" s="897">
        <f>AI42+AI45+AI46</f>
        <v>30.36584450724737</v>
      </c>
      <c r="AJ41" s="897">
        <f>AJ42+AJ45+AJ46</f>
        <v>29.950767740644395</v>
      </c>
      <c r="AK41" s="898">
        <f>AK42+AK45+AK46</f>
        <v>29.754950649815211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38.018848818583351</v>
      </c>
      <c r="Y42" s="900">
        <f t="shared" ref="Y42:AK42" si="13">SUM(Y43:Y44)</f>
        <v>38.465116476913707</v>
      </c>
      <c r="Z42" s="900">
        <f t="shared" si="13"/>
        <v>35.851359763241248</v>
      </c>
      <c r="AA42" s="900">
        <f t="shared" si="13"/>
        <v>36.475315056742673</v>
      </c>
      <c r="AB42" s="900">
        <f t="shared" si="13"/>
        <v>36.703244596970052</v>
      </c>
      <c r="AC42" s="900">
        <f t="shared" si="13"/>
        <v>35.780735624282968</v>
      </c>
      <c r="AD42" s="900">
        <f t="shared" si="13"/>
        <v>35.615686067193309</v>
      </c>
      <c r="AE42" s="900">
        <f t="shared" si="13"/>
        <v>34.863038228428081</v>
      </c>
      <c r="AF42" s="900">
        <f t="shared" si="13"/>
        <v>34.12570782273901</v>
      </c>
      <c r="AG42" s="900">
        <f t="shared" si="13"/>
        <v>33.464906102682697</v>
      </c>
      <c r="AH42" s="900">
        <f t="shared" si="13"/>
        <v>32.786601020286675</v>
      </c>
      <c r="AI42" s="900">
        <f t="shared" si="13"/>
        <v>29.633198558292392</v>
      </c>
      <c r="AJ42" s="900">
        <f t="shared" si="13"/>
        <v>29.237394062462521</v>
      </c>
      <c r="AK42" s="901">
        <f t="shared" si="13"/>
        <v>29.049748806422848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17.39975277331061</v>
      </c>
      <c r="Y43" s="900">
        <f>VLOOKUP(年度マスタ!$K$4&amp;"_"&amp;Y$33,データシート1!$A:$BT,MATCH("aa_"&amp;$S43,データシート1!$A$1:$BT$1,0),0)</f>
        <v>17.44528921407273</v>
      </c>
      <c r="Z43" s="900">
        <f>VLOOKUP(年度マスタ!$K$4&amp;"_"&amp;Z$33,データシート1!$A:$BT,MATCH("aa_"&amp;$S43,データシート1!$A$1:$BT$1,0),0)</f>
        <v>16.359384732498281</v>
      </c>
      <c r="AA43" s="900">
        <f>VLOOKUP(年度マスタ!$K$4&amp;"_"&amp;AA$33,データシート1!$A:$BT,MATCH("aa_"&amp;$S43,データシート1!$A$1:$BT$1,0),0)</f>
        <v>16.404638821444006</v>
      </c>
      <c r="AB43" s="900">
        <f>VLOOKUP(年度マスタ!$K$4&amp;"_"&amp;AB$33,データシート1!$A:$BT,MATCH("aa_"&amp;$S43,データシート1!$A$1:$BT$1,0),0)</f>
        <v>15.842604867520555</v>
      </c>
      <c r="AC43" s="900">
        <f>VLOOKUP(年度マスタ!$K$4&amp;"_"&amp;AC$33,データシート1!$A:$BT,MATCH("aa_"&amp;$S43,データシート1!$A$1:$BT$1,0),0)</f>
        <v>14.876942753307391</v>
      </c>
      <c r="AD43" s="900">
        <f>VLOOKUP(年度マスタ!$K$4&amp;"_"&amp;AD$33,データシート1!$A:$BT,MATCH("aa_"&amp;$S43,データシート1!$A$1:$BT$1,0),0)</f>
        <v>14.439087872010429</v>
      </c>
      <c r="AE43" s="900">
        <f>VLOOKUP(年度マスタ!$K$4&amp;"_"&amp;AE$33,データシート1!$A:$BT,MATCH("aa_"&amp;$S43,データシート1!$A$1:$BT$1,0),0)</f>
        <v>14.19403512093379</v>
      </c>
      <c r="AF43" s="900">
        <f>VLOOKUP(年度マスタ!$K$4&amp;"_"&amp;AF$33,データシート1!$A:$BT,MATCH("aa_"&amp;$S43,データシート1!$A$1:$BT$1,0),0)</f>
        <v>13.882140032897718</v>
      </c>
      <c r="AG43" s="900">
        <f>VLOOKUP(年度マスタ!$K$4&amp;"_"&amp;AG$33,データシート1!$A:$BT,MATCH("aa_"&amp;$S43,データシート1!$A$1:$BT$1,0),0)</f>
        <v>13.590143572466012</v>
      </c>
      <c r="AH43" s="900">
        <f>VLOOKUP(年度マスタ!$K$4&amp;"_"&amp;AH$33,データシート1!$A:$BT,MATCH("aa_"&amp;$S43,データシート1!$A$1:$BT$1,0),0)</f>
        <v>13.132779415920892</v>
      </c>
      <c r="AI43" s="900">
        <f>VLOOKUP(年度マスタ!$K$4&amp;"_"&amp;AI$33,データシート1!$A:$BT,MATCH("aa_"&amp;$S43,データシート1!$A$1:$BT$1,0),0)</f>
        <v>11.427803044472475</v>
      </c>
      <c r="AJ43" s="900">
        <f>VLOOKUP(年度マスタ!$K$4&amp;"_"&amp;AJ$33,データシート1!$A:$BT,MATCH("aa_"&amp;$S43,データシート1!$A$1:$BT$1,0),0)</f>
        <v>11.055209517392367</v>
      </c>
      <c r="AK43" s="901">
        <f>VLOOKUP(年度マスタ!$K$4&amp;"_"&amp;AK$33,データシート1!$A:$BT,MATCH("aa_"&amp;$S43,データシート1!$A$1:$BT$1,0),0)</f>
        <v>11.602839890207749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20.619096045272741</v>
      </c>
      <c r="Y44" s="900">
        <f>VLOOKUP(年度マスタ!$K$4&amp;"_"&amp;Y$33,データシート1!$A:$BT,MATCH("aa_"&amp;$S44,データシート1!$A$1:$BT$1,0),0)</f>
        <v>21.01982726284098</v>
      </c>
      <c r="Z44" s="900">
        <f>VLOOKUP(年度マスタ!$K$4&amp;"_"&amp;Z$33,データシート1!$A:$BT,MATCH("aa_"&amp;$S44,データシート1!$A$1:$BT$1,0),0)</f>
        <v>19.491975030742971</v>
      </c>
      <c r="AA44" s="900">
        <f>VLOOKUP(年度マスタ!$K$4&amp;"_"&amp;AA$33,データシート1!$A:$BT,MATCH("aa_"&amp;$S44,データシート1!$A$1:$BT$1,0),0)</f>
        <v>20.070676235298663</v>
      </c>
      <c r="AB44" s="900">
        <f>VLOOKUP(年度マスタ!$K$4&amp;"_"&amp;AB$33,データシート1!$A:$BT,MATCH("aa_"&amp;$S44,データシート1!$A$1:$BT$1,0),0)</f>
        <v>20.860639729449495</v>
      </c>
      <c r="AC44" s="900">
        <f>VLOOKUP(年度マスタ!$K$4&amp;"_"&amp;AC$33,データシート1!$A:$BT,MATCH("aa_"&amp;$S44,データシート1!$A$1:$BT$1,0),0)</f>
        <v>20.903792870975575</v>
      </c>
      <c r="AD44" s="900">
        <f>VLOOKUP(年度マスタ!$K$4&amp;"_"&amp;AD$33,データシート1!$A:$BT,MATCH("aa_"&amp;$S44,データシート1!$A$1:$BT$1,0),0)</f>
        <v>21.176598195182883</v>
      </c>
      <c r="AE44" s="900">
        <f>VLOOKUP(年度マスタ!$K$4&amp;"_"&amp;AE$33,データシート1!$A:$BT,MATCH("aa_"&amp;$S44,データシート1!$A$1:$BT$1,0),0)</f>
        <v>20.669003107494294</v>
      </c>
      <c r="AF44" s="900">
        <f>VLOOKUP(年度マスタ!$K$4&amp;"_"&amp;AF$33,データシート1!$A:$BT,MATCH("aa_"&amp;$S44,データシート1!$A$1:$BT$1,0),0)</f>
        <v>20.24356778984129</v>
      </c>
      <c r="AG44" s="900">
        <f>VLOOKUP(年度マスタ!$K$4&amp;"_"&amp;AG$33,データシート1!$A:$BT,MATCH("aa_"&amp;$S44,データシート1!$A$1:$BT$1,0),0)</f>
        <v>19.874762530216685</v>
      </c>
      <c r="AH44" s="900">
        <f>VLOOKUP(年度マスタ!$K$4&amp;"_"&amp;AH$33,データシート1!$A:$BT,MATCH("aa_"&amp;$S44,データシート1!$A$1:$BT$1,0),0)</f>
        <v>19.653821604365785</v>
      </c>
      <c r="AI44" s="900">
        <f>VLOOKUP(年度マスタ!$K$4&amp;"_"&amp;AI$33,データシート1!$A:$BT,MATCH("aa_"&amp;$S44,データシート1!$A$1:$BT$1,0),0)</f>
        <v>18.205395513819919</v>
      </c>
      <c r="AJ44" s="900">
        <f>VLOOKUP(年度マスタ!$K$4&amp;"_"&amp;AJ$33,データシート1!$A:$BT,MATCH("aa_"&amp;$S44,データシート1!$A$1:$BT$1,0),0)</f>
        <v>18.182184545070154</v>
      </c>
      <c r="AK44" s="901">
        <f>VLOOKUP(年度マスタ!$K$4&amp;"_"&amp;AK$33,データシート1!$A:$BT,MATCH("aa_"&amp;$S44,データシート1!$A$1:$BT$1,0),0)</f>
        <v>17.446908916215101</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1.03856743912273</v>
      </c>
      <c r="Y45" s="900">
        <f>VLOOKUP(年度マスタ!$K$4&amp;"_"&amp;Y$33,データシート1!$A:$BT,MATCH("aa_"&amp;$S45,データシート1!$A$1:$BT$1,0),0)</f>
        <v>1.0380952802883201</v>
      </c>
      <c r="Z45" s="900">
        <f>VLOOKUP(年度マスタ!$K$4&amp;"_"&amp;Z$33,データシート1!$A:$BT,MATCH("aa_"&amp;$S45,データシート1!$A$1:$BT$1,0),0)</f>
        <v>1.0773579457695599</v>
      </c>
      <c r="AA45" s="900">
        <f>VLOOKUP(年度マスタ!$K$4&amp;"_"&amp;AA$33,データシート1!$A:$BT,MATCH("aa_"&amp;$S45,データシート1!$A$1:$BT$1,0),0)</f>
        <v>1.14872135995744</v>
      </c>
      <c r="AB45" s="900">
        <f>VLOOKUP(年度マスタ!$K$4&amp;"_"&amp;AB$33,データシート1!$A:$BT,MATCH("aa_"&amp;$S45,データシート1!$A$1:$BT$1,0),0)</f>
        <v>1.13580190563605</v>
      </c>
      <c r="AC45" s="900">
        <f>VLOOKUP(年度マスタ!$K$4&amp;"_"&amp;AC$33,データシート1!$A:$BT,MATCH("aa_"&amp;$S45,データシート1!$A$1:$BT$1,0),0)</f>
        <v>1.05158652601678</v>
      </c>
      <c r="AD45" s="900">
        <f>VLOOKUP(年度マスタ!$K$4&amp;"_"&amp;AD$33,データシート1!$A:$BT,MATCH("aa_"&amp;$S45,データシート1!$A$1:$BT$1,0),0)</f>
        <v>1.00306201015448</v>
      </c>
      <c r="AE45" s="900">
        <f>VLOOKUP(年度マスタ!$K$4&amp;"_"&amp;AE$33,データシート1!$A:$BT,MATCH("aa_"&amp;$S45,データシート1!$A$1:$BT$1,0),0)</f>
        <v>0.95558070480031987</v>
      </c>
      <c r="AF45" s="900">
        <f>VLOOKUP(年度マスタ!$K$4&amp;"_"&amp;AF$33,データシート1!$A:$BT,MATCH("aa_"&amp;$S45,データシート1!$A$1:$BT$1,0),0)</f>
        <v>0.90227923675025701</v>
      </c>
      <c r="AG45" s="900">
        <f>VLOOKUP(年度マスタ!$K$4&amp;"_"&amp;AG$33,データシート1!$A:$BT,MATCH("aa_"&amp;$S45,データシート1!$A$1:$BT$1,0),0)</f>
        <v>0.82312688310864701</v>
      </c>
      <c r="AH45" s="900">
        <f>VLOOKUP(年度マスタ!$K$4&amp;"_"&amp;AH$33,データシート1!$A:$BT,MATCH("aa_"&amp;$S45,データシート1!$A$1:$BT$1,0),0)</f>
        <v>0.78316439623257905</v>
      </c>
      <c r="AI45" s="900">
        <f>VLOOKUP(年度マスタ!$K$4&amp;"_"&amp;AI$33,データシート1!$A:$BT,MATCH("aa_"&amp;$S45,データシート1!$A$1:$BT$1,0),0)</f>
        <v>0.73264594895497803</v>
      </c>
      <c r="AJ45" s="900">
        <f>VLOOKUP(年度マスタ!$K$4&amp;"_"&amp;AJ$33,データシート1!$A:$BT,MATCH("aa_"&amp;$S45,データシート1!$A$1:$BT$1,0),0)</f>
        <v>0.71337367818187303</v>
      </c>
      <c r="AK45" s="901">
        <f>VLOOKUP(年度マスタ!$K$4&amp;"_"&amp;AK$33,データシート1!$A:$BT,MATCH("aa_"&amp;$S45,データシート1!$A$1:$BT$1,0),0)</f>
        <v>0.70520184339236247</v>
      </c>
      <c r="AL45" s="330"/>
      <c r="AW45" s="17" t="str">
        <f>AW48</f>
        <v>南三陸町</v>
      </c>
      <c r="AX45" s="1010">
        <f t="shared" ref="AX45:BB45" si="15">AX48/$BC48</f>
        <v>0.35506675783378505</v>
      </c>
      <c r="AY45" s="1010">
        <f t="shared" si="15"/>
        <v>0.12642795242467159</v>
      </c>
      <c r="AZ45" s="1010">
        <f t="shared" si="15"/>
        <v>0.15965126646349234</v>
      </c>
      <c r="BA45" s="1010">
        <f t="shared" si="15"/>
        <v>0.35885402327805105</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南三陸町</v>
      </c>
      <c r="AX48" s="1011">
        <f>SUM(AY39:BA39)</f>
        <v>29.440923527135944</v>
      </c>
      <c r="AY48" s="1011">
        <f>BB39</f>
        <v>10.482974248942686</v>
      </c>
      <c r="AZ48" s="1011">
        <f>BC39</f>
        <v>13.237738040130445</v>
      </c>
      <c r="BA48" s="1011">
        <f>SUM(BD39:BG39)</f>
        <v>29.754950649815211</v>
      </c>
      <c r="BB48" s="1011">
        <f>BH39</f>
        <v>0</v>
      </c>
      <c r="BC48" s="1011">
        <f>SUM(AX48:BB48)</f>
        <v>82.916586466024285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82.916586466024285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29.440923527135944</v>
      </c>
      <c r="P52" s="453">
        <f t="shared" ref="P52:P64" si="18">O52/$O$51</f>
        <v>0.35506675783378505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19.769049544905204</v>
      </c>
      <c r="P53" s="454">
        <f t="shared" si="18"/>
        <v>0.23842092864020309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1.4461295628908843</v>
      </c>
      <c r="P54" s="454">
        <f t="shared" si="18"/>
        <v>1.7440775416911875E-2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8.2257444193398523</v>
      </c>
      <c r="P55" s="454">
        <f t="shared" si="18"/>
        <v>9.9205053776670063E-2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10.482974248942686</v>
      </c>
      <c r="P56" s="453">
        <f t="shared" si="18"/>
        <v>0.12642795242467159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13.237738040130445</v>
      </c>
      <c r="P57" s="453">
        <f t="shared" si="18"/>
        <v>0.15965126646349234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29.754950649815211</v>
      </c>
      <c r="P58" s="453">
        <f t="shared" si="18"/>
        <v>0.35885402327805105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29.049748806422848</v>
      </c>
      <c r="P59" s="454">
        <f t="shared" si="18"/>
        <v>0.35034906819670159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11.602839890207749</v>
      </c>
      <c r="P60" s="454">
        <f t="shared" si="18"/>
        <v>0.13993388276978941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17.446908916215101</v>
      </c>
      <c r="P61" s="454">
        <f t="shared" si="18"/>
        <v>0.21041518542691223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0.70520184339236247</v>
      </c>
      <c r="P62" s="454">
        <f t="shared" si="18"/>
        <v>8.5049550813494287E-3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南三陸町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168.02699999999999</v>
      </c>
      <c r="AI7" s="78">
        <f>VLOOKUP(年度マスタ!$K$4&amp;"_"&amp;$AG7,データシート1!$A:$BT,MATCH("ab_"&amp;AI$2,データシート1!$A$1:$BT$1,0),0)</f>
        <v>820</v>
      </c>
      <c r="AJ7" s="78">
        <f>VLOOKUP(年度マスタ!$K$4&amp;"_"&amp;$AG7,データシート1!$A:$BT,MATCH("ab_"&amp;AJ$2,データシート1!$A$1:$BT$1,0),0)</f>
        <v>219</v>
      </c>
      <c r="AK7" s="78">
        <f>VLOOKUP(年度マスタ!$K$4&amp;"_"&amp;$AG7,データシート1!$A:$BT,MATCH("ab_"&amp;AK$2,データシート1!$A$1:$BT$1,0),0)</f>
        <v>4054</v>
      </c>
      <c r="AL7" s="78">
        <f>VLOOKUP(年度マスタ!$K$4&amp;"_"&amp;$AG7,データシート1!$A:$BT,MATCH("ab_"&amp;AL$2,データシート1!$A$1:$BT$1,0),0)</f>
        <v>5365</v>
      </c>
      <c r="AM7" s="78">
        <f>VLOOKUP(年度マスタ!$K$4&amp;"_"&amp;$AG7,データシート1!$A:$BT,MATCH("ab_"&amp;AM$2,データシート1!$A$1:$BT$1,0),0)</f>
        <v>8796</v>
      </c>
      <c r="AN7" s="78">
        <f>VLOOKUP(年度マスタ!$K$4&amp;"_"&amp;$AG7,データシート1!$A:$BT,MATCH("ab_"&amp;AN$2,データシート1!$A$1:$BT$1,0),0)</f>
        <v>4150</v>
      </c>
      <c r="AO7" s="78">
        <f>VLOOKUP(年度マスタ!$K$4&amp;"_"&amp;$AG7,データシート1!$A:$BT,MATCH("ab_"&amp;AO$2,データシート1!$A$1:$BT$1,0),0)</f>
        <v>17815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168.60820000000001</v>
      </c>
      <c r="AI8" s="78">
        <f>VLOOKUP(年度マスタ!$K$4&amp;"_"&amp;$AG8,データシート1!$A:$BT,MATCH("ab_"&amp;AI$2,データシート1!$A$1:$BT$1,0),0)</f>
        <v>820</v>
      </c>
      <c r="AJ8" s="78">
        <f>VLOOKUP(年度マスタ!$K$4&amp;"_"&amp;$AG8,データシート1!$A:$BT,MATCH("ab_"&amp;AJ$2,データシート1!$A$1:$BT$1,0),0)</f>
        <v>219</v>
      </c>
      <c r="AK8" s="78">
        <f>VLOOKUP(年度マスタ!$K$4&amp;"_"&amp;$AG8,データシート1!$A:$BT,MATCH("ab_"&amp;AK$2,データシート1!$A$1:$BT$1,0),0)</f>
        <v>4054</v>
      </c>
      <c r="AL8" s="78">
        <f>VLOOKUP(年度マスタ!$K$4&amp;"_"&amp;$AG8,データシート1!$A:$BT,MATCH("ab_"&amp;AL$2,データシート1!$A$1:$BT$1,0),0)</f>
        <v>5251</v>
      </c>
      <c r="AM8" s="78">
        <f>VLOOKUP(年度マスタ!$K$4&amp;"_"&amp;$AG8,データシート1!$A:$BT,MATCH("ab_"&amp;AM$2,データシート1!$A$1:$BT$1,0),0)</f>
        <v>8860</v>
      </c>
      <c r="AN8" s="78">
        <f>VLOOKUP(年度マスタ!$K$4&amp;"_"&amp;$AG8,データシート1!$A:$BT,MATCH("ab_"&amp;AN$2,データシート1!$A$1:$BT$1,0),0)</f>
        <v>4125</v>
      </c>
      <c r="AO8" s="78">
        <f>VLOOKUP(年度マスタ!$K$4&amp;"_"&amp;$AG8,データシート1!$A:$BT,MATCH("ab_"&amp;AO$2,データシート1!$A$1:$BT$1,0),0)</f>
        <v>17063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98.023300000000006</v>
      </c>
      <c r="AI9" s="78">
        <f>VLOOKUP(年度マスタ!$K$4&amp;"_"&amp;$AG9,データシート1!$A:$BT,MATCH("ab_"&amp;AI$2,データシート1!$A$1:$BT$1,0),0)</f>
        <v>820</v>
      </c>
      <c r="AJ9" s="78">
        <f>VLOOKUP(年度マスタ!$K$4&amp;"_"&amp;$AG9,データシート1!$A:$BT,MATCH("ab_"&amp;AJ$2,データシート1!$A$1:$BT$1,0),0)</f>
        <v>219</v>
      </c>
      <c r="AK9" s="78">
        <f>VLOOKUP(年度マスタ!$K$4&amp;"_"&amp;$AG9,データシート1!$A:$BT,MATCH("ab_"&amp;AK$2,データシート1!$A$1:$BT$1,0),0)</f>
        <v>4054</v>
      </c>
      <c r="AL9" s="78">
        <f>VLOOKUP(年度マスタ!$K$4&amp;"_"&amp;$AG9,データシート1!$A:$BT,MATCH("ab_"&amp;AL$2,データシート1!$A$1:$BT$1,0),0)</f>
        <v>4877</v>
      </c>
      <c r="AM9" s="78">
        <f>VLOOKUP(年度マスタ!$K$4&amp;"_"&amp;$AG9,データシート1!$A:$BT,MATCH("ab_"&amp;AM$2,データシート1!$A$1:$BT$1,0),0)</f>
        <v>8489</v>
      </c>
      <c r="AN9" s="78">
        <f>VLOOKUP(年度マスタ!$K$4&amp;"_"&amp;$AG9,データシート1!$A:$BT,MATCH("ab_"&amp;AN$2,データシート1!$A$1:$BT$1,0),0)</f>
        <v>3939</v>
      </c>
      <c r="AO9" s="78">
        <f>VLOOKUP(年度マスタ!$K$4&amp;"_"&amp;$AG9,データシート1!$A:$BT,MATCH("ab_"&amp;AO$2,データシート1!$A$1:$BT$1,0),0)</f>
        <v>15352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146.36529999999999</v>
      </c>
      <c r="AI10" s="78">
        <f>VLOOKUP(年度マスタ!$K$4&amp;"_"&amp;$AG10,データシート1!$A:$BT,MATCH("ab_"&amp;AI$2,データシート1!$A$1:$BT$1,0),0)</f>
        <v>820</v>
      </c>
      <c r="AJ10" s="78">
        <f>VLOOKUP(年度マスタ!$K$4&amp;"_"&amp;$AG10,データシート1!$A:$BT,MATCH("ab_"&amp;AJ$2,データシート1!$A$1:$BT$1,0),0)</f>
        <v>219</v>
      </c>
      <c r="AK10" s="78">
        <f>VLOOKUP(年度マスタ!$K$4&amp;"_"&amp;$AG10,データシート1!$A:$BT,MATCH("ab_"&amp;AK$2,データシート1!$A$1:$BT$1,0),0)</f>
        <v>4054</v>
      </c>
      <c r="AL10" s="78">
        <f>VLOOKUP(年度マスタ!$K$4&amp;"_"&amp;$AG10,データシート1!$A:$BT,MATCH("ab_"&amp;AL$2,データシート1!$A$1:$BT$1,0),0)</f>
        <v>4831</v>
      </c>
      <c r="AM10" s="78">
        <f>VLOOKUP(年度マスタ!$K$4&amp;"_"&amp;$AG10,データシート1!$A:$BT,MATCH("ab_"&amp;AM$2,データシート1!$A$1:$BT$1,0),0)</f>
        <v>8580</v>
      </c>
      <c r="AN10" s="78">
        <f>VLOOKUP(年度マスタ!$K$4&amp;"_"&amp;$AG10,データシート1!$A:$BT,MATCH("ab_"&amp;AN$2,データシート1!$A$1:$BT$1,0),0)</f>
        <v>4033</v>
      </c>
      <c r="AO10" s="78">
        <f>VLOOKUP(年度マスタ!$K$4&amp;"_"&amp;$AG10,データシート1!$A:$BT,MATCH("ab_"&amp;AO$2,データシート1!$A$1:$BT$1,0),0)</f>
        <v>15066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178.89330000000001</v>
      </c>
      <c r="AI11" s="78">
        <f>VLOOKUP(年度マスタ!$K$4&amp;"_"&amp;$AG11,データシート1!$A:$BT,MATCH("ab_"&amp;AI$2,データシート1!$A$1:$BT$1,0),0)</f>
        <v>820</v>
      </c>
      <c r="AJ11" s="78">
        <f>VLOOKUP(年度マスタ!$K$4&amp;"_"&amp;$AG11,データシート1!$A:$BT,MATCH("ab_"&amp;AJ$2,データシート1!$A$1:$BT$1,0),0)</f>
        <v>219</v>
      </c>
      <c r="AK11" s="78">
        <f>VLOOKUP(年度マスタ!$K$4&amp;"_"&amp;$AG11,データシート1!$A:$BT,MATCH("ab_"&amp;AK$2,データシート1!$A$1:$BT$1,0),0)</f>
        <v>4054</v>
      </c>
      <c r="AL11" s="78">
        <f>VLOOKUP(年度マスタ!$K$4&amp;"_"&amp;$AG11,データシート1!$A:$BT,MATCH("ab_"&amp;AL$2,データシート1!$A$1:$BT$1,0),0)</f>
        <v>4754</v>
      </c>
      <c r="AM11" s="78">
        <f>VLOOKUP(年度マスタ!$K$4&amp;"_"&amp;$AG11,データシート1!$A:$BT,MATCH("ab_"&amp;AM$2,データシート1!$A$1:$BT$1,0),0)</f>
        <v>8656</v>
      </c>
      <c r="AN11" s="78">
        <f>VLOOKUP(年度マスタ!$K$4&amp;"_"&amp;$AG11,データシート1!$A:$BT,MATCH("ab_"&amp;AN$2,データシート1!$A$1:$BT$1,0),0)</f>
        <v>4176</v>
      </c>
      <c r="AO11" s="78">
        <f>VLOOKUP(年度マスタ!$K$4&amp;"_"&amp;$AG11,データシート1!$A:$BT,MATCH("ab_"&amp;AO$2,データシート1!$A$1:$BT$1,0),0)</f>
        <v>14683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206.53120000000001</v>
      </c>
      <c r="AI12" s="78">
        <f>VLOOKUP(年度マスタ!$K$4&amp;"_"&amp;$AG12,データシート1!$A:$BT,MATCH("ab_"&amp;AI$2,データシート1!$A$1:$BT$1,0),0)</f>
        <v>503</v>
      </c>
      <c r="AJ12" s="78">
        <f>VLOOKUP(年度マスタ!$K$4&amp;"_"&amp;$AG12,データシート1!$A:$BT,MATCH("ab_"&amp;AJ$2,データシート1!$A$1:$BT$1,0),0)</f>
        <v>91</v>
      </c>
      <c r="AK12" s="78">
        <f>VLOOKUP(年度マスタ!$K$4&amp;"_"&amp;$AG12,データシート1!$A:$BT,MATCH("ab_"&amp;AK$2,データシート1!$A$1:$BT$1,0),0)</f>
        <v>2572</v>
      </c>
      <c r="AL12" s="78">
        <f>VLOOKUP(年度マスタ!$K$4&amp;"_"&amp;$AG12,データシート1!$A:$BT,MATCH("ab_"&amp;AL$2,データシート1!$A$1:$BT$1,0),0)</f>
        <v>4675</v>
      </c>
      <c r="AM12" s="78">
        <f>VLOOKUP(年度マスタ!$K$4&amp;"_"&amp;$AG12,データシート1!$A:$BT,MATCH("ab_"&amp;AM$2,データシート1!$A$1:$BT$1,0),0)</f>
        <v>8561</v>
      </c>
      <c r="AN12" s="78">
        <f>VLOOKUP(年度マスタ!$K$4&amp;"_"&amp;$AG12,データシート1!$A:$BT,MATCH("ab_"&amp;AN$2,データシート1!$A$1:$BT$1,0),0)</f>
        <v>4163</v>
      </c>
      <c r="AO12" s="78">
        <f>VLOOKUP(年度マスタ!$K$4&amp;"_"&amp;$AG12,データシート1!$A:$BT,MATCH("ab_"&amp;AO$2,データシート1!$A$1:$BT$1,0),0)</f>
        <v>14169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223.40969999999999</v>
      </c>
      <c r="AI13" s="78">
        <f>VLOOKUP(年度マスタ!$K$4&amp;"_"&amp;$AG13,データシート1!$A:$BT,MATCH("ab_"&amp;AI$2,データシート1!$A$1:$BT$1,0),0)</f>
        <v>503</v>
      </c>
      <c r="AJ13" s="78">
        <f>VLOOKUP(年度マスタ!$K$4&amp;"_"&amp;$AG13,データシート1!$A:$BT,MATCH("ab_"&amp;AJ$2,データシート1!$A$1:$BT$1,0),0)</f>
        <v>91</v>
      </c>
      <c r="AK13" s="78">
        <f>VLOOKUP(年度マスタ!$K$4&amp;"_"&amp;$AG13,データシート1!$A:$BT,MATCH("ab_"&amp;AK$2,データシート1!$A$1:$BT$1,0),0)</f>
        <v>2572</v>
      </c>
      <c r="AL13" s="78">
        <f>VLOOKUP(年度マスタ!$K$4&amp;"_"&amp;$AG13,データシート1!$A:$BT,MATCH("ab_"&amp;AL$2,データシート1!$A$1:$BT$1,0),0)</f>
        <v>4599</v>
      </c>
      <c r="AM13" s="78">
        <f>VLOOKUP(年度マスタ!$K$4&amp;"_"&amp;$AG13,データシート1!$A:$BT,MATCH("ab_"&amp;AM$2,データシート1!$A$1:$BT$1,0),0)</f>
        <v>8389</v>
      </c>
      <c r="AN13" s="78">
        <f>VLOOKUP(年度マスタ!$K$4&amp;"_"&amp;$AG13,データシート1!$A:$BT,MATCH("ab_"&amp;AN$2,データシート1!$A$1:$BT$1,0),0)</f>
        <v>4214</v>
      </c>
      <c r="AO13" s="78">
        <f>VLOOKUP(年度マスタ!$K$4&amp;"_"&amp;$AG13,データシート1!$A:$BT,MATCH("ab_"&amp;AO$2,データシート1!$A$1:$BT$1,0),0)</f>
        <v>13806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234.0318</v>
      </c>
      <c r="AI14" s="78">
        <f>VLOOKUP(年度マスタ!$K$4&amp;"_"&amp;$AG14,データシート1!$A:$BT,MATCH("ab_"&amp;AI$2,データシート1!$A$1:$BT$1,0),0)</f>
        <v>503</v>
      </c>
      <c r="AJ14" s="78">
        <f>VLOOKUP(年度マスタ!$K$4&amp;"_"&amp;$AG14,データシート1!$A:$BT,MATCH("ab_"&amp;AJ$2,データシート1!$A$1:$BT$1,0),0)</f>
        <v>91</v>
      </c>
      <c r="AK14" s="78">
        <f>VLOOKUP(年度マスタ!$K$4&amp;"_"&amp;$AG14,データシート1!$A:$BT,MATCH("ab_"&amp;AK$2,データシート1!$A$1:$BT$1,0),0)</f>
        <v>2572</v>
      </c>
      <c r="AL14" s="78">
        <f>VLOOKUP(年度マスタ!$K$4&amp;"_"&amp;$AG14,データシート1!$A:$BT,MATCH("ab_"&amp;AL$2,データシート1!$A$1:$BT$1,0),0)</f>
        <v>4586</v>
      </c>
      <c r="AM14" s="78">
        <f>VLOOKUP(年度マスタ!$K$4&amp;"_"&amp;$AG14,データシート1!$A:$BT,MATCH("ab_"&amp;AM$2,データシート1!$A$1:$BT$1,0),0)</f>
        <v>8348</v>
      </c>
      <c r="AN14" s="78">
        <f>VLOOKUP(年度マスタ!$K$4&amp;"_"&amp;$AG14,データシート1!$A:$BT,MATCH("ab_"&amp;AN$2,データシート1!$A$1:$BT$1,0),0)</f>
        <v>4254</v>
      </c>
      <c r="AO14" s="78">
        <f>VLOOKUP(年度マスタ!$K$4&amp;"_"&amp;$AG14,データシート1!$A:$BT,MATCH("ab_"&amp;AO$2,データシート1!$A$1:$BT$1,0),0)</f>
        <v>13529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245.7423</v>
      </c>
      <c r="AI15" s="78">
        <f>VLOOKUP(年度マスタ!$K$4&amp;"_"&amp;$AG15,データシート1!$A:$BT,MATCH("ab_"&amp;AI$2,データシート1!$A$1:$BT$1,0),0)</f>
        <v>503</v>
      </c>
      <c r="AJ15" s="78">
        <f>VLOOKUP(年度マスタ!$K$4&amp;"_"&amp;$AG15,データシート1!$A:$BT,MATCH("ab_"&amp;AJ$2,データシート1!$A$1:$BT$1,0),0)</f>
        <v>91</v>
      </c>
      <c r="AK15" s="78">
        <f>VLOOKUP(年度マスタ!$K$4&amp;"_"&amp;$AG15,データシート1!$A:$BT,MATCH("ab_"&amp;AK$2,データシート1!$A$1:$BT$1,0),0)</f>
        <v>2572</v>
      </c>
      <c r="AL15" s="78">
        <f>VLOOKUP(年度マスタ!$K$4&amp;"_"&amp;$AG15,データシート1!$A:$BT,MATCH("ab_"&amp;AL$2,データシート1!$A$1:$BT$1,0),0)</f>
        <v>4566</v>
      </c>
      <c r="AM15" s="78">
        <f>VLOOKUP(年度マスタ!$K$4&amp;"_"&amp;$AG15,データシート1!$A:$BT,MATCH("ab_"&amp;AM$2,データシート1!$A$1:$BT$1,0),0)</f>
        <v>8300</v>
      </c>
      <c r="AN15" s="78">
        <f>VLOOKUP(年度マスタ!$K$4&amp;"_"&amp;$AG15,データシート1!$A:$BT,MATCH("ab_"&amp;AN$2,データシート1!$A$1:$BT$1,0),0)</f>
        <v>4193</v>
      </c>
      <c r="AO15" s="78">
        <f>VLOOKUP(年度マスタ!$K$4&amp;"_"&amp;$AG15,データシート1!$A:$BT,MATCH("ab_"&amp;AO$2,データシート1!$A$1:$BT$1,0),0)</f>
        <v>13210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254.3708</v>
      </c>
      <c r="AI16" s="78">
        <f>VLOOKUP(年度マスタ!$K$4&amp;"_"&amp;$AG16,データシート1!$A:$BT,MATCH("ab_"&amp;AI$2,データシート1!$A$1:$BT$1,0),0)</f>
        <v>503</v>
      </c>
      <c r="AJ16" s="78">
        <f>VLOOKUP(年度マスタ!$K$4&amp;"_"&amp;$AG16,データシート1!$A:$BT,MATCH("ab_"&amp;AJ$2,データシート1!$A$1:$BT$1,0),0)</f>
        <v>91</v>
      </c>
      <c r="AK16" s="78">
        <f>VLOOKUP(年度マスタ!$K$4&amp;"_"&amp;$AG16,データシート1!$A:$BT,MATCH("ab_"&amp;AK$2,データシート1!$A$1:$BT$1,0),0)</f>
        <v>2572</v>
      </c>
      <c r="AL16" s="78">
        <f>VLOOKUP(年度マスタ!$K$4&amp;"_"&amp;$AG16,データシート1!$A:$BT,MATCH("ab_"&amp;AL$2,データシート1!$A$1:$BT$1,0),0)</f>
        <v>4576</v>
      </c>
      <c r="AM16" s="78">
        <f>VLOOKUP(年度マスタ!$K$4&amp;"_"&amp;$AG16,データシート1!$A:$BT,MATCH("ab_"&amp;AM$2,データシート1!$A$1:$BT$1,0),0)</f>
        <v>8281</v>
      </c>
      <c r="AN16" s="78">
        <f>VLOOKUP(年度マスタ!$K$4&amp;"_"&amp;$AG16,データシート1!$A:$BT,MATCH("ab_"&amp;AN$2,データシート1!$A$1:$BT$1,0),0)</f>
        <v>4158</v>
      </c>
      <c r="AO16" s="78">
        <f>VLOOKUP(年度マスタ!$K$4&amp;"_"&amp;$AG16,データシート1!$A:$BT,MATCH("ab_"&amp;AO$2,データシート1!$A$1:$BT$1,0),0)</f>
        <v>12987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230.03960000000001</v>
      </c>
      <c r="AI17" s="151">
        <f>VLOOKUP(年度マスタ!$K$4&amp;"_"&amp;$AG17,データシート1!$A:$BT,MATCH("ab_"&amp;AI$2,データシート1!$A$1:$BT$1,0),0)</f>
        <v>503</v>
      </c>
      <c r="AJ17" s="151">
        <f>VLOOKUP(年度マスタ!$K$4&amp;"_"&amp;$AG17,データシート1!$A:$BT,MATCH("ab_"&amp;AJ$2,データシート1!$A$1:$BT$1,0),0)</f>
        <v>91</v>
      </c>
      <c r="AK17" s="151">
        <f>VLOOKUP(年度マスタ!$K$4&amp;"_"&amp;$AG17,データシート1!$A:$BT,MATCH("ab_"&amp;AK$2,データシート1!$A$1:$BT$1,0),0)</f>
        <v>2572</v>
      </c>
      <c r="AL17" s="151">
        <f>VLOOKUP(年度マスタ!$K$4&amp;"_"&amp;$AG17,データシート1!$A:$BT,MATCH("ab_"&amp;AL$2,データシート1!$A$1:$BT$1,0),0)</f>
        <v>4513</v>
      </c>
      <c r="AM17" s="151">
        <f>VLOOKUP(年度マスタ!$K$4&amp;"_"&amp;$AG17,データシート1!$A:$BT,MATCH("ab_"&amp;AM$2,データシート1!$A$1:$BT$1,0),0)</f>
        <v>8222</v>
      </c>
      <c r="AN17" s="151">
        <f>VLOOKUP(年度マスタ!$K$4&amp;"_"&amp;$AG17,データシート1!$A:$BT,MATCH("ab_"&amp;AN$2,データシート1!$A$1:$BT$1,0),0)</f>
        <v>4081</v>
      </c>
      <c r="AO17" s="151">
        <f>VLOOKUP(年度マスタ!$K$4&amp;"_"&amp;$AG17,データシート1!$A:$BT,MATCH("ab_"&amp;AO$2,データシート1!$A$1:$BT$1,0),0)</f>
        <v>12691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229.56649999999999</v>
      </c>
      <c r="AI18" s="78">
        <f>VLOOKUP(年度マスタ!$K$4&amp;"_"&amp;$AG18,データシート1!$A:$BT,MATCH("ab_"&amp;AI$2,データシート1!$A$1:$BT$1,0),0)</f>
        <v>669</v>
      </c>
      <c r="AJ18" s="78">
        <f>VLOOKUP(年度マスタ!$K$4&amp;"_"&amp;$AG18,データシート1!$A:$BT,MATCH("ab_"&amp;AJ$2,データシート1!$A$1:$BT$1,0),0)</f>
        <v>200</v>
      </c>
      <c r="AK18" s="78">
        <f>VLOOKUP(年度マスタ!$K$4&amp;"_"&amp;$AG18,データシート1!$A:$BT,MATCH("ab_"&amp;AK$2,データシート1!$A$1:$BT$1,0),0)</f>
        <v>2856</v>
      </c>
      <c r="AL18" s="78">
        <f>VLOOKUP(年度マスタ!$K$4&amp;"_"&amp;$AG18,データシート1!$A:$BT,MATCH("ab_"&amp;AL$2,データシート1!$A$1:$BT$1,0),0)</f>
        <v>4466</v>
      </c>
      <c r="AM18" s="78">
        <f>VLOOKUP(年度マスタ!$K$4&amp;"_"&amp;$AG18,データシート1!$A:$BT,MATCH("ab_"&amp;AM$2,データシート1!$A$1:$BT$1,0),0)</f>
        <v>8166</v>
      </c>
      <c r="AN18" s="78">
        <f>VLOOKUP(年度マスタ!$K$4&amp;"_"&amp;$AG18,データシート1!$A:$BT,MATCH("ab_"&amp;AN$2,データシート1!$A$1:$BT$1,0),0)</f>
        <v>4018</v>
      </c>
      <c r="AO18" s="78">
        <f>VLOOKUP(年度マスタ!$K$4&amp;"_"&amp;$AG18,データシート1!$A:$BT,MATCH("ab_"&amp;AO$2,データシート1!$A$1:$BT$1,0),0)</f>
        <v>12426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225.3185</v>
      </c>
      <c r="AI19" s="78">
        <f>VLOOKUP(年度マスタ!$K$4&amp;"_"&amp;$AG19,データシート1!$A:$BT,MATCH("ab_"&amp;AI$2,データシート1!$A$1:$BT$1,0),0)</f>
        <v>669</v>
      </c>
      <c r="AJ19" s="78">
        <f>VLOOKUP(年度マスタ!$K$4&amp;"_"&amp;$AG19,データシート1!$A:$BT,MATCH("ab_"&amp;AJ$2,データシート1!$A$1:$BT$1,0),0)</f>
        <v>200</v>
      </c>
      <c r="AK19" s="78">
        <f>VLOOKUP(年度マスタ!$K$4&amp;"_"&amp;$AG19,データシート1!$A:$BT,MATCH("ab_"&amp;AK$2,データシート1!$A$1:$BT$1,0),0)</f>
        <v>2856</v>
      </c>
      <c r="AL19" s="78">
        <f>VLOOKUP(年度マスタ!$K$4&amp;"_"&amp;$AG19,データシート1!$A:$BT,MATCH("ab_"&amp;AL$2,データシート1!$A$1:$BT$1,0),0)</f>
        <v>4440</v>
      </c>
      <c r="AM19" s="78">
        <f>VLOOKUP(年度マスタ!$K$4&amp;"_"&amp;$AG19,データシート1!$A:$BT,MATCH("ab_"&amp;AM$2,データシート1!$A$1:$BT$1,0),0)</f>
        <v>8134</v>
      </c>
      <c r="AN19" s="78">
        <f>VLOOKUP(年度マスタ!$K$4&amp;"_"&amp;$AG19,データシート1!$A:$BT,MATCH("ab_"&amp;AN$2,データシート1!$A$1:$BT$1,0),0)</f>
        <v>3913</v>
      </c>
      <c r="AO19" s="78">
        <f>VLOOKUP(年度マスタ!$K$4&amp;"_"&amp;$AG19,データシート1!$A:$BT,MATCH("ab_"&amp;AO$2,データシート1!$A$1:$BT$1,0),0)</f>
        <v>12218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228.88339999999999</v>
      </c>
      <c r="AI20" s="78">
        <f>VLOOKUP(年度マスタ!$K$4&amp;"_"&amp;$AG20,データシート1!$A:$BT,MATCH("ab_"&amp;AI$2,データシート1!$A$1:$BT$1,0),0)</f>
        <v>669</v>
      </c>
      <c r="AJ20" s="78">
        <f>VLOOKUP(年度マスタ!$K$4&amp;"_"&amp;$AG20,データシート1!$A:$BT,MATCH("ab_"&amp;AJ$2,データシート1!$A$1:$BT$1,0),0)</f>
        <v>200</v>
      </c>
      <c r="AK20" s="78">
        <f>VLOOKUP(年度マスタ!$K$4&amp;"_"&amp;$AG20,データシート1!$A:$BT,MATCH("ab_"&amp;AK$2,データシート1!$A$1:$BT$1,0),0)</f>
        <v>2856</v>
      </c>
      <c r="AL20" s="78">
        <f>VLOOKUP(年度マスタ!$K$4&amp;"_"&amp;$AG20,データシート1!$A:$BT,MATCH("ab_"&amp;AL$2,データシート1!$A$1:$BT$1,0),0)</f>
        <v>4452</v>
      </c>
      <c r="AM20" s="78">
        <f>VLOOKUP(年度マスタ!$K$4&amp;"_"&amp;$AG20,データシート1!$A:$BT,MATCH("ab_"&amp;AM$2,データシート1!$A$1:$BT$1,0),0)</f>
        <v>8111</v>
      </c>
      <c r="AN20" s="78">
        <f>VLOOKUP(年度マスタ!$K$4&amp;"_"&amp;$AG20,データシート1!$A:$BT,MATCH("ab_"&amp;AN$2,データシート1!$A$1:$BT$1,0),0)</f>
        <v>3812</v>
      </c>
      <c r="AO20" s="78">
        <f>VLOOKUP(年度マスタ!$K$4&amp;"_"&amp;$AG20,データシート1!$A:$BT,MATCH("ab_"&amp;AO$2,データシート1!$A$1:$BT$1,0),0)</f>
        <v>11979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南三陸町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04606</v>
      </c>
      <c r="BF13" s="70" t="str">
        <f>年度マスタ!K4</f>
        <v>04606</v>
      </c>
      <c r="BG13" s="70" t="str">
        <f>年度マスタ!K4</f>
        <v>04606</v>
      </c>
      <c r="BH13" s="278" t="s">
        <v>195</v>
      </c>
      <c r="BI13" s="278" t="s">
        <v>195</v>
      </c>
      <c r="BJ13" s="278" t="s">
        <v>195</v>
      </c>
      <c r="BK13" s="278" t="str">
        <f>年度マスタ!K4</f>
        <v>04606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南三陸町</v>
      </c>
      <c r="BF14" s="70" t="str">
        <f>AP2</f>
        <v>南三陸町</v>
      </c>
      <c r="BG14" s="70" t="str">
        <f>AP2</f>
        <v>南三陸町</v>
      </c>
      <c r="BH14" s="70" t="s">
        <v>205</v>
      </c>
      <c r="BI14" s="70" t="s">
        <v>205</v>
      </c>
      <c r="BJ14" s="70" t="s">
        <v>205</v>
      </c>
      <c r="BK14" s="70" t="str">
        <f>AP2</f>
        <v>南三陸町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3.8839999999999999</v>
      </c>
      <c r="AY17" s="165">
        <f>AX17</f>
        <v>3.8839999999999999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5.2569999999999997</v>
      </c>
      <c r="H21" s="877">
        <f t="shared" si="5"/>
        <v>5.2220000000000004</v>
      </c>
      <c r="I21" s="877">
        <f t="shared" si="5"/>
        <v>4.8479999999999999</v>
      </c>
      <c r="J21" s="877">
        <f t="shared" si="5"/>
        <v>4.68</v>
      </c>
      <c r="K21" s="877">
        <f t="shared" si="5"/>
        <v>4.8040000000000003</v>
      </c>
      <c r="L21" s="877">
        <f t="shared" si="5"/>
        <v>0</v>
      </c>
      <c r="M21" s="877">
        <f t="shared" si="5"/>
        <v>4.5670000000000002</v>
      </c>
      <c r="N21" s="877">
        <f t="shared" si="5"/>
        <v>2.6230000000000002</v>
      </c>
      <c r="O21" s="877">
        <f t="shared" si="5"/>
        <v>3.875</v>
      </c>
      <c r="P21" s="878">
        <f>SUM(P22,P26,P27,P28)</f>
        <v>3.8839999999999999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5.2569999999999997</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3.8839999999999999</v>
      </c>
      <c r="AY22" s="165">
        <f>AX22</f>
        <v>3.8839999999999999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5.2569999999999997</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47.128377857711612</v>
      </c>
      <c r="AG24" s="877">
        <f t="shared" ref="AG24:AP24" si="11">AG25+AG29</f>
        <v>60.026126504541502</v>
      </c>
      <c r="AH24" s="877">
        <f t="shared" si="11"/>
        <v>60.186713670370956</v>
      </c>
      <c r="AI24" s="877">
        <f t="shared" si="11"/>
        <v>48.225559435863147</v>
      </c>
      <c r="AJ24" s="877">
        <f t="shared" si="11"/>
        <v>49.00176975828218</v>
      </c>
      <c r="AK24" s="877">
        <f t="shared" si="11"/>
        <v>47.748391509872569</v>
      </c>
      <c r="AL24" s="877">
        <f t="shared" si="11"/>
        <v>46.697388892964689</v>
      </c>
      <c r="AM24" s="877">
        <f t="shared" si="11"/>
        <v>46.085408285145519</v>
      </c>
      <c r="AN24" s="877">
        <f t="shared" si="11"/>
        <v>42.089919709126363</v>
      </c>
      <c r="AO24" s="877">
        <f t="shared" si="11"/>
        <v>43.1614884641412</v>
      </c>
      <c r="AP24" s="878">
        <f t="shared" si="11"/>
        <v>42.95572887639716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27.214364820173998</v>
      </c>
      <c r="AG25" s="879">
        <f>①CO2排出量の現状把握!AA35</f>
        <v>37.70092199481148</v>
      </c>
      <c r="AH25" s="879">
        <f>①CO2排出量の現状把握!AB35</f>
        <v>38.294848892281337</v>
      </c>
      <c r="AI25" s="879">
        <f>①CO2排出量の現状把握!AC35</f>
        <v>34.65295389954202</v>
      </c>
      <c r="AJ25" s="879">
        <f>①CO2排出量の現状把握!AD35</f>
        <v>36.009925660870721</v>
      </c>
      <c r="AK25" s="879">
        <f>①CO2排出量の現状把握!AE35</f>
        <v>37.052961259399694</v>
      </c>
      <c r="AL25" s="879">
        <f>①CO2排出量の現状把握!AF35</f>
        <v>36.31171311472896</v>
      </c>
      <c r="AM25" s="879">
        <f>①CO2排出量の現状把握!AG35</f>
        <v>35.011165455503466</v>
      </c>
      <c r="AN25" s="879">
        <f>①CO2排出量の現状把握!AH35</f>
        <v>31.50133390080515</v>
      </c>
      <c r="AO25" s="879">
        <f>①CO2排出量の現状把握!AI35</f>
        <v>33.143612329035022</v>
      </c>
      <c r="AP25" s="880">
        <f>①CO2排出量の現状把握!AJ35</f>
        <v>31.604510609340423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5.2220000000000004</v>
      </c>
      <c r="I26" s="879">
        <f>IFERROR(VLOOKUP(年度マスタ!$K$4&amp;"_"&amp;I$20,データシート1!$A:$BU,MATCH("ba_"&amp;$D26,データシート1!$A$1:$BU$1,0),0),0)</f>
        <v>4.8479999999999999</v>
      </c>
      <c r="J26" s="879">
        <f>IFERROR(VLOOKUP(年度マスタ!$K$4&amp;"_"&amp;J$20,データシート1!$A:$BU,MATCH("ba_"&amp;$D26,データシート1!$A$1:$BU$1,0),0),0)</f>
        <v>4.68</v>
      </c>
      <c r="K26" s="879">
        <f>IFERROR(VLOOKUP(年度マスタ!$K$4&amp;"_"&amp;K$20,データシート1!$A:$BU,MATCH("ba_"&amp;$D26,データシート1!$A$1:$BU$1,0),0),0)</f>
        <v>4.8040000000000003</v>
      </c>
      <c r="L26" s="879">
        <f>IFERROR(VLOOKUP(年度マスタ!$K$4&amp;"_"&amp;L$20,データシート1!$A:$BU,MATCH("ba_"&amp;$D26,データシート1!$A$1:$BU$1,0),0),0)</f>
        <v>0</v>
      </c>
      <c r="M26" s="879">
        <f>IFERROR(VLOOKUP(年度マスタ!$K$4&amp;"_"&amp;M$20,データシート1!$A:$BU,MATCH("ba_"&amp;$D26,データシート1!$A$1:$BU$1,0),0),0)</f>
        <v>4.5670000000000002</v>
      </c>
      <c r="N26" s="879">
        <f>IFERROR(VLOOKUP(年度マスタ!$K$4&amp;"_"&amp;N$20,データシート1!$A:$BU,MATCH("ba_"&amp;$D26,データシート1!$A$1:$BU$1,0),0),0)</f>
        <v>2.6230000000000002</v>
      </c>
      <c r="O26" s="879">
        <f>IFERROR(VLOOKUP(年度マスタ!$K$4&amp;"_"&amp;O$20,データシート1!$A:$BU,MATCH("ba_"&amp;$D26,データシート1!$A$1:$BU$1,0),0),0)</f>
        <v>3.875</v>
      </c>
      <c r="P26" s="880">
        <f>IFERROR(VLOOKUP(年度マスタ!$K$4&amp;"_"&amp;P$20,データシート1!$A:$BU,MATCH("ba_"&amp;$D26,データシート1!$A$1:$BU$1,0),0),0)</f>
        <v>3.8839999999999999</v>
      </c>
      <c r="Z26" s="273"/>
      <c r="AB26" s="272"/>
      <c r="AC26" s="522"/>
      <c r="AD26" s="410"/>
      <c r="AE26" s="409" t="s">
        <v>184</v>
      </c>
      <c r="AF26" s="881">
        <f>①CO2排出量の現状把握!Z36</f>
        <v>12.764904832707369</v>
      </c>
      <c r="AG26" s="881">
        <f>①CO2排出量の現状把握!AA36</f>
        <v>23.417059801920661</v>
      </c>
      <c r="AH26" s="881">
        <f>①CO2排出量の現状把握!AB36</f>
        <v>27.81043821078951</v>
      </c>
      <c r="AI26" s="881">
        <f>①CO2排出量の現状把握!AC36</f>
        <v>29.06278530453616</v>
      </c>
      <c r="AJ26" s="881">
        <f>①CO2排出量の現状把握!AD36</f>
        <v>28.967585172561449</v>
      </c>
      <c r="AK26" s="881">
        <f>①CO2排出量の現状把握!AE36</f>
        <v>30.740810458294042</v>
      </c>
      <c r="AL26" s="881">
        <f>①CO2排出量の現状把握!AF36</f>
        <v>29.639956915540075</v>
      </c>
      <c r="AM26" s="881">
        <f>①CO2排出量の現状把握!AG36</f>
        <v>28.829243042765153</v>
      </c>
      <c r="AN26" s="881">
        <f>①CO2排出量の現状把握!AH36</f>
        <v>25.343643702576994</v>
      </c>
      <c r="AO26" s="881">
        <f>①CO2排出量の現状把握!AI36</f>
        <v>23.530904963010141</v>
      </c>
      <c r="AP26" s="882">
        <f>①CO2排出量の現状把握!AJ36</f>
        <v>21.910221269743264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2.08746135968395</v>
      </c>
      <c r="AG27" s="881">
        <f>①CO2排出量の現状把握!AA37</f>
        <v>1.9548220782444701</v>
      </c>
      <c r="AH27" s="881">
        <f>①CO2排出量の現状把握!AB37</f>
        <v>1.7640779363816841</v>
      </c>
      <c r="AI27" s="881">
        <f>①CO2排出量の現状把握!AC37</f>
        <v>1.069511634278689</v>
      </c>
      <c r="AJ27" s="881">
        <f>①CO2排出量の現状把握!AD37</f>
        <v>1.1962257901839359</v>
      </c>
      <c r="AK27" s="881">
        <f>①CO2排出量の現状把握!AE37</f>
        <v>1.2089588999741316</v>
      </c>
      <c r="AL27" s="881">
        <f>①CO2排出量の現状把握!AF37</f>
        <v>1.2367135458976946</v>
      </c>
      <c r="AM27" s="881">
        <f>①CO2排出量の現状把握!AG37</f>
        <v>1.1473721630745375</v>
      </c>
      <c r="AN27" s="881">
        <f>①CO2排出量の現状把握!AH37</f>
        <v>1.0684183162612249</v>
      </c>
      <c r="AO27" s="881">
        <f>①CO2排出量の現状把握!AI37</f>
        <v>1.4798596531804067</v>
      </c>
      <c r="AP27" s="882">
        <f>①CO2排出量の現状把握!AJ37</f>
        <v>1.5832940129351671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12.361998627782681</v>
      </c>
      <c r="AG28" s="881">
        <f>①CO2排出量の現状把握!AA38</f>
        <v>12.32904011464635</v>
      </c>
      <c r="AH28" s="881">
        <f>①CO2排出量の現状把握!AB38</f>
        <v>8.7203327451101416</v>
      </c>
      <c r="AI28" s="881">
        <f>①CO2排出量の現状把握!AC38</f>
        <v>4.5206569607271723</v>
      </c>
      <c r="AJ28" s="881">
        <f>①CO2排出量の現状把握!AD38</f>
        <v>5.8461146981253336</v>
      </c>
      <c r="AK28" s="881">
        <f>①CO2排出量の現状把握!AE38</f>
        <v>5.1031919011315185</v>
      </c>
      <c r="AL28" s="881">
        <f>①CO2排出量の現状把握!AF38</f>
        <v>5.4350426532911893</v>
      </c>
      <c r="AM28" s="881">
        <f>①CO2排出量の現状把握!AG38</f>
        <v>5.0345502496637788</v>
      </c>
      <c r="AN28" s="881">
        <f>①CO2排出量の現状把握!AH38</f>
        <v>5.0892718819669307</v>
      </c>
      <c r="AO28" s="881">
        <f>①CO2排出量の現状把握!AI38</f>
        <v>8.1328477128444803</v>
      </c>
      <c r="AP28" s="882">
        <f>①CO2排出量の現状把握!AJ38</f>
        <v>8.1109953266619925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19.914013037537611</v>
      </c>
      <c r="AG29" s="883">
        <f>①CO2排出量の現状把握!AA39</f>
        <v>22.325204509730021</v>
      </c>
      <c r="AH29" s="883">
        <f>①CO2排出量の現状把握!AB39</f>
        <v>21.891864778089619</v>
      </c>
      <c r="AI29" s="883">
        <f>①CO2排出量の現状把握!AC39</f>
        <v>13.572605536321131</v>
      </c>
      <c r="AJ29" s="883">
        <f>①CO2排出量の現状把握!AD39</f>
        <v>12.991844097411461</v>
      </c>
      <c r="AK29" s="883">
        <f>①CO2排出量の現状把握!AE39</f>
        <v>10.695430250472874</v>
      </c>
      <c r="AL29" s="883">
        <f>①CO2排出量の現状把握!AF39</f>
        <v>10.385675778235727</v>
      </c>
      <c r="AM29" s="883">
        <f>①CO2排出量の現状把握!AG39</f>
        <v>11.074242829642056</v>
      </c>
      <c r="AN29" s="883">
        <f>①CO2排出量の現状把握!AH39</f>
        <v>10.588585808321209</v>
      </c>
      <c r="AO29" s="883">
        <f>①CO2排出量の現状把握!AI39</f>
        <v>10.017876135106174</v>
      </c>
      <c r="AP29" s="884">
        <f>①CO2排出量の現状把握!AJ39</f>
        <v>11.351218267056741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8.7578531318396199E-2</v>
      </c>
      <c r="AH32" s="461">
        <f t="shared" si="16"/>
        <v>8.676333498784658E-2</v>
      </c>
      <c r="AI32" s="461">
        <f t="shared" si="16"/>
        <v>0.1005276052100033</v>
      </c>
      <c r="AJ32" s="461">
        <f t="shared" si="16"/>
        <v>9.5506754614898284E-2</v>
      </c>
      <c r="AK32" s="461">
        <f t="shared" si="16"/>
        <v>0.10061071898111404</v>
      </c>
      <c r="AL32" s="461">
        <f t="shared" si="16"/>
        <v>0</v>
      </c>
      <c r="AM32" s="461">
        <f t="shared" si="16"/>
        <v>9.9098612119100149E-2</v>
      </c>
      <c r="AN32" s="461">
        <f t="shared" si="16"/>
        <v>6.231895945934187E-2</v>
      </c>
      <c r="AO32" s="461">
        <f t="shared" si="16"/>
        <v>8.9779109523050182E-2</v>
      </c>
      <c r="AP32" s="461">
        <f t="shared" si="16"/>
        <v>9.0418672935943065E-2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0.13943956067502764</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0.22449445167188845</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0.23853609790365676</v>
      </c>
      <c r="AI37" s="460">
        <f t="shared" si="21"/>
        <v>0.35719007577627249</v>
      </c>
      <c r="AJ37" s="460">
        <f t="shared" si="21"/>
        <v>0.36022599754968265</v>
      </c>
      <c r="AK37" s="460">
        <f t="shared" si="21"/>
        <v>0.44916379121705763</v>
      </c>
      <c r="AL37" s="460">
        <f t="shared" si="21"/>
        <v>0</v>
      </c>
      <c r="AM37" s="460">
        <f t="shared" si="21"/>
        <v>0.41239839781873516</v>
      </c>
      <c r="AN37" s="460">
        <f t="shared" si="21"/>
        <v>0.24771957723935842</v>
      </c>
      <c r="AO37" s="460">
        <f t="shared" si="21"/>
        <v>0.38680853583531866</v>
      </c>
      <c r="AP37" s="460">
        <f t="shared" si="21"/>
        <v>0.34216591634679955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3.8839999999999999</v>
      </c>
      <c r="BG47" s="952">
        <f t="shared" si="22"/>
        <v>3.8839999999999999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0.82768846495283988</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5.2569999999999997</v>
      </c>
      <c r="H55" s="885">
        <f t="shared" si="32"/>
        <v>5.2220000000000004</v>
      </c>
      <c r="I55" s="885">
        <f t="shared" si="32"/>
        <v>4.8479999999999999</v>
      </c>
      <c r="J55" s="885">
        <f t="shared" si="32"/>
        <v>4.68</v>
      </c>
      <c r="K55" s="885">
        <f t="shared" si="32"/>
        <v>4.8040000000000003</v>
      </c>
      <c r="L55" s="885">
        <f t="shared" si="32"/>
        <v>0</v>
      </c>
      <c r="M55" s="885">
        <f t="shared" si="32"/>
        <v>4.5670000000000002</v>
      </c>
      <c r="N55" s="885">
        <f t="shared" si="32"/>
        <v>2.6230000000000002</v>
      </c>
      <c r="O55" s="885">
        <f t="shared" si="32"/>
        <v>3.875</v>
      </c>
      <c r="P55" s="886">
        <f t="shared" si="32"/>
        <v>3.8839999999999999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5.2569999999999997</v>
      </c>
      <c r="H56" s="887">
        <f>IFERROR(VLOOKUP(年度マスタ!$K$4&amp;"_"&amp;H$54,データシート1!$A:$CE,MATCH("bc_"&amp;$C56,データシート1!$A$1:$CE$1,0),0),0)</f>
        <v>5.2220000000000004</v>
      </c>
      <c r="I56" s="887">
        <f>IFERROR(VLOOKUP(年度マスタ!$K$4&amp;"_"&amp;I$54,データシート1!$A:$CE,MATCH("bc_"&amp;$C56,データシート1!$A$1:$CE$1,0),0),0)</f>
        <v>4.8479999999999999</v>
      </c>
      <c r="J56" s="887">
        <f>IFERROR(VLOOKUP(年度マスタ!$K$4&amp;"_"&amp;J$54,データシート1!$A:$CE,MATCH("bc_"&amp;$C56,データシート1!$A$1:$CE$1,0),0),0)</f>
        <v>4.68</v>
      </c>
      <c r="K56" s="887">
        <f>IFERROR(VLOOKUP(年度マスタ!$K$4&amp;"_"&amp;K$54,データシート1!$A:$CE,MATCH("bc_"&amp;$C56,データシート1!$A$1:$CE$1,0),0),0)</f>
        <v>4.8040000000000003</v>
      </c>
      <c r="L56" s="887">
        <f>IFERROR(VLOOKUP(年度マスタ!$K$4&amp;"_"&amp;L$54,データシート1!$A:$CE,MATCH("bc_"&amp;$C56,データシート1!$A$1:$CE$1,0),0),0)</f>
        <v>0</v>
      </c>
      <c r="M56" s="887">
        <f>IFERROR(VLOOKUP(年度マスタ!$K$4&amp;"_"&amp;M$54,データシート1!$A:$CE,MATCH("bc_"&amp;$C56,データシート1!$A$1:$CE$1,0),0),0)</f>
        <v>4.5670000000000002</v>
      </c>
      <c r="N56" s="887">
        <f>IFERROR(VLOOKUP(年度マスタ!$K$4&amp;"_"&amp;N$54,データシート1!$A:$CE,MATCH("bc_"&amp;$C56,データシート1!$A$1:$CE$1,0),0),0)</f>
        <v>2.6230000000000002</v>
      </c>
      <c r="O56" s="887">
        <f>IFERROR(VLOOKUP(年度マスタ!$K$4&amp;"_"&amp;O$54,データシート1!$A:$CE,MATCH("bc_"&amp;$C56,データシート1!$A$1:$CE$1,0),0),0)</f>
        <v>3.875</v>
      </c>
      <c r="P56" s="888">
        <f>IFERROR(VLOOKUP(年度マスタ!$K$4&amp;"_"&amp;P$54,データシート1!$A:$CE,MATCH("bc_"&amp;$C56,データシート1!$A$1:$CE$1,0),0),0)</f>
        <v>3.8839999999999999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南三陸町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1516.5</v>
      </c>
      <c r="K6" s="619">
        <f>VLOOKUP(年度マスタ!$K$4&amp;"_"&amp;K$5,データシート1!$A:$BT,MATCH("cb_"&amp;$G6,データシート1!$A$1:$BT$1,0),0)</f>
        <v>2072.3000000000002</v>
      </c>
      <c r="L6" s="619">
        <f>VLOOKUP(年度マスタ!$K$4&amp;"_"&amp;L$5,データシート1!$A:$BT,MATCH("cb_"&amp;$G6,データシート1!$A$1:$BT$1,0),0)</f>
        <v>2468.6</v>
      </c>
      <c r="M6" s="619">
        <f>VLOOKUP(年度マスタ!$K$4&amp;"_"&amp;M$5,データシート1!$A:$BT,MATCH("cb_"&amp;$G6,データシート1!$A$1:$BT$1,0),0)</f>
        <v>2735.6</v>
      </c>
      <c r="N6" s="619">
        <f>VLOOKUP(年度マスタ!$K$4&amp;"_"&amp;N$5,データシート1!$A:$BT,MATCH("cb_"&amp;$G6,データシート1!$A$1:$BT$1,0),0)</f>
        <v>2911.0000000000018</v>
      </c>
      <c r="O6" s="619">
        <f>VLOOKUP(年度マスタ!$K$4&amp;"_"&amp;O$5,データシート1!$A:$BT,MATCH("cb_"&amp;$G6,データシート1!$A$1:$BT$1,0),0)</f>
        <v>3082.6000000000008</v>
      </c>
      <c r="P6" s="619">
        <f>VLOOKUP(年度マスタ!$K$4&amp;"_"&amp;P$5,データシート1!$A:$BT,MATCH("cb_"&amp;$G6,データシート1!$A$1:$BT$1,0),0)</f>
        <v>3169.0000000000018</v>
      </c>
      <c r="Q6" s="619">
        <f>VLOOKUP(年度マスタ!$K$4&amp;"_"&amp;Q$5,データシート1!$A:$BT,MATCH("cb_"&amp;$G6,データシート1!$A$1:$BT$1,0),0)</f>
        <v>3266.300000000002</v>
      </c>
      <c r="R6" s="633">
        <f>VLOOKUP(年度マスタ!$K$4&amp;"_"&amp;R$5,データシート1!$A:$BT,MATCH("cb_"&amp;$G6,データシート1!$A$1:$BT$1,0),0)</f>
        <v>3358.9000000000033</v>
      </c>
      <c r="S6" s="568"/>
      <c r="T6" s="190"/>
      <c r="U6" s="581"/>
      <c r="V6" s="195"/>
      <c r="W6" s="195"/>
      <c r="X6" s="195"/>
      <c r="Y6" s="196" t="s">
        <v>372</v>
      </c>
      <c r="Z6" s="663" t="s">
        <v>373</v>
      </c>
      <c r="AA6" s="663"/>
      <c r="AB6" s="663"/>
      <c r="AC6" s="664">
        <f>SUM(AC7:AC8)</f>
        <v>211626</v>
      </c>
      <c r="AD6" s="664">
        <f>SUM(AD7:AD8)</f>
        <v>271479.549</v>
      </c>
      <c r="AE6" s="665">
        <f>$AD6*3600/100000000</f>
        <v>9.7732637639999993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3370</v>
      </c>
      <c r="K7" s="617">
        <f>VLOOKUP(年度マスタ!$K$4&amp;"_"&amp;K$5,データシート1!$A:$BT,MATCH("cb_"&amp;$G7,データシート1!$A$1:$BT$1,0),0)</f>
        <v>3841.8</v>
      </c>
      <c r="L7" s="617">
        <f>VLOOKUP(年度マスタ!$K$4&amp;"_"&amp;L$5,データシート1!$A:$BT,MATCH("cb_"&amp;$G7,データシート1!$A$1:$BT$1,0),0)</f>
        <v>5518.7999999999993</v>
      </c>
      <c r="M7" s="617">
        <f>VLOOKUP(年度マスタ!$K$4&amp;"_"&amp;M$5,データシート1!$A:$BT,MATCH("cb_"&amp;$G7,データシート1!$A$1:$BT$1,0),0)</f>
        <v>5843</v>
      </c>
      <c r="N7" s="617">
        <f>VLOOKUP(年度マスタ!$K$4&amp;"_"&amp;N$5,データシート1!$A:$BT,MATCH("cb_"&amp;$G7,データシート1!$A$1:$BT$1,0),0)</f>
        <v>5939.9</v>
      </c>
      <c r="O7" s="617">
        <f>VLOOKUP(年度マスタ!$K$4&amp;"_"&amp;O$5,データシート1!$A:$BT,MATCH("cb_"&amp;$G7,データシート1!$A$1:$BT$1,0),0)</f>
        <v>6088.3999999999987</v>
      </c>
      <c r="P7" s="617">
        <f>VLOOKUP(年度マスタ!$K$4&amp;"_"&amp;P$5,データシート1!$A:$BT,MATCH("cb_"&amp;$G7,データシート1!$A$1:$BT$1,0),0)</f>
        <v>6170.8999999999987</v>
      </c>
      <c r="Q7" s="617">
        <f>VLOOKUP(年度マスタ!$K$4&amp;"_"&amp;Q$5,データシート1!$A:$BT,MATCH("cb_"&amp;$G7,データシート1!$A$1:$BT$1,0),0)</f>
        <v>6170.8999999999987</v>
      </c>
      <c r="R7" s="634">
        <f>VLOOKUP(年度マスタ!$K$4&amp;"_"&amp;R$5,データシート1!$A:$BT,MATCH("cb_"&amp;$G7,データシート1!$A$1:$BT$1,0),0)</f>
        <v>6170.8999999999987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76919</v>
      </c>
      <c r="AD7" s="1022">
        <f>VLOOKUP(年度マスタ!$K$4&amp;"_"&amp;年度マスタ!$K$9,データシート3!A:AB,MATCH("ea_"&amp;$Y7&amp;"_年間発電",データシート3!$A$1:$AB$1,0),0)/10^3</f>
        <v>98975.595000000001</v>
      </c>
      <c r="AE7" s="554">
        <f t="shared" ref="AE7:AE16" si="0">$AD7*3600/100000000</f>
        <v>3.5631214199999999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134707</v>
      </c>
      <c r="AD8" s="1022">
        <f>VLOOKUP(年度マスタ!$K$4&amp;"_"&amp;年度マスタ!$K$9,データシート3!A:AB,MATCH("ea_"&amp;$Y8&amp;"_年間発電",データシート3!$A$1:$AB$1,0),0)/10^3</f>
        <v>172503.954</v>
      </c>
      <c r="AE8" s="554">
        <f t="shared" si="0"/>
        <v>6.2101423439999994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343100</v>
      </c>
      <c r="AD9" s="666">
        <f>VLOOKUP(年度マスタ!$K$4&amp;"_"&amp;年度マスタ!$K$9,データシート3!A:AB,MATCH("ea_"&amp;$Y9&amp;"_年間発電",データシート3!$A$1:$AB$1,0),0)/10^3</f>
        <v>959129.87600000016</v>
      </c>
      <c r="AE9" s="667">
        <f t="shared" si="0"/>
        <v>34.528675536000002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708</v>
      </c>
      <c r="AD10" s="666">
        <f>SUM(AD11:AD12)</f>
        <v>4374.3829999999998</v>
      </c>
      <c r="AE10" s="667">
        <f t="shared" si="0"/>
        <v>0.15747778799999998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708</v>
      </c>
      <c r="AD11" s="1022">
        <f>VLOOKUP(年度マスタ!$K$4&amp;"_"&amp;年度マスタ!$K$9,データシート3!A:AB,MATCH("ea_"&amp;$Y11&amp;"_年間発電",データシート3!$A$1:$AB$1,0),0)/10^3</f>
        <v>4374.3829999999998</v>
      </c>
      <c r="AE11" s="554">
        <f t="shared" si="0"/>
        <v>0.15747778799999998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4886.5</v>
      </c>
      <c r="K12" s="651">
        <f t="shared" ref="K12:Q12" si="1">SUM(K6:K11)</f>
        <v>5914.1</v>
      </c>
      <c r="L12" s="651">
        <f t="shared" si="1"/>
        <v>7987.4</v>
      </c>
      <c r="M12" s="651">
        <f t="shared" si="1"/>
        <v>8578.6</v>
      </c>
      <c r="N12" s="651">
        <f t="shared" si="1"/>
        <v>8850.9000000000015</v>
      </c>
      <c r="O12" s="651">
        <f t="shared" si="1"/>
        <v>9171</v>
      </c>
      <c r="P12" s="651">
        <f t="shared" si="1"/>
        <v>9339.9000000000015</v>
      </c>
      <c r="Q12" s="651">
        <f t="shared" si="1"/>
        <v>9437.2000000000007</v>
      </c>
      <c r="R12" s="652">
        <f t="shared" ref="R12" si="2">SUM(R6:R11)</f>
        <v>9529.8000000000029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0.42758782000000001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8.9015740399999999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1819.9819799999998</v>
      </c>
      <c r="K19" s="615">
        <f>K6*別紙!$C5/100*別紙!$E5/10^3</f>
        <v>2487.0086759999999</v>
      </c>
      <c r="L19" s="615">
        <f>L6*別紙!$C5/100*別紙!$E5/10^3</f>
        <v>2962.6162319999999</v>
      </c>
      <c r="M19" s="615">
        <f>M6*別紙!$C5/100*別紙!$E5/10^3</f>
        <v>3283.0482719999995</v>
      </c>
      <c r="N19" s="615">
        <f>N6*別紙!$C5/100*別紙!$E5/10^3</f>
        <v>3493.5493200000024</v>
      </c>
      <c r="O19" s="615">
        <f>O6*別紙!$C5/100*別紙!$E5/10^3</f>
        <v>3699.4899120000009</v>
      </c>
      <c r="P19" s="615">
        <f>P6*別紙!$C5/100*別紙!$E5/10^3</f>
        <v>3803.1802800000023</v>
      </c>
      <c r="Q19" s="615">
        <f>Q6*別紙!$C5/100*別紙!$E5/10^3</f>
        <v>3919.9519560000022</v>
      </c>
      <c r="R19" s="639">
        <f>R6*別紙!$C5/100*別紙!$E5/10^3</f>
        <v>4031.0830680000035</v>
      </c>
      <c r="S19" s="572"/>
      <c r="T19" s="191"/>
      <c r="U19" s="588"/>
      <c r="W19" s="201"/>
      <c r="X19" s="201"/>
      <c r="Y19" s="173"/>
      <c r="Z19" s="628" t="s">
        <v>389</v>
      </c>
      <c r="AA19" s="671"/>
      <c r="AB19" s="672"/>
      <c r="AC19" s="673">
        <f>SUM($AC$6,$AC$9,$AC$10,$AC$13)</f>
        <v>555434</v>
      </c>
      <c r="AD19" s="673">
        <f>SUM($AD$6,$AD$9,$AD$10,$AD$13)</f>
        <v>1234983.8080000002</v>
      </c>
      <c r="AE19" s="674">
        <f>SUM($AE$6,$AE$9,$AE$10,$AE$13,$AE$17,$AE$18)</f>
        <v>53.788578948000001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4457.7012000000004</v>
      </c>
      <c r="K20" s="617">
        <f>K7*別紙!$C6/100*別紙!$E6/10^3</f>
        <v>5081.7793679999995</v>
      </c>
      <c r="L20" s="617">
        <f>L7*別紙!$C6/100*別紙!$E6/10^3</f>
        <v>7300.0478879999991</v>
      </c>
      <c r="M20" s="617">
        <f>M7*別紙!$C6/100*別紙!$E6/10^3</f>
        <v>7728.8866799999996</v>
      </c>
      <c r="N20" s="617">
        <f>N7*別紙!$C6/100*別紙!$E6/10^3</f>
        <v>7857.0621239999991</v>
      </c>
      <c r="O20" s="617">
        <f>O7*別紙!$C6/100*別紙!$E6/10^3</f>
        <v>8053.4919839999984</v>
      </c>
      <c r="P20" s="617">
        <f>P7*別紙!$C6/100*別紙!$E6/10^3</f>
        <v>8162.6196839999984</v>
      </c>
      <c r="Q20" s="617">
        <f>Q7*別紙!$C6/100*別紙!$E6/10^3</f>
        <v>8162.6196839999984</v>
      </c>
      <c r="R20" s="634">
        <f>R7*別紙!$C6/100*別紙!$E6/10^3</f>
        <v>8162.6196839999984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6277.68318</v>
      </c>
      <c r="K25" s="657">
        <f t="shared" si="3"/>
        <v>7568.788043999999</v>
      </c>
      <c r="L25" s="657">
        <f t="shared" si="3"/>
        <v>10262.664119999999</v>
      </c>
      <c r="M25" s="657">
        <f t="shared" si="3"/>
        <v>11011.934952</v>
      </c>
      <c r="N25" s="657">
        <f t="shared" si="3"/>
        <v>11350.611444000002</v>
      </c>
      <c r="O25" s="657">
        <f t="shared" si="3"/>
        <v>11752.981895999999</v>
      </c>
      <c r="P25" s="657">
        <f t="shared" si="3"/>
        <v>11965.799964000002</v>
      </c>
      <c r="Q25" s="657">
        <f t="shared" si="3"/>
        <v>12082.57164</v>
      </c>
      <c r="R25" s="658">
        <f t="shared" ref="R25" si="4">SUM(R19:R24)</f>
        <v>12193.702752000001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55791.496832139244</v>
      </c>
      <c r="K26" s="654">
        <f>(VLOOKUP(年度マスタ!$K$4&amp;"_"&amp;K$18,データシート1!$A:$BT,MATCH("da_合計",データシート1!$A$1:$BT$1,0),0))/10^3</f>
        <v>53650.887868872698</v>
      </c>
      <c r="L26" s="654">
        <f>(VLOOKUP(年度マスタ!$K$4&amp;"_"&amp;L$18,データシート1!$A:$BT,MATCH("da_合計",データシート1!$A$1:$BT$1,0),0))/10^3</f>
        <v>56962.682181093798</v>
      </c>
      <c r="M26" s="654">
        <f>(VLOOKUP(年度マスタ!$K$4&amp;"_"&amp;M$18,データシート1!$A:$BT,MATCH("da_合計",データシート1!$A$1:$BT$1,0),0))/10^3</f>
        <v>54177.119706651523</v>
      </c>
      <c r="N26" s="654">
        <f>(VLOOKUP(年度マスタ!$K$4&amp;"_"&amp;N$18,データシート1!$A:$BT,MATCH("da_合計",データシート1!$A$1:$BT$1,0),0))/10^3</f>
        <v>50422.159781608367</v>
      </c>
      <c r="O26" s="654">
        <f>(VLOOKUP(年度マスタ!$K$4&amp;"_"&amp;O$18,データシート1!$A:$BT,MATCH("da_合計",データシート1!$A$1:$BT$1,0),0))/10^3</f>
        <v>51574.73097105862</v>
      </c>
      <c r="P26" s="654">
        <f>(VLOOKUP(年度マスタ!$K$4&amp;"_"&amp;P$18,データシート1!$A:$BT,MATCH("da_合計",データシート1!$A$1:$BT$1,0),0))/10^3</f>
        <v>51933.612181891927</v>
      </c>
      <c r="Q26" s="654">
        <f>(VLOOKUP(年度マスタ!$K$4&amp;"_"&amp;Q$18,データシート1!$A:$BT,MATCH("da_合計",データシート1!$A$1:$BT$1,0),0))/10^3</f>
        <v>52588.266962644091</v>
      </c>
      <c r="R26" s="655">
        <f>Q26</f>
        <v>52588.266962644091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0.1125204293924532</v>
      </c>
      <c r="K27" s="839">
        <f t="shared" ref="K27:P27" si="5">K25/K26</f>
        <v>0.14107479567717046</v>
      </c>
      <c r="L27" s="839">
        <f t="shared" si="5"/>
        <v>0.18016469251523815</v>
      </c>
      <c r="M27" s="839">
        <f t="shared" si="5"/>
        <v>0.20325803607916837</v>
      </c>
      <c r="N27" s="839">
        <f t="shared" si="5"/>
        <v>0.22511156787338116</v>
      </c>
      <c r="O27" s="839">
        <f t="shared" si="5"/>
        <v>0.22788256331565229</v>
      </c>
      <c r="P27" s="839">
        <f t="shared" si="5"/>
        <v>0.2304056941406476</v>
      </c>
      <c r="Q27" s="839">
        <f>Q25/Q26</f>
        <v>0.22975793533152208</v>
      </c>
      <c r="R27" s="840">
        <f>R25/R26</f>
        <v>0.23187116549518089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0.23187116549518089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23.484018001149707</v>
      </c>
      <c r="AA52" s="173"/>
      <c r="AB52" s="678" t="s">
        <v>413</v>
      </c>
      <c r="AC52" s="679">
        <f>$AD6</f>
        <v>271479.549</v>
      </c>
      <c r="AD52" s="680">
        <f>R19+R20</f>
        <v>12193.702752000001</v>
      </c>
      <c r="AE52" s="681">
        <f t="shared" ref="AE52:AE54" si="6">IFERROR(AD52/AC52,"-")</f>
        <v>4.4915732315438613E-2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1182395.541037356</v>
      </c>
      <c r="Z53" s="1130"/>
      <c r="AA53" s="173"/>
      <c r="AB53" s="678" t="s">
        <v>377</v>
      </c>
      <c r="AC53" s="679">
        <f>$AD9</f>
        <v>959129.87600000016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4374.3829999999998</v>
      </c>
      <c r="AD54" s="679">
        <f>R22</f>
        <v>0</v>
      </c>
      <c r="AE54" s="681">
        <f t="shared" si="6"/>
        <v>0</v>
      </c>
      <c r="AF54" s="473"/>
      <c r="AG54" s="41"/>
      <c r="AH54" s="420"/>
      <c r="AI54" s="442" t="s">
        <v>440</v>
      </c>
      <c r="AJ54" s="443">
        <f>VLOOKUP(年度マスタ!$K$4&amp;"_"&amp;AJ$53,データシート1!$A$1:$BT$2000,MATCH("ca_太陽光発電（10kW未満）",データシート1!$A$1:$BT$1,0),0)</f>
        <v>331</v>
      </c>
      <c r="AK54" s="443">
        <f>VLOOKUP(年度マスタ!$K$4&amp;"_"&amp;AK$53,データシート1!$A$1:$BT$2000,MATCH("ca_太陽光発電（10kW未満）",データシート1!$A$1:$BT$1,0),0)</f>
        <v>445</v>
      </c>
      <c r="AL54" s="443">
        <f>VLOOKUP(年度マスタ!$K$4&amp;"_"&amp;AL$53,データシート1!$A$1:$BT$2000,MATCH("ca_太陽光発電（10kW未満）",データシート1!$A$1:$BT$1,0),0)</f>
        <v>525</v>
      </c>
      <c r="AM54" s="443">
        <f>VLOOKUP(年度マスタ!$K$4&amp;"_"&amp;AM$53,データシート1!$A$1:$BT$2000,MATCH("ca_太陽光発電（10kW未満）",データシート1!$A$1:$BT$1,0),0)</f>
        <v>575</v>
      </c>
      <c r="AN54" s="443">
        <f>VLOOKUP(年度マスタ!$K$4&amp;"_"&amp;AN$53,データシート1!$A$1:$BT$2000,MATCH("ca_太陽光発電（10kW未満）",データシート1!$A$1:$BT$1,0),0)</f>
        <v>610</v>
      </c>
      <c r="AO54" s="443">
        <f>VLOOKUP(年度マスタ!$K$4&amp;"_"&amp;AO$53,データシート1!$A$1:$BT$2000,MATCH("ca_太陽光発電（10kW未満）",データシート1!$A$1:$BT$1,0),0)</f>
        <v>640</v>
      </c>
      <c r="AP54" s="443">
        <f>VLOOKUP(年度マスタ!$K$4&amp;"_"&amp;AP$53,データシート1!$A$1:$BT$2000,MATCH("ca_太陽光発電（10kW未満）",データシート1!$A$1:$BT$1,0),0)</f>
        <v>656</v>
      </c>
      <c r="AQ54" s="443">
        <f>VLOOKUP(年度マスタ!$K$4&amp;"_"&amp;AQ$53,データシート1!$A$1:$BT$2000,MATCH("ca_太陽光発電（10kW未満）",データシート1!$A$1:$BT$1,0),0)</f>
        <v>675</v>
      </c>
      <c r="AR54" s="443">
        <f>VLOOKUP(年度マスタ!$K$4&amp;"_"&amp;AR$53,データシート1!$A$1:$BT$2000,MATCH("ca_太陽光発電（10kW未満）",データシート1!$A$1:$BT$1,0),0)</f>
        <v>692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南三陸町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南三陸町</v>
      </c>
      <c r="AZ12" s="1023" t="str">
        <f>年度マスタ!$K4</f>
        <v>04606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南三陸町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南三陸町</v>
      </c>
      <c r="AZ4" s="1038" t="str">
        <f>年度マスタ!$K4</f>
        <v>04606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南三陸町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04606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1</v>
      </c>
      <c r="K7" s="702">
        <f t="shared" si="0"/>
        <v>1</v>
      </c>
      <c r="L7" s="702">
        <f t="shared" si="0"/>
        <v>1</v>
      </c>
      <c r="M7" s="702">
        <f t="shared" si="0"/>
        <v>0</v>
      </c>
      <c r="N7" s="702">
        <f t="shared" si="0"/>
        <v>1</v>
      </c>
      <c r="O7" s="702">
        <f>SUM(O8:O13)</f>
        <v>1</v>
      </c>
      <c r="P7" s="702">
        <f t="shared" si="0"/>
        <v>1</v>
      </c>
      <c r="Q7" s="703">
        <f>SUM(Q8:Q13)</f>
        <v>1</v>
      </c>
      <c r="R7" s="909">
        <f t="shared" si="0"/>
        <v>0</v>
      </c>
      <c r="S7" s="910">
        <f t="shared" si="0"/>
        <v>5.2569999999999997</v>
      </c>
      <c r="T7" s="910">
        <f t="shared" si="0"/>
        <v>5.2220000000000004</v>
      </c>
      <c r="U7" s="910">
        <f t="shared" si="0"/>
        <v>4.8479999999999999</v>
      </c>
      <c r="V7" s="910">
        <f t="shared" si="0"/>
        <v>4.68</v>
      </c>
      <c r="W7" s="910">
        <f t="shared" si="0"/>
        <v>4.8040000000000003</v>
      </c>
      <c r="X7" s="910">
        <f t="shared" si="0"/>
        <v>0</v>
      </c>
      <c r="Y7" s="910">
        <f t="shared" si="0"/>
        <v>4.5670000000000002</v>
      </c>
      <c r="Z7" s="910">
        <f>SUM(Z8:Z13)</f>
        <v>2.6230000000000002</v>
      </c>
      <c r="AA7" s="910">
        <f>SUM(AA8:AA13)</f>
        <v>3.875</v>
      </c>
      <c r="AB7" s="911">
        <f t="shared" si="0"/>
        <v>3.8839999999999999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5.2569999999999997</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5.2220000000000004</v>
      </c>
      <c r="U11" s="916">
        <f>VLOOKUP($D$3&amp;"_"&amp;U$3,データシート1!$A:$BU,MATCH($R$2&amp;"_"&amp;$C11,データシート1!$A$1:$BU$1,0),0)</f>
        <v>4.8479999999999999</v>
      </c>
      <c r="V11" s="916">
        <f>VLOOKUP($D$3&amp;"_"&amp;V$3,データシート1!$A:$BU,MATCH($R$2&amp;"_"&amp;$C11,データシート1!$A$1:$BU$1,0),0)</f>
        <v>4.68</v>
      </c>
      <c r="W11" s="916">
        <f>VLOOKUP($D$3&amp;"_"&amp;W$3,データシート1!$A:$BU,MATCH($R$2&amp;"_"&amp;$C11,データシート1!$A$1:$BU$1,0),0)</f>
        <v>4.8040000000000003</v>
      </c>
      <c r="X11" s="916">
        <f>VLOOKUP($D$3&amp;"_"&amp;X$3,データシート1!$A:$BU,MATCH($R$2&amp;"_"&amp;$C11,データシート1!$A$1:$BU$1,0),0)</f>
        <v>0</v>
      </c>
      <c r="Y11" s="916">
        <f>VLOOKUP($D$3&amp;"_"&amp;Y$3,データシート1!$A:$BU,MATCH($R$2&amp;"_"&amp;$C11,データシート1!$A$1:$BU$1,0),0)</f>
        <v>4.5670000000000002</v>
      </c>
      <c r="Z11" s="916">
        <f>VLOOKUP($D$3&amp;"_"&amp;Z$3,データシート1!$A:$BU,MATCH($R$2&amp;"_"&amp;$C11,データシート1!$A$1:$BU$1,0),0)</f>
        <v>2.6230000000000002</v>
      </c>
      <c r="AA11" s="916">
        <f>VLOOKUP($D$3&amp;"_"&amp;AA$3,データシート1!$A:$BU,MATCH($R$2&amp;"_"&amp;$C11,データシート1!$A$1:$BU$1,0),0)</f>
        <v>3.875</v>
      </c>
      <c r="AB11" s="917">
        <f>VLOOKUP($D$3&amp;"_"&amp;AB$3,データシート1!$A:$BU,MATCH($R$2&amp;"_"&amp;$C11,データシート1!$A$1:$BU$1,0),0)</f>
        <v>3.8839999999999999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5.2569999999999997</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5.2569999999999997</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0</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5.2220000000000004</v>
      </c>
      <c r="U106" s="925">
        <f>VLOOKUP($D$3&amp;"_"&amp;U$3,データシート2!$A:$SI,MATCH($R$2&amp;"_"&amp;$B106,データシート2!$A$1:$SI$1,0),0)</f>
        <v>4.8479999999999999</v>
      </c>
      <c r="V106" s="925">
        <f>VLOOKUP($D$3&amp;"_"&amp;V$3,データシート2!$A:$SI,MATCH($R$2&amp;"_"&amp;$B106,データシート2!$A$1:$SI$1,0),0)</f>
        <v>4.68</v>
      </c>
      <c r="W106" s="925">
        <f>VLOOKUP($D$3&amp;"_"&amp;W$3,データシート2!$A:$SI,MATCH($R$2&amp;"_"&amp;$B106,データシート2!$A$1:$SI$1,0),0)</f>
        <v>4.8040000000000003</v>
      </c>
      <c r="X106" s="925">
        <f>VLOOKUP($D$3&amp;"_"&amp;X$3,データシート2!$A:$SI,MATCH($R$2&amp;"_"&amp;$B106,データシート2!$A$1:$SI$1,0),0)</f>
        <v>0</v>
      </c>
      <c r="Y106" s="925">
        <f>VLOOKUP($D$3&amp;"_"&amp;Y$3,データシート2!$A:$SI,MATCH($R$2&amp;"_"&amp;$B106,データシート2!$A$1:$SI$1,0),0)</f>
        <v>4.5670000000000002</v>
      </c>
      <c r="Z106" s="925">
        <f>VLOOKUP($D$3&amp;"_"&amp;Z$3,データシート2!$A:$SI,MATCH($R$2&amp;"_"&amp;$B106,データシート2!$A$1:$SI$1,0),0)</f>
        <v>2.6230000000000002</v>
      </c>
      <c r="AA106" s="925">
        <f>VLOOKUP($D$3&amp;"_"&amp;AA$3,データシート2!$A:$SI,MATCH($R$2&amp;"_"&amp;$B106,データシート2!$A$1:$SI$1,0),0)</f>
        <v>3.875</v>
      </c>
      <c r="AB106" s="926">
        <f>VLOOKUP($D$3&amp;"_"&amp;AB$3,データシート2!$A:$SI,MATCH($R$2&amp;"_"&amp;$B106,データシート2!$A$1:$SI$1,0),0)</f>
        <v>3.8839999999999999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0</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5.2220000000000004</v>
      </c>
      <c r="U107" s="938">
        <f>VLOOKUP($D$3&amp;"_"&amp;U$3,データシート2!$A:$SI,MATCH($R$2&amp;"_"&amp;$C107,データシート2!$A$1:$SI$1,0),0)</f>
        <v>4.8479999999999999</v>
      </c>
      <c r="V107" s="938">
        <f>VLOOKUP($D$3&amp;"_"&amp;V$3,データシート2!$A:$SI,MATCH($R$2&amp;"_"&amp;$C107,データシート2!$A$1:$SI$1,0),0)</f>
        <v>4.68</v>
      </c>
      <c r="W107" s="938">
        <f>VLOOKUP($D$3&amp;"_"&amp;W$3,データシート2!$A:$SI,MATCH($R$2&amp;"_"&amp;$C107,データシート2!$A$1:$SI$1,0),0)</f>
        <v>4.8040000000000003</v>
      </c>
      <c r="X107" s="938">
        <f>VLOOKUP($D$3&amp;"_"&amp;X$3,データシート2!$A:$SI,MATCH($R$2&amp;"_"&amp;$C107,データシート2!$A$1:$SI$1,0),0)</f>
        <v>0</v>
      </c>
      <c r="Y107" s="938">
        <f>VLOOKUP($D$3&amp;"_"&amp;Y$3,データシート2!$A:$SI,MATCH($R$2&amp;"_"&amp;$C107,データシート2!$A$1:$SI$1,0),0)</f>
        <v>4.5670000000000002</v>
      </c>
      <c r="Z107" s="938">
        <f>VLOOKUP($D$3&amp;"_"&amp;Z$3,データシート2!$A:$SI,MATCH($R$2&amp;"_"&amp;$C107,データシート2!$A$1:$SI$1,0),0)</f>
        <v>2.6230000000000002</v>
      </c>
      <c r="AA107" s="938">
        <f>VLOOKUP($D$3&amp;"_"&amp;AA$3,データシート2!$A:$SI,MATCH($R$2&amp;"_"&amp;$C107,データシート2!$A$1:$SI$1,0),0)</f>
        <v>3.875</v>
      </c>
      <c r="AB107" s="939">
        <f>VLOOKUP($D$3&amp;"_"&amp;AB$3,データシート2!$A:$SI,MATCH($R$2&amp;"_"&amp;$C107,データシート2!$A$1:$SI$1,0),0)</f>
        <v>3.8839999999999999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2025-03-04T09:14:40Z</dcterms:created>
  <dcterms:modified xsi:type="dcterms:W3CDTF">2025-03-04T09:14:40Z</dcterms:modified>
  <cp:category/>
  <cp:contentStatus/>
</cp:coreProperties>
</file>