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B6EE4F-DB47-4EC4-A86E-0A1F432ABF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<sst xmlns="http://schemas.openxmlformats.org/spreadsheetml/2006/main" count="16743" uniqueCount="2456">
  <si>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</si>
  <si>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</si>
  <si>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</si>
  <si>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</si>
  <si>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</si>
  <si>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</si>
  <si>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</si>
  <si>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</si>
  <si>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</si>
  <si>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</si>
  <si>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</si>
  <si>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</si>
  <si>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</si>
  <si>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</si>
  <si>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</si>
  <si>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</si>
  <si>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</si>
  <si>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</si>
  <si>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</si>
  <si>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</si>
  <si>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</si>
  <si>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</si>
  <si>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</si>
  <si>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</si>
  <si>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</si>
  <si>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</si>
  <si>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</si>
  <si>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</si>
  <si>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</si>
  <si>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</si>
  <si>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</si>
  <si>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</si>
  <si>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</si>
  <si>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</si>
  <si>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</si>
  <si>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</si>
  <si>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</si>
  <si>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</si>
  <si>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</si>
  <si>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</si>
  <si>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</si>
  <si>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</si>
  <si>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</si>
  <si>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</si>
  <si>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</si>
  <si>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</si>
  <si>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</si>
  <si>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</si>
  <si>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</si>
  <si>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</si>
  <si>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</si>
  <si>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</si>
  <si>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</si>
  <si>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</si>
  <si>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</si>
  <si>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</si>
  <si>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</si>
  <si>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</si>
  <si>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</si>
  <si>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</si>
  <si>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</si>
  <si>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</si>
  <si>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</si>
  <si>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</si>
  <si>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</si>
  <si>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</si>
  <si>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</si>
  <si>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</si>
  <si>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</si>
  <si>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</si>
  <si>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</si>
  <si>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</si>
  <si>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</si>
  <si>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</si>
  <si>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</si>
  <si>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</si>
  <si>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</si>
  <si>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</si>
  <si>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</si>
  <si>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</si>
  <si>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</si>
  <si>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</si>
  <si>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</si>
  <si>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</si>
  <si>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</si>
  <si>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</si>
  <si>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</si>
  <si>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</si>
  <si>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</si>
  <si>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</si>
  <si>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</si>
  <si>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</si>
  <si>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</si>
  <si>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</si>
  <si>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</si>
  <si>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</si>
  <si>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</si>
  <si>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</si>
  <si>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</si>
  <si>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</si>
  <si>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</si>
  <si>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</si>
  <si>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</si>
  <si>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</si>
  <si>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</si>
  <si>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</si>
  <si>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</si>
  <si>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</si>
  <si>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</si>
  <si>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</si>
  <si>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</si>
  <si>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</si>
  <si>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</si>
  <si>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</si>
  <si>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</si>
  <si>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</si>
  <si>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</si>
  <si>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</si>
  <si>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</si>
  <si>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</si>
  <si>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</si>
  <si>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</si>
  <si>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</si>
  <si>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</si>
  <si>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</si>
  <si>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</si>
  <si>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</si>
  <si>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</si>
  <si>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</si>
  <si>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</si>
  <si>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</si>
  <si>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</si>
  <si>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</si>
  <si>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</si>
  <si>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</si>
  <si>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</si>
  <si>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</si>
  <si>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</si>
  <si>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</si>
  <si>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</si>
  <si>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</si>
  <si>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</si>
  <si>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</si>
  <si>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</si>
  <si>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</si>
  <si>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</si>
  <si>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</si>
  <si>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</si>
  <si>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</si>
  <si>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</si>
  <si>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</si>
  <si>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</si>
  <si>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</si>
  <si>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</si>
  <si>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</si>
  <si>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</si>
  <si>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</si>
  <si>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</si>
  <si>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</si>
  <si>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</si>
  <si>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</si>
  <si>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</si>
  <si>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</si>
  <si>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</si>
  <si>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</si>
  <si>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</si>
  <si>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</si>
  <si>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</si>
  <si>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</si>
  <si>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</si>
  <si>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</si>
  <si>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</si>
  <si>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</si>
  <si>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</si>
  <si>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</si>
  <si>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</si>
  <si>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</si>
  <si>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</si>
  <si>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</si>
  <si>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</si>
  <si>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</si>
  <si>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</si>
  <si>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</si>
  <si>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</si>
  <si>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</si>
  <si>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</si>
  <si>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</si>
  <si>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</si>
  <si>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</si>
  <si>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</si>
  <si>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</si>
  <si>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</si>
  <si>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</si>
  <si>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</si>
  <si>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</si>
  <si>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</si>
  <si>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</si>
  <si>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</si>
  <si>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</si>
  <si>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</si>
  <si>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</si>
  <si>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</si>
  <si>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</si>
  <si>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</si>
  <si>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</si>
  <si>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</si>
  <si>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</si>
  <si>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</si>
  <si>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</si>
  <si>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</si>
  <si>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</si>
  <si>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</si>
  <si>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</si>
  <si>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</si>
  <si>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</si>
  <si>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</si>
  <si>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</si>
  <si>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</si>
  <si>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</si>
  <si>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</si>
  <si>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</si>
  <si>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</si>
  <si>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</si>
  <si>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</si>
  <si>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</si>
  <si>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</si>
  <si>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</si>
  <si>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</si>
  <si>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</si>
  <si>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</si>
  <si>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</si>
  <si>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</si>
  <si>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</si>
  <si>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</si>
  <si>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</si>
  <si>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</si>
  <si>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</si>
  <si>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</si>
  <si>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</si>
  <si>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</si>
  <si>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</si>
  <si>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</si>
  <si>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</si>
  <si>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</si>
  <si>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</si>
  <si>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</si>
  <si>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</si>
  <si>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</si>
  <si>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</si>
  <si>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</si>
  <si>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</si>
  <si>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</si>
  <si>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</si>
  <si>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</si>
  <si>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</si>
  <si>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</si>
  <si>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</si>
  <si>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</si>
  <si>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</si>
  <si>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</si>
  <si>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</si>
  <si>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</si>
  <si>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</si>
  <si>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</si>
  <si>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</si>
  <si>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</si>
  <si>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</si>
  <si>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</si>
  <si>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</si>
  <si>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</si>
  <si>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</si>
  <si>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</si>
  <si>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</si>
  <si>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</si>
  <si>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</si>
  <si>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</si>
  <si>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</si>
  <si>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</si>
  <si>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</si>
  <si>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</si>
  <si>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</si>
  <si>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</si>
  <si>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</si>
  <si>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</si>
  <si>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</si>
  <si>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</si>
  <si>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</si>
  <si>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</si>
  <si>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</si>
  <si>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</si>
  <si>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</si>
  <si>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</si>
  <si>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</si>
  <si>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</si>
  <si>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</si>
  <si>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</si>
  <si>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</si>
  <si>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</si>
  <si>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</si>
  <si>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</si>
  <si>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</si>
  <si>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</si>
  <si>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</si>
  <si>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</si>
  <si>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</si>
  <si>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</si>
  <si>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</si>
  <si>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</si>
  <si>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</si>
  <si>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</si>
  <si>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</si>
  <si>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</si>
  <si>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</si>
  <si>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</si>
  <si>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</si>
  <si>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</si>
  <si>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</si>
  <si>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</si>
  <si>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</si>
  <si>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</si>
  <si>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</si>
  <si>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</si>
  <si>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</si>
  <si>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</si>
  <si>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</si>
  <si>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</si>
  <si>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</si>
  <si>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</si>
  <si>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</si>
  <si>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</si>
  <si>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</si>
  <si>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</si>
  <si>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</si>
  <si>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</si>
  <si>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</si>
  <si>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</si>
  <si>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</si>
  <si>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</si>
  <si>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</si>
  <si>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</si>
  <si>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</si>
  <si>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</si>
  <si>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</si>
  <si>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</si>
  <si>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</si>
  <si>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</si>
  <si>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</si>
  <si>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</si>
  <si>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</si>
  <si>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</si>
  <si>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</si>
  <si>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</si>
  <si>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</si>
  <si>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</si>
  <si>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</si>
  <si>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</si>
  <si>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</si>
  <si>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</si>
  <si>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</si>
  <si>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</si>
  <si>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</si>
  <si>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</si>
  <si>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</si>
  <si>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</si>
  <si>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</si>
  <si>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</si>
  <si>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</si>
  <si>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</si>
  <si>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</si>
  <si>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</si>
  <si>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</si>
  <si>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</si>
  <si>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</si>
  <si>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</si>
  <si>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</si>
  <si>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</si>
  <si>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</si>
  <si>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</si>
  <si>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</si>
  <si>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</si>
  <si>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</si>
  <si>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</si>
  <si>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</si>
  <si>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</si>
  <si>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</si>
  <si>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</si>
  <si>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</si>
  <si>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</si>
  <si>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</si>
  <si>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</si>
  <si>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</si>
  <si>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</si>
  <si>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</si>
  <si>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</si>
  <si>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</si>
  <si>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</si>
  <si>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</si>
  <si>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</si>
  <si>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</si>
  <si>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</si>
  <si>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</si>
  <si>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</si>
  <si>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</si>
  <si>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</si>
  <si>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</si>
  <si>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</si>
  <si>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</si>
  <si>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</si>
  <si>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</si>
  <si>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</si>
  <si>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</si>
  <si>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</si>
  <si>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</si>
  <si>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</si>
  <si>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</si>
  <si>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</si>
  <si>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</si>
  <si>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</si>
  <si>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</si>
  <si>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</si>
  <si>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</si>
  <si>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</si>
  <si>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</si>
  <si>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</si>
  <si>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</si>
  <si>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</si>
  <si>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</si>
  <si>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</si>
  <si>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</si>
  <si>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</si>
  <si>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</si>
  <si>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</si>
  <si>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</si>
  <si>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</si>
  <si>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</si>
  <si>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</si>
  <si>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</si>
  <si>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</si>
  <si>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</si>
  <si>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</si>
  <si>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</si>
  <si>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</si>
  <si>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</si>
  <si>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</si>
  <si>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</si>
  <si>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</si>
  <si>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</si>
  <si>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</si>
  <si>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</si>
  <si>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</si>
  <si>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</si>
  <si>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</si>
  <si>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</si>
  <si>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</si>
  <si>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</si>
  <si>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</si>
  <si>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</si>
  <si>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</si>
  <si>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</si>
  <si>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</si>
  <si>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</si>
  <si>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</si>
  <si>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</si>
  <si>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</si>
  <si>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</si>
  <si>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</si>
  <si>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</si>
  <si>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</si>
  <si>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</si>
  <si>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</si>
  <si>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</si>
  <si>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</si>
  <si>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</si>
  <si>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</si>
  <si>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</si>
  <si>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</si>
  <si>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</si>
  <si>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</si>
  <si>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</si>
  <si>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</si>
  <si>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</si>
  <si>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</si>
  <si>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</si>
  <si>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</si>
  <si>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</si>
  <si>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</si>
  <si>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</si>
  <si>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</si>
  <si>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</si>
  <si>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</si>
  <si>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</si>
  <si>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</si>
  <si>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</si>
  <si>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</si>
  <si>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</si>
  <si>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</si>
  <si>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</si>
  <si>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</si>
  <si>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</si>
  <si>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</si>
  <si>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</si>
  <si>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</si>
  <si>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</si>
  <si>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</si>
  <si>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</si>
  <si>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</si>
  <si>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</si>
  <si>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</si>
  <si>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</si>
  <si>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</si>
  <si>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</si>
  <si>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</si>
  <si>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</si>
  <si>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</si>
  <si>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</si>
  <si>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</si>
  <si>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</si>
  <si>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</si>
  <si>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</si>
  <si>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</si>
  <si>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</si>
  <si>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</si>
  <si>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</si>
  <si>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</si>
  <si>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</si>
  <si>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</si>
  <si>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</si>
  <si>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</si>
  <si>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</si>
  <si>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</si>
  <si>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</si>
  <si>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</si>
  <si>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</si>
  <si>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</si>
  <si>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</si>
  <si>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</si>
  <si>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</si>
  <si>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</si>
  <si>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</si>
  <si>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</si>
  <si>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</si>
  <si>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</si>
  <si>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</si>
  <si>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</si>
  <si>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</si>
  <si>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</si>
  <si>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</si>
  <si>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</si>
  <si>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</si>
  <si>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</si>
  <si>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</si>
  <si>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</si>
  <si>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</si>
  <si>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</si>
  <si>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</si>
  <si>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</si>
  <si>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</si>
  <si>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</si>
  <si>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</si>
  <si>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</si>
  <si>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</si>
  <si>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</si>
  <si>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</si>
  <si>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</si>
  <si>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</si>
  <si>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</si>
  <si>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</si>
  <si>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</si>
  <si>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</si>
  <si>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</si>
  <si>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</si>
  <si>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</si>
  <si>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</si>
  <si>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</si>
  <si>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</si>
  <si>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</si>
  <si>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</si>
  <si>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</si>
  <si>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</si>
  <si>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</si>
  <si>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</si>
  <si>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</si>
  <si>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</si>
  <si>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</si>
  <si>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</si>
  <si>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</si>
  <si>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</si>
  <si>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</si>
  <si>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</si>
  <si>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</si>
  <si>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</si>
  <si>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</si>
  <si>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</si>
  <si>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</si>
  <si>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</si>
  <si>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</si>
  <si>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</si>
  <si>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</si>
  <si>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</si>
  <si>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</si>
  <si>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</si>
  <si>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</si>
  <si>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</si>
  <si>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</si>
  <si>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</si>
  <si>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</si>
  <si>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</si>
  <si>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</si>
  <si>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</si>
  <si>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</si>
  <si>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</si>
  <si>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</si>
  <si>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</si>
  <si>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</si>
  <si>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</si>
  <si>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</si>
  <si>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</si>
  <si>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</si>
  <si>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</si>
  <si>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</si>
  <si>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</si>
  <si>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</si>
  <si>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</si>
  <si>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</si>
  <si>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</si>
  <si>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</si>
  <si>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</si>
  <si>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</si>
  <si>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</si>
  <si>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</si>
  <si>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</si>
  <si>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</si>
  <si>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</si>
  <si>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</si>
  <si>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</si>
  <si>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</si>
  <si>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</si>
  <si>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</si>
  <si>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</si>
  <si>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</si>
  <si>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</si>
  <si>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</si>
  <si>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</si>
  <si>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</si>
  <si>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</si>
  <si>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</si>
  <si>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</si>
  <si>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</si>
  <si>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</si>
  <si>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</si>
  <si>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</si>
  <si>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</si>
  <si>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</si>
  <si>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</si>
  <si>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</si>
  <si>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</si>
  <si>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</si>
  <si>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</si>
  <si>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</si>
  <si>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</si>
  <si>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</si>
  <si>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</si>
  <si>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</si>
  <si>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</si>
  <si>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</si>
  <si>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</si>
  <si>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</si>
  <si>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</si>
  <si>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</si>
  <si>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</si>
  <si>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</si>
  <si>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</si>
  <si>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</si>
  <si>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</si>
  <si>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</si>
  <si>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</si>
  <si>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</si>
  <si>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</si>
  <si>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</si>
  <si>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</si>
  <si>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</si>
  <si>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</si>
  <si>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</si>
  <si>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</si>
  <si>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</si>
  <si>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</si>
  <si>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</si>
  <si>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</si>
  <si>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</si>
  <si>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</si>
  <si>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</si>
  <si>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</si>
  <si>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</si>
  <si>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</si>
  <si>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</si>
  <si>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</si>
  <si>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</si>
  <si>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</si>
  <si>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</si>
  <si>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</si>
  <si>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</si>
  <si>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</si>
  <si>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</si>
  <si>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</si>
  <si>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</si>
  <si>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</si>
  <si>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</si>
  <si>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</si>
  <si>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</si>
  <si>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</si>
  <si>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</si>
  <si>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</si>
  <si>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</si>
  <si>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</si>
  <si>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</si>
  <si>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</si>
  <si>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</si>
  <si>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</si>
  <si>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</si>
  <si>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</si>
  <si>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</si>
  <si>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</si>
  <si>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</si>
  <si>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</si>
  <si>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</si>
  <si>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</si>
  <si>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</si>
  <si>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</si>
  <si>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</si>
  <si>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</si>
  <si>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</si>
  <si>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</si>
  <si>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</si>
  <si>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</si>
  <si>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</si>
  <si>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</si>
  <si>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</si>
  <si>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</si>
  <si>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</si>
  <si>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</si>
  <si>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</si>
  <si>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</si>
  <si>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</si>
  <si>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</si>
  <si>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</si>
  <si>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</si>
  <si>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</si>
  <si>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</si>
  <si>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</si>
  <si>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</si>
  <si>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</si>
  <si>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</si>
  <si>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</si>
  <si>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</si>
  <si>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</si>
  <si>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</si>
  <si>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</si>
  <si>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</si>
  <si>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</si>
  <si>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</si>
  <si>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</si>
  <si>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</si>
  <si>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</si>
  <si>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</si>
  <si>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</si>
  <si>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</si>
  <si>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</si>
  <si>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</si>
  <si>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</si>
  <si>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</si>
  <si>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</si>
  <si>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</si>
  <si>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</si>
  <si>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</si>
  <si>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</si>
  <si>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</si>
  <si>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</si>
  <si>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</si>
  <si>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</si>
  <si>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</si>
  <si>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</si>
  <si>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</si>
  <si>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</si>
  <si>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</si>
  <si>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</si>
  <si>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</si>
  <si>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</si>
  <si>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</si>
  <si>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</si>
  <si>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</si>
  <si>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</si>
  <si>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</si>
  <si>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</si>
  <si>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</si>
  <si>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</si>
  <si>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</si>
  <si>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</si>
  <si>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</si>
  <si>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</si>
  <si>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</si>
  <si>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</si>
  <si>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</si>
  <si>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</si>
  <si>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</si>
  <si>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</si>
  <si>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</si>
  <si>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</si>
  <si>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</si>
  <si>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</si>
  <si>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</si>
  <si>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</si>
  <si>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</si>
  <si>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</si>
  <si>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</si>
  <si>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</si>
  <si>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</si>
  <si>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</si>
  <si>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</si>
  <si>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</si>
  <si>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</si>
  <si>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</si>
  <si>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</si>
  <si>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</si>
  <si>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</si>
  <si>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</si>
  <si>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</si>
  <si>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</si>
  <si>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</si>
  <si>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</si>
  <si>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</si>
  <si>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</si>
  <si>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</si>
  <si>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</si>
  <si>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</si>
  <si>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</si>
  <si>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</si>
  <si>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</si>
  <si>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</si>
  <si>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</si>
  <si>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</si>
  <si>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</si>
  <si>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</si>
  <si>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</si>
  <si>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</si>
  <si>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</si>
  <si>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</si>
  <si>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</si>
  <si>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</si>
  <si>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</si>
  <si>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</si>
  <si>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</si>
  <si>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</si>
  <si>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</si>
  <si>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</si>
  <si>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</si>
  <si>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</si>
  <si>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</si>
  <si>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</si>
  <si>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</si>
  <si>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</si>
  <si>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</si>
  <si>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</si>
  <si>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</si>
  <si>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</si>
  <si>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</si>
  <si>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</si>
  <si>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</si>
  <si>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</si>
  <si>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</si>
  <si>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</si>
  <si>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</si>
  <si>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</si>
  <si>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</si>
  <si>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</si>
  <si>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</si>
  <si>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</si>
  <si>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</si>
  <si>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</si>
  <si>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</si>
  <si>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</si>
  <si>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</si>
  <si>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</si>
  <si>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</si>
  <si>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</si>
  <si>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</si>
  <si>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</si>
  <si>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</si>
  <si>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</si>
  <si>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</si>
  <si>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</si>
  <si>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</si>
  <si>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</si>
  <si>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</si>
  <si>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</si>
  <si>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</si>
  <si>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</si>
  <si>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</si>
  <si>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</si>
  <si>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</si>
  <si>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</si>
  <si>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</si>
  <si>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</si>
  <si>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</si>
  <si>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</si>
  <si>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</si>
  <si>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</si>
  <si>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</si>
  <si>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</si>
  <si>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</si>
  <si>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</si>
  <si>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</si>
  <si>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</si>
  <si>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</si>
  <si>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</si>
  <si>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</si>
  <si>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</si>
  <si>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</si>
  <si>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</si>
  <si>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</si>
  <si>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</si>
  <si>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</si>
  <si>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</si>
  <si>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</si>
  <si>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</si>
  <si>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</si>
  <si>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</si>
  <si>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</si>
  <si>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</si>
  <si>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</si>
  <si>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</si>
  <si>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</si>
  <si>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</si>
  <si>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</si>
  <si>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</si>
  <si>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</si>
  <si>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</si>
  <si>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</si>
  <si>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</si>
  <si>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</si>
  <si>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</si>
  <si>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</si>
  <si>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</si>
  <si>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</si>
  <si>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</si>
  <si>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</si>
  <si>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</si>
  <si>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</si>
  <si>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</si>
  <si>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</si>
  <si>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</si>
  <si>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</si>
  <si>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</si>
  <si>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</si>
  <si>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</si>
  <si>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</si>
  <si>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</si>
  <si>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</si>
  <si>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</si>
  <si>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</si>
  <si>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</si>
  <si>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</si>
  <si>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</si>
  <si>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</si>
  <si>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</si>
  <si>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</si>
  <si>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</si>
  <si>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</si>
  <si>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</si>
  <si>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</si>
  <si>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</si>
  <si>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</si>
  <si>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</si>
  <si>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</si>
  <si>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</si>
  <si>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</si>
  <si>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</si>
  <si>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</si>
  <si>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</si>
  <si>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</si>
  <si>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</si>
  <si>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</si>
  <si>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</si>
  <si>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</si>
  <si>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</si>
  <si>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</si>
  <si>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</si>
  <si>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</si>
  <si>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</si>
  <si>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</si>
  <si>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</si>
  <si>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</si>
  <si>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</si>
  <si>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</si>
  <si>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</si>
  <si>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</si>
  <si>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</si>
  <si>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</si>
  <si>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</si>
  <si>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</si>
  <si>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</si>
  <si>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</si>
  <si>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</si>
  <si>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</si>
  <si>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</si>
  <si>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</si>
  <si>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</si>
  <si>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</si>
  <si>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</si>
  <si>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</si>
  <si>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</si>
  <si>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</si>
  <si>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</si>
  <si>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</si>
  <si>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</si>
  <si>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</si>
  <si>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</si>
  <si>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</si>
  <si>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</si>
  <si>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</si>
  <si>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</si>
  <si>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</si>
  <si>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</si>
  <si>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</si>
  <si>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</si>
  <si>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</si>
  <si>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</si>
  <si>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</si>
  <si>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</si>
  <si>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</si>
  <si>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</si>
  <si>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</si>
  <si>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</si>
  <si>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</si>
  <si>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</si>
  <si>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</si>
  <si>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</si>
  <si>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</si>
  <si>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</si>
  <si>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</si>
  <si>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</si>
  <si>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</si>
  <si>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</si>
  <si>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</si>
  <si>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</si>
  <si>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</si>
  <si>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</si>
  <si>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</si>
  <si>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</si>
  <si>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</si>
  <si>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</si>
  <si>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</si>
  <si>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</si>
  <si>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</si>
  <si>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</si>
  <si>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</si>
  <si>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</si>
  <si>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</si>
  <si>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</si>
  <si>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</si>
  <si>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</si>
  <si>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</si>
  <si>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</si>
  <si>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</si>
  <si>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</si>
  <si>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</si>
  <si>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</si>
  <si>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</si>
  <si>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</si>
  <si>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</si>
  <si>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</si>
  <si>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</si>
  <si>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</si>
  <si>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</si>
  <si>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</si>
  <si>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</si>
  <si>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</si>
  <si>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</si>
  <si>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</si>
  <si>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</si>
  <si>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</si>
  <si>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</si>
  <si>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</si>
  <si>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</si>
  <si>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</si>
  <si>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</si>
  <si>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</si>
  <si>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</si>
  <si>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</si>
  <si>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</si>
  <si>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</si>
  <si>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</si>
  <si>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</si>
  <si>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</si>
  <si>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</si>
  <si>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</si>
  <si>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</si>
  <si>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</si>
  <si>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</si>
  <si>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</si>
  <si>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</si>
  <si>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</si>
  <si>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</si>
  <si>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</si>
  <si>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</si>
  <si>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</si>
  <si>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</si>
  <si>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</si>
  <si>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</si>
  <si>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</si>
  <si>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</si>
  <si>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</si>
  <si>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</si>
  <si>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</si>
  <si>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</si>
  <si>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</si>
  <si>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</si>
  <si>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</si>
  <si>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</si>
  <si>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</si>
  <si>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</si>
  <si>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</si>
  <si>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</si>
  <si>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</si>
  <si>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</si>
  <si>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</si>
  <si>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</si>
  <si>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</si>
  <si>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</si>
  <si>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</si>
  <si>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</si>
  <si>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</si>
  <si>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</si>
  <si>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</si>
  <si>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</si>
  <si>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</si>
  <si>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</si>
  <si>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</si>
  <si>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</si>
  <si>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</si>
  <si>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</si>
  <si>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</si>
  <si>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</si>
  <si>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</si>
  <si>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</si>
  <si>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</si>
  <si>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</si>
  <si>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</si>
  <si>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</si>
  <si>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</si>
  <si>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</si>
  <si>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</si>
  <si>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</si>
  <si>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</si>
  <si>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</si>
  <si>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</si>
  <si>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</si>
  <si>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</si>
  <si>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</si>
  <si>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</si>
  <si>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</si>
  <si>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</si>
  <si>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</si>
  <si>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</si>
  <si>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</si>
  <si>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</si>
  <si>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</si>
  <si>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</si>
  <si>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</si>
  <si>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</si>
  <si>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</si>
  <si>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</si>
  <si>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</si>
  <si>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</si>
  <si>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</si>
  <si>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</si>
  <si>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</si>
  <si>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</si>
  <si>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</si>
  <si>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</si>
  <si>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</si>
  <si>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</si>
  <si>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</si>
  <si>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</si>
  <si>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</si>
  <si>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</si>
  <si>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</si>
  <si>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</si>
  <si>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</si>
  <si>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</si>
  <si>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</si>
  <si>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</si>
  <si>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</si>
  <si>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</si>
  <si>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</si>
  <si>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</si>
  <si>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</si>
  <si>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</si>
  <si>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</si>
  <si>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</si>
  <si>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</si>
  <si>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</si>
  <si>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</si>
  <si>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</si>
  <si>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</si>
  <si>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</si>
  <si>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</si>
  <si>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</si>
  <si>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</si>
  <si>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</si>
  <si>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</si>
  <si>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</si>
  <si>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</si>
  <si>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</si>
  <si>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</si>
  <si>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</si>
  <si>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</si>
  <si>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</si>
  <si>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</si>
  <si>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</si>
  <si>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</si>
  <si>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</si>
  <si>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</si>
  <si>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</si>
  <si>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</si>
  <si>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</si>
  <si>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</si>
  <si>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</si>
  <si>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</si>
  <si>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</si>
  <si>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</si>
  <si>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</si>
  <si>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</si>
  <si>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</si>
  <si>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</si>
  <si>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</si>
  <si>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</si>
  <si>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</si>
  <si>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</si>
  <si>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</si>
  <si>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</si>
  <si>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</si>
  <si>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</si>
  <si>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</si>
  <si>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</si>
  <si>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</si>
  <si>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</si>
  <si>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</si>
  <si>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</si>
  <si>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</si>
  <si>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</si>
  <si>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</si>
  <si>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</si>
  <si>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</si>
  <si>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</si>
  <si>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</si>
  <si>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</si>
  <si>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</si>
  <si>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</si>
  <si>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</si>
  <si>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</si>
  <si>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</si>
  <si>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</si>
  <si>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</si>
  <si>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</si>
  <si>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</si>
  <si>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</si>
  <si>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</si>
  <si>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</si>
  <si>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</si>
  <si>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</si>
  <si>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</si>
  <si>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</si>
  <si>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</si>
  <si>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</si>
  <si>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</si>
  <si>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</si>
  <si>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</si>
  <si>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</si>
  <si>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</si>
  <si>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</si>
  <si>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</si>
  <si>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</si>
  <si>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</si>
  <si>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</si>
  <si>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</si>
  <si>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</si>
  <si>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</si>
  <si>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</si>
  <si>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</si>
  <si>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</si>
  <si>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</si>
  <si>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</si>
  <si>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</si>
  <si>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</si>
  <si>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</si>
  <si>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</si>
  <si>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</si>
  <si>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</si>
  <si>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</si>
  <si>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</si>
  <si>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</si>
  <si>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</si>
  <si>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</si>
  <si>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</si>
  <si>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</si>
  <si>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</si>
  <si>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</si>
  <si>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</si>
  <si>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</si>
  <si>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</si>
  <si>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</si>
  <si>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</si>
  <si>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</si>
  <si>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</si>
  <si>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</si>
  <si>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</si>
  <si>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</si>
  <si>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</si>
  <si>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</si>
  <si>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</si>
  <si>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</si>
  <si>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</si>
  <si>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</si>
  <si>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</si>
  <si>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</si>
  <si>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</si>
  <si>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</si>
  <si>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</si>
  <si>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</si>
  <si>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</si>
  <si>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</si>
  <si>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</si>
  <si>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</si>
  <si>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</si>
  <si>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</si>
  <si>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</si>
  <si>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</si>
  <si>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</si>
  <si>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</si>
  <si>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</si>
  <si>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</si>
  <si>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</si>
  <si>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</si>
  <si>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</si>
  <si>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</si>
  <si>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</si>
  <si>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</si>
  <si>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</si>
  <si>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</si>
  <si>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</si>
  <si>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</si>
  <si>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</si>
  <si>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</si>
  <si>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</si>
  <si>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</si>
  <si>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</si>
  <si>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</si>
  <si>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</si>
  <si>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</si>
  <si>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</si>
  <si>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</si>
  <si>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</si>
  <si>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</si>
  <si>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</si>
  <si>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</si>
  <si>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</si>
  <si>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</si>
  <si>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</si>
  <si>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</si>
  <si>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</si>
  <si>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</si>
  <si>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</si>
  <si>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</si>
  <si>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</si>
  <si>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</si>
  <si>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</si>
  <si>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</si>
  <si>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</si>
  <si>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</si>
  <si>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</si>
  <si>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</si>
  <si>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</si>
  <si>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</si>
  <si>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</si>
  <si>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</si>
  <si>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</si>
  <si>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</si>
  <si>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</si>
  <si>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</si>
  <si>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</si>
  <si>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</si>
  <si>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</si>
  <si>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</si>
  <si>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</si>
  <si>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</si>
  <si>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</si>
  <si>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</si>
  <si>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</si>
  <si>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</si>
  <si>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</si>
  <si>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</si>
  <si>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</si>
  <si>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</si>
  <si>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</si>
  <si>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</si>
  <si>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</si>
  <si>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</si>
  <si>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</si>
  <si>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</si>
  <si>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</si>
  <si>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</si>
  <si>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</si>
  <si>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</si>
  <si>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</si>
  <si>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</si>
  <si>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</si>
  <si>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</si>
  <si>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</si>
  <si>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</si>
  <si>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</si>
  <si>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</si>
  <si>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</si>
  <si>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</si>
  <si>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</si>
  <si>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</si>
  <si>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</si>
  <si>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</si>
  <si>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</si>
  <si>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</si>
  <si>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</si>
  <si>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</si>
  <si>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</si>
  <si>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</si>
  <si>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</si>
  <si>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</si>
  <si>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</si>
  <si>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</si>
  <si>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</si>
  <si>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</si>
  <si>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</si>
  <si>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</si>
  <si>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</si>
  <si>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</si>
  <si>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</si>
  <si>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</si>
  <si>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</si>
  <si>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</si>
  <si>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</si>
  <si>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</si>
  <si>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</si>
  <si>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</si>
  <si>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</si>
  <si>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</si>
  <si>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</si>
  <si>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</si>
  <si>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</si>
  <si>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</si>
  <si>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</si>
  <si>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</si>
  <si>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</si>
  <si>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</si>
  <si>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</si>
  <si>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</si>
  <si>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</si>
  <si>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</si>
  <si>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</si>
  <si>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</si>
  <si>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</si>
  <si>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</si>
  <si>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</si>
  <si>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</si>
  <si>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</si>
  <si>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</si>
  <si>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</si>
  <si>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</si>
  <si>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</si>
  <si>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</si>
  <si>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</si>
  <si>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</si>
  <si>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</si>
  <si>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</si>
  <si>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</si>
  <si>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</si>
  <si>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</si>
  <si>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</si>
  <si>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</si>
  <si>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</si>
  <si>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</si>
  <si>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</si>
  <si>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</si>
  <si>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</si>
  <si>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</si>
  <si>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</si>
  <si>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</si>
  <si>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</si>
  <si>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</si>
  <si>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</si>
  <si>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</si>
  <si>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</si>
  <si>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</si>
  <si>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</si>
  <si>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</si>
  <si>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</si>
  <si>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</si>
  <si>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</si>
  <si>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</si>
  <si>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</si>
  <si>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</si>
  <si>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</si>
  <si>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</si>
  <si>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</si>
  <si>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</si>
  <si>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</si>
  <si>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</si>
  <si>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</si>
  <si>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</si>
  <si>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</si>
  <si>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</si>
  <si>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</si>
  <si>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</si>
  <si>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</si>
  <si>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</si>
  <si>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</si>
  <si>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</si>
  <si>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</si>
  <si>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</si>
  <si>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</si>
  <si>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</si>
  <si>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</si>
  <si>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</si>
  <si>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</si>
  <si>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</si>
  <si>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</si>
  <si>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</si>
  <si>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</si>
  <si>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</si>
  <si>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</si>
  <si>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</si>
  <si>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</si>
  <si>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</si>
  <si>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</si>
  <si>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</si>
  <si>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</si>
  <si>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</si>
  <si>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</si>
  <si>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</si>
  <si>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</si>
  <si>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</si>
  <si>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</si>
  <si>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</si>
  <si>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</si>
  <si>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</si>
  <si>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</si>
  <si>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</si>
  <si>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</si>
  <si>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</si>
  <si>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</si>
  <si>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</si>
  <si>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</si>
  <si>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</si>
  <si>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</si>
  <si>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</si>
  <si>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</si>
  <si>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</si>
  <si>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</si>
  <si>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</si>
  <si>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</si>
  <si>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</si>
  <si>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</si>
  <si>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</si>
  <si>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</si>
  <si>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</si>
  <si>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</si>
  <si>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</si>
  <si>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</si>
  <si>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</si>
  <si>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</si>
  <si>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</si>
  <si>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</si>
  <si>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</si>
  <si>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</si>
  <si>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</si>
  <si>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</si>
  <si>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</si>
  <si>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</si>
  <si>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</si>
  <si>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</si>
  <si>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</si>
  <si>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</si>
  <si>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</si>
  <si>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</si>
  <si>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</si>
  <si>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</si>
  <si>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</si>
  <si>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</si>
  <si>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</si>
  <si>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</si>
  <si>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</si>
  <si>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</si>
  <si>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</si>
  <si>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</si>
  <si>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</si>
  <si>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</si>
  <si>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</si>
  <si>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</si>
  <si>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</si>
  <si>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</si>
  <si>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</si>
  <si>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</si>
  <si>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</si>
  <si>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</si>
  <si>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</si>
  <si>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</si>
  <si>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</si>
  <si>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</si>
  <si>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</si>
  <si>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</si>
  <si>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</si>
  <si>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</si>
  <si>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</si>
  <si>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</si>
  <si>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</si>
  <si>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</si>
  <si>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</si>
  <si>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</si>
  <si>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</si>
  <si>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</si>
  <si>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</si>
  <si>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</si>
  <si>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</si>
  <si>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</si>
  <si>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</si>
  <si>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</si>
  <si>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</si>
  <si>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</si>
  <si>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</si>
  <si>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</si>
  <si>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</si>
  <si>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</si>
  <si>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</si>
  <si>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01632_令和6年度</t>
  </si>
  <si>
    <t>01632</t>
  </si>
  <si>
    <t>士幌町</t>
  </si>
  <si>
    <t>01635_令和6年度</t>
  </si>
  <si>
    <t>01635</t>
  </si>
  <si>
    <t>新得町</t>
  </si>
  <si>
    <t>01632_令和4年度</t>
  </si>
  <si>
    <t>01635_令和4年度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</si>
  <si>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</si>
  <si>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</si>
  <si>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</si>
  <si>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</si>
  <si>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</si>
  <si>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</si>
  <si>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</si>
  <si>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</si>
  <si>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</si>
  <si>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</si>
  <si>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</si>
  <si>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</si>
  <si>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</si>
  <si>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</si>
  <si>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</si>
  <si>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</si>
  <si>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</si>
  <si>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</si>
  <si>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</si>
  <si>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</si>
  <si>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</si>
  <si>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</si>
  <si>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</si>
  <si>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</si>
  <si>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</si>
  <si>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</si>
  <si>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</si>
  <si>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</si>
  <si>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</si>
  <si>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</si>
  <si>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</si>
  <si>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</si>
  <si>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</si>
  <si>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</si>
  <si>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</si>
  <si>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</si>
  <si>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</si>
  <si>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</si>
  <si>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</si>
  <si>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</si>
  <si>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</si>
  <si>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</si>
  <si>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</si>
  <si>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</si>
  <si>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</si>
  <si>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</si>
  <si>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</si>
  <si>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</si>
  <si>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</si>
  <si>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</si>
  <si>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</si>
  <si>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</si>
  <si>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</si>
  <si>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</si>
  <si>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</si>
  <si>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</si>
  <si>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</si>
  <si>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</si>
  <si>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</si>
  <si>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</si>
  <si>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</si>
  <si>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</si>
  <si>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</si>
  <si>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</si>
  <si>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</si>
  <si>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</si>
  <si>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</si>
  <si>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</si>
  <si>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</si>
  <si>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</si>
  <si>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</si>
  <si>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</si>
  <si>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</si>
  <si>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</si>
  <si>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</si>
  <si>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</si>
  <si>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</si>
  <si>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</si>
  <si>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</si>
  <si>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</si>
  <si>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</si>
  <si>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</si>
  <si>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</si>
  <si>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</si>
  <si>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</si>
  <si>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</si>
  <si>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</si>
  <si>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</si>
  <si>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</si>
  <si>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</si>
  <si>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</si>
  <si>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</si>
  <si>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</si>
  <si>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</si>
  <si>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</si>
  <si>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</si>
  <si>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</si>
  <si>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</si>
  <si>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</si>
  <si>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</si>
  <si>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</si>
  <si>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</si>
  <si>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</si>
  <si>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</si>
  <si>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</si>
  <si>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</si>
  <si>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</si>
  <si>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</si>
  <si>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</si>
  <si>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</si>
  <si>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</si>
  <si>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</si>
  <si>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</si>
  <si>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</si>
  <si>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</si>
  <si>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</si>
  <si>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</si>
  <si>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</si>
  <si>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</si>
  <si>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</si>
  <si>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</si>
  <si>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</si>
  <si>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</si>
  <si>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</si>
  <si>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</si>
  <si>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</si>
  <si>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</si>
  <si>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</si>
  <si>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</si>
  <si>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</si>
  <si>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</si>
  <si>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</si>
  <si>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</si>
  <si>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</si>
  <si>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</si>
  <si>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</si>
  <si>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</si>
  <si>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</si>
  <si>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</si>
  <si>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</si>
  <si>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</si>
  <si>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</si>
  <si>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</si>
  <si>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</si>
  <si>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</si>
  <si>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</si>
  <si>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</si>
  <si>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</si>
  <si>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</si>
  <si>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</si>
  <si>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</si>
  <si>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</si>
  <si>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</si>
  <si>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</si>
  <si>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</si>
  <si>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</si>
  <si>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</si>
  <si>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</si>
  <si>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</si>
  <si>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</si>
  <si>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</si>
  <si>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</si>
  <si>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</si>
  <si>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</si>
  <si>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</si>
  <si>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</si>
  <si>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</si>
  <si>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</si>
  <si>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</si>
  <si>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</si>
  <si>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</si>
  <si>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</si>
  <si>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</si>
  <si>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</si>
  <si>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</si>
  <si>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</si>
  <si>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</si>
  <si>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</si>
  <si>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</si>
  <si>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</si>
  <si>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</si>
  <si>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</si>
  <si>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</si>
  <si>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</si>
  <si>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</si>
  <si>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</si>
  <si>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</si>
  <si>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</si>
  <si>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</si>
  <si>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</si>
  <si>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</si>
  <si>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</si>
  <si>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</si>
  <si>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</si>
  <si>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</si>
  <si>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</si>
  <si>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</si>
  <si>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</si>
  <si>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</si>
  <si>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</si>
  <si>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</si>
  <si>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</si>
  <si>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</si>
  <si>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</si>
  <si>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</si>
  <si>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</si>
  <si>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</si>
  <si>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</si>
  <si>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</si>
  <si>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</si>
  <si>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</si>
  <si>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</si>
  <si>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</si>
  <si>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</si>
  <si>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</si>
  <si>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</si>
  <si>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</si>
  <si>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</si>
  <si>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</si>
  <si>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</si>
  <si>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</si>
  <si>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</si>
  <si>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</si>
  <si>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</si>
  <si>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</si>
  <si>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</si>
  <si>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</si>
  <si>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</si>
  <si>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</si>
  <si>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</si>
  <si>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</si>
  <si>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</si>
  <si>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</si>
  <si>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</si>
  <si>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</si>
  <si>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</si>
  <si>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</si>
  <si>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</si>
  <si>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</si>
  <si>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</si>
  <si>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</si>
  <si>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</si>
  <si>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</si>
  <si>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</si>
  <si>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</si>
  <si>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</si>
  <si>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</si>
  <si>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</si>
  <si>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</si>
  <si>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</si>
  <si>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</si>
  <si>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</si>
  <si>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</si>
  <si>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</si>
  <si>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</si>
  <si>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</si>
  <si>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</si>
  <si>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</si>
  <si>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</si>
  <si>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</si>
  <si>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</si>
  <si>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</si>
  <si>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</si>
  <si>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</si>
  <si>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</si>
  <si>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</si>
  <si>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</si>
  <si>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</si>
  <si>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</si>
  <si>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</si>
  <si>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</si>
  <si>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</si>
  <si>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</si>
  <si>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</si>
  <si>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</si>
  <si>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</si>
  <si>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</si>
  <si>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</si>
  <si>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</si>
  <si>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</si>
  <si>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</si>
  <si>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</si>
  <si>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</si>
  <si>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</si>
  <si>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</si>
  <si>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</si>
  <si>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</si>
  <si>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</si>
  <si>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</si>
  <si>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</si>
  <si>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</si>
  <si>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</si>
  <si>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</si>
  <si>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</si>
  <si>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</si>
  <si>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</si>
  <si>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</si>
  <si>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</si>
  <si>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</si>
  <si>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</si>
  <si>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</si>
  <si>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</si>
  <si>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</si>
  <si>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</si>
  <si>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</si>
  <si>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</si>
  <si>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</si>
  <si>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</si>
  <si>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</si>
  <si>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</si>
  <si>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</si>
  <si>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</si>
  <si>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</si>
  <si>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</si>
  <si>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</si>
  <si>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</si>
  <si>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</si>
  <si>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</si>
  <si>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</si>
  <si>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</si>
  <si>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</si>
  <si>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</si>
  <si>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</si>
  <si>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</si>
  <si>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</si>
  <si>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</si>
  <si>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</si>
  <si>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</si>
  <si>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</si>
  <si>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</si>
  <si>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</si>
  <si>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</si>
  <si>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</si>
  <si>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</si>
  <si>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</si>
  <si>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</si>
  <si>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</si>
  <si>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</si>
  <si>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</si>
  <si>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</si>
  <si>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</si>
  <si>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</si>
  <si>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</si>
  <si>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</si>
  <si>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</si>
  <si>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</si>
  <si>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</si>
  <si>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</si>
  <si>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</si>
  <si>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</si>
  <si>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</si>
  <si>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</si>
  <si>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</si>
  <si>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</si>
  <si>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</si>
  <si>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</si>
  <si>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</si>
  <si>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</si>
  <si>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</si>
  <si>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</si>
  <si>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</si>
  <si>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</si>
  <si>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</si>
  <si>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</si>
  <si>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</si>
  <si>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</si>
  <si>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</si>
  <si>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</si>
  <si>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</si>
  <si>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</si>
  <si>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</si>
  <si>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</si>
  <si>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</si>
  <si>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</si>
  <si>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</si>
  <si>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</si>
  <si>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</si>
  <si>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</si>
  <si>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</si>
  <si>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</si>
  <si>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</si>
  <si>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</si>
  <si>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</si>
  <si>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</si>
  <si>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</si>
  <si>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</si>
  <si>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</si>
  <si>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</si>
  <si>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</si>
  <si>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</si>
  <si>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</si>
  <si>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</si>
  <si>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</si>
  <si>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</si>
  <si>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</si>
  <si>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</si>
  <si>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</si>
  <si>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</si>
  <si>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</si>
  <si>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</si>
  <si>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</si>
  <si>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</si>
  <si>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</si>
  <si>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</si>
  <si>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</si>
  <si>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</si>
  <si>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</si>
  <si>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</si>
  <si>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</si>
  <si>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</si>
  <si>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</si>
  <si>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</si>
  <si>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</si>
  <si>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</si>
  <si>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</si>
  <si>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</si>
  <si>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</si>
  <si>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</si>
  <si>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</si>
  <si>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</si>
  <si>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</si>
  <si>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</si>
  <si>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</si>
  <si>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</si>
  <si>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</si>
  <si>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</si>
  <si>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</si>
  <si>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</si>
  <si>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</si>
  <si>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</si>
  <si>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</si>
  <si>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</si>
  <si>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</si>
  <si>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</si>
  <si>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</si>
  <si>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</si>
  <si>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</si>
  <si>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</si>
  <si>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</si>
  <si>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</si>
  <si>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</si>
  <si>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</si>
  <si>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</si>
  <si>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</si>
  <si>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</si>
  <si>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</si>
  <si>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</si>
  <si>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</si>
  <si>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</si>
  <si>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</si>
  <si>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</si>
  <si>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</si>
  <si>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</si>
  <si>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</si>
  <si>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</si>
  <si>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</si>
  <si>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</si>
  <si>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</si>
  <si>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</si>
  <si>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</si>
  <si>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</si>
  <si>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</si>
  <si>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</si>
  <si>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</si>
  <si>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</si>
  <si>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</si>
  <si>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</si>
  <si>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</si>
  <si>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</si>
  <si>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</si>
  <si>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</si>
  <si>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</si>
  <si>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</si>
  <si>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</si>
  <si>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</si>
  <si>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</si>
  <si>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</si>
  <si>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</si>
  <si>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</si>
  <si>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</si>
  <si>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</si>
  <si>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</si>
  <si>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</si>
  <si>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</si>
  <si>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</si>
  <si>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</si>
  <si>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</si>
  <si>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</si>
  <si>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</si>
  <si>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</si>
  <si>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</si>
  <si>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</si>
  <si>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</si>
  <si>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</si>
  <si>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</si>
  <si>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</si>
  <si>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</si>
  <si>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</si>
  <si>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</si>
  <si>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</si>
  <si>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</si>
  <si>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</si>
  <si>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</si>
  <si>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</si>
  <si>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</si>
  <si>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</si>
  <si>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</si>
  <si>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</si>
  <si>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</si>
  <si>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</si>
  <si>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</si>
  <si>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</si>
  <si>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</si>
  <si>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</si>
  <si>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</si>
  <si>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</si>
  <si>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</si>
  <si>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</si>
  <si>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</si>
  <si>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</si>
  <si>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</si>
  <si>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</si>
  <si>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</si>
  <si>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</si>
  <si>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</si>
  <si>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</si>
  <si>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</si>
  <si>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</si>
  <si>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</si>
  <si>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</si>
  <si>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</si>
  <si>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</si>
  <si>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</si>
  <si>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</si>
  <si>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</si>
  <si>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</si>
  <si>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</si>
  <si>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</si>
  <si>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</si>
  <si>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</si>
  <si>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</si>
  <si>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</si>
  <si>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</si>
  <si>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</si>
  <si>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</si>
  <si>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</si>
  <si>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</si>
  <si>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</si>
  <si>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</si>
  <si>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</si>
  <si>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</si>
  <si>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</si>
  <si>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</si>
  <si>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</si>
  <si>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</si>
  <si>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</si>
  <si>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</si>
  <si>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</si>
  <si>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</si>
  <si>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</si>
  <si>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</si>
  <si>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</si>
  <si>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</si>
  <si>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</si>
  <si>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</si>
  <si>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</si>
  <si>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</si>
  <si>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</si>
  <si>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</si>
  <si>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</si>
  <si>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</si>
  <si>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</si>
  <si>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</si>
  <si>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</si>
  <si>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</si>
  <si>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</si>
  <si>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</si>
  <si>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</si>
  <si>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</si>
  <si>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</si>
  <si>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</si>
  <si>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</si>
  <si>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</si>
  <si>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</si>
  <si>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</si>
  <si>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</si>
  <si>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</si>
  <si>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</si>
  <si>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</si>
  <si>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</si>
  <si>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</si>
  <si>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</si>
  <si>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</si>
  <si>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</si>
  <si>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</si>
  <si>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</si>
  <si>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</si>
  <si>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</si>
  <si>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</si>
  <si>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</si>
  <si>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</si>
  <si>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</si>
  <si>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</si>
  <si>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</si>
  <si>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</si>
  <si>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</si>
  <si>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</si>
  <si>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</si>
  <si>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</si>
  <si>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</si>
  <si>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</si>
  <si>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</si>
  <si>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</si>
  <si>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</si>
  <si>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</si>
  <si>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</si>
  <si>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</si>
  <si>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</si>
  <si>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</si>
  <si>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</si>
  <si>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</si>
  <si>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</si>
  <si>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</si>
  <si>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</si>
  <si>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</si>
  <si>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</si>
  <si>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</si>
  <si>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</si>
  <si>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</si>
  <si>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</si>
  <si>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</si>
  <si>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</si>
  <si>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</si>
  <si>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</si>
  <si>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</si>
  <si>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</si>
  <si>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</si>
  <si>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</si>
  <si>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</si>
  <si>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</si>
  <si>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</si>
  <si>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</si>
  <si>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</si>
  <si>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</si>
  <si>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</si>
  <si>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</si>
  <si>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</si>
  <si>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</si>
  <si>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</si>
  <si>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</si>
  <si>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</si>
  <si>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</si>
  <si>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</si>
  <si>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</si>
  <si>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</si>
  <si>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</si>
  <si>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</si>
  <si>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</si>
  <si>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</si>
  <si>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</si>
  <si>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</si>
  <si>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</si>
  <si>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</si>
  <si>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</si>
  <si>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</si>
  <si>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</si>
  <si>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</si>
  <si>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</si>
  <si>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</si>
  <si>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</si>
  <si>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</si>
  <si>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</si>
  <si>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</si>
  <si>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</si>
  <si>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</si>
  <si>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</si>
  <si>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</si>
  <si>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</si>
  <si>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</si>
  <si>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</si>
  <si>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</si>
  <si>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</si>
  <si>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</si>
  <si>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</si>
  <si>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</si>
  <si>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</si>
  <si>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</si>
  <si>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</si>
  <si>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</si>
  <si>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</si>
  <si>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</si>
  <si>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</si>
  <si>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</si>
  <si>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</si>
  <si>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</si>
  <si>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</si>
  <si>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</si>
  <si>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</si>
  <si>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</si>
  <si>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</si>
  <si>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</si>
  <si>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</si>
  <si>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</si>
  <si>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</si>
  <si>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</si>
  <si>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</si>
  <si>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</si>
  <si>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</si>
  <si>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</si>
  <si>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</si>
  <si>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</si>
  <si>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</si>
  <si>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</si>
  <si>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</si>
  <si>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</si>
  <si>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</si>
  <si>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</si>
  <si>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</si>
  <si>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</si>
  <si>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</si>
  <si>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</si>
  <si>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</si>
  <si>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</si>
  <si>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</si>
  <si>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</si>
  <si>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</si>
  <si>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</si>
  <si>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</si>
  <si>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</si>
  <si>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</si>
  <si>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</si>
  <si>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</si>
  <si>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</si>
  <si>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</si>
  <si>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</si>
  <si>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</si>
  <si>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</si>
  <si>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</si>
  <si>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</si>
  <si>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</si>
  <si>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</si>
  <si>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</si>
  <si>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</si>
  <si>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</si>
  <si>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</si>
  <si>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</si>
  <si>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</si>
  <si>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</si>
  <si>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</si>
  <si>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</si>
  <si>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</si>
  <si>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</si>
  <si>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</si>
  <si>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</si>
  <si>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</si>
  <si>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</si>
  <si>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</si>
  <si>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</si>
  <si>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</si>
  <si>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</si>
  <si>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</si>
  <si>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</si>
  <si>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</si>
  <si>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</si>
  <si>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</si>
  <si>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</si>
  <si>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</si>
  <si>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</si>
  <si>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</si>
  <si>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</si>
  <si>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</si>
  <si>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</si>
  <si>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</si>
  <si>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</si>
  <si>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</si>
  <si>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</si>
  <si>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</si>
  <si>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</si>
  <si>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</si>
  <si>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</si>
  <si>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</si>
  <si>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</si>
  <si>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</si>
  <si>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</si>
  <si>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</si>
  <si>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</si>
  <si>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</si>
  <si>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</si>
  <si>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</si>
  <si>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</si>
  <si>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</si>
  <si>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</si>
  <si>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</si>
  <si>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</si>
  <si>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</si>
  <si>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</si>
  <si>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</si>
  <si>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</si>
  <si>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</si>
  <si>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</si>
  <si>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</si>
  <si>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</si>
  <si>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04581_令和7年度</t>
  </si>
  <si>
    <t>04581_令和8年度</t>
  </si>
  <si>
    <t>04581_令和9年度</t>
  </si>
  <si>
    <t>04581_令和10年度</t>
  </si>
  <si>
    <t>04581_令和11年度</t>
  </si>
  <si>
    <t>04581_令和12年度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</si>
</sst>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1.651906857073653</c:v>
                </c:pt>
                <c:pt idx="1">
                  <c:v>1.778653916468838</c:v>
                </c:pt>
                <c:pt idx="2">
                  <c:v>1.5519213869092039</c:v>
                </c:pt>
                <c:pt idx="3">
                  <c:v>1.140536390020239</c:v>
                </c:pt>
                <c:pt idx="4">
                  <c:v>1.127346353352618</c:v>
                </c:pt>
                <c:pt idx="5">
                  <c:v>1.1950146268796289</c:v>
                </c:pt>
                <c:pt idx="6">
                  <c:v>1.017712889827608</c:v>
                </c:pt>
                <c:pt idx="7">
                  <c:v>1.0734883699653988</c:v>
                </c:pt>
                <c:pt idx="8">
                  <c:v>1.2553522335817109</c:v>
                </c:pt>
                <c:pt idx="9">
                  <c:v>1.1462399692315897</c:v>
                </c:pt>
                <c:pt idx="10">
                  <c:v>1.2102895701894369</c:v>
                </c:pt>
                <c:pt idx="11">
                  <c:v>1.1845635146412441</c:v>
                </c:pt>
                <c:pt idx="12">
                  <c:v>1.1311953490575699</c:v>
                </c:pt>
                <c:pt idx="13">
                  <c:v>0.98301653794704047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21.076279279771043</c:v>
                </c:pt>
                <c:pt idx="1">
                  <c:v>21.043753234464521</c:v>
                </c:pt>
                <c:pt idx="2">
                  <c:v>18.47123950075698</c:v>
                </c:pt>
                <c:pt idx="3">
                  <c:v>18.86620514605243</c:v>
                </c:pt>
                <c:pt idx="4">
                  <c:v>18.646534570507953</c:v>
                </c:pt>
                <c:pt idx="5">
                  <c:v>18.048898598331476</c:v>
                </c:pt>
                <c:pt idx="6">
                  <c:v>18.040413294496091</c:v>
                </c:pt>
                <c:pt idx="7">
                  <c:v>17.341799287078235</c:v>
                </c:pt>
                <c:pt idx="8">
                  <c:v>16.950678294947913</c:v>
                </c:pt>
                <c:pt idx="9">
                  <c:v>16.290307300033803</c:v>
                </c:pt>
                <c:pt idx="10">
                  <c:v>15.727048257269816</c:v>
                </c:pt>
                <c:pt idx="11">
                  <c:v>14.360669021711288</c:v>
                </c:pt>
                <c:pt idx="12">
                  <c:v>14.119632238447618</c:v>
                </c:pt>
                <c:pt idx="13">
                  <c:v>13.947952655039533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15.16413598007269</c:v>
                </c:pt>
                <c:pt idx="1">
                  <c:v>13.753792644899519</c:v>
                </c:pt>
                <c:pt idx="2">
                  <c:v>14.913655448650101</c:v>
                </c:pt>
                <c:pt idx="3">
                  <c:v>15.414739177282449</c:v>
                </c:pt>
                <c:pt idx="4">
                  <c:v>14.697827833302449</c:v>
                </c:pt>
                <c:pt idx="5">
                  <c:v>12.430867528874479</c:v>
                </c:pt>
                <c:pt idx="6">
                  <c:v>10.51199673575081</c:v>
                </c:pt>
                <c:pt idx="7">
                  <c:v>10.454525649298265</c:v>
                </c:pt>
                <c:pt idx="8">
                  <c:v>11.318563180069878</c:v>
                </c:pt>
                <c:pt idx="9">
                  <c:v>10.488981610153486</c:v>
                </c:pt>
                <c:pt idx="10">
                  <c:v>9.1729036485885409</c:v>
                </c:pt>
                <c:pt idx="11">
                  <c:v>9.1982732618026954</c:v>
                </c:pt>
                <c:pt idx="12">
                  <c:v>8.6387134907040917</c:v>
                </c:pt>
                <c:pt idx="13">
                  <c:v>8.9768039405107398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17.47389044066334</c:v>
                </c:pt>
                <c:pt idx="1">
                  <c:v>16.99782718134772</c:v>
                </c:pt>
                <c:pt idx="2">
                  <c:v>17.934400986692111</c:v>
                </c:pt>
                <c:pt idx="3">
                  <c:v>20.105900756049412</c:v>
                </c:pt>
                <c:pt idx="4">
                  <c:v>19.715638457031371</c:v>
                </c:pt>
                <c:pt idx="5">
                  <c:v>11.277083215831359</c:v>
                </c:pt>
                <c:pt idx="6">
                  <c:v>10.794545426192959</c:v>
                </c:pt>
                <c:pt idx="7">
                  <c:v>8.8865219460577496</c:v>
                </c:pt>
                <c:pt idx="8">
                  <c:v>8.6291559634874613</c:v>
                </c:pt>
                <c:pt idx="9">
                  <c:v>9.2012663013005724</c:v>
                </c:pt>
                <c:pt idx="10">
                  <c:v>8.7977480063695257</c:v>
                </c:pt>
                <c:pt idx="11">
                  <c:v>9.6741254834113555</c:v>
                </c:pt>
                <c:pt idx="12">
                  <c:v>10.961715679461655</c:v>
                </c:pt>
                <c:pt idx="13">
                  <c:v>10.123264348243669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78.408782785153235</c:v>
                </c:pt>
                <c:pt idx="1">
                  <c:v>58.67639330534513</c:v>
                </c:pt>
                <c:pt idx="2">
                  <c:v>16.754940157136996</c:v>
                </c:pt>
                <c:pt idx="3">
                  <c:v>18.119024677149369</c:v>
                </c:pt>
                <c:pt idx="4">
                  <c:v>18.307305130576829</c:v>
                </c:pt>
                <c:pt idx="5">
                  <c:v>18.198279748025147</c:v>
                </c:pt>
                <c:pt idx="6">
                  <c:v>20.173272620993703</c:v>
                </c:pt>
                <c:pt idx="7">
                  <c:v>24.739183347989957</c:v>
                </c:pt>
                <c:pt idx="8">
                  <c:v>23.486175076892675</c:v>
                </c:pt>
                <c:pt idx="9">
                  <c:v>21.30116601311526</c:v>
                </c:pt>
                <c:pt idx="10">
                  <c:v>20.294732901105313</c:v>
                </c:pt>
                <c:pt idx="11">
                  <c:v>15.341430125311298</c:v>
                </c:pt>
                <c:pt idx="12">
                  <c:v>19.323375830701359</c:v>
                </c:pt>
                <c:pt idx="13">
                  <c:v>17.566850553945962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5270</c:v>
                </c:pt>
                <c:pt idx="1">
                  <c:v>5290</c:v>
                </c:pt>
                <c:pt idx="2">
                  <c:v>4965</c:v>
                </c:pt>
                <c:pt idx="3">
                  <c:v>4879</c:v>
                </c:pt>
                <c:pt idx="4">
                  <c:v>4797</c:v>
                </c:pt>
                <c:pt idx="5">
                  <c:v>4734</c:v>
                </c:pt>
                <c:pt idx="6">
                  <c:v>4690</c:v>
                </c:pt>
                <c:pt idx="7">
                  <c:v>4662</c:v>
                </c:pt>
                <c:pt idx="8">
                  <c:v>4595</c:v>
                </c:pt>
                <c:pt idx="9">
                  <c:v>4536</c:v>
                </c:pt>
                <c:pt idx="10">
                  <c:v>4455</c:v>
                </c:pt>
                <c:pt idx="11">
                  <c:v>4462</c:v>
                </c:pt>
                <c:pt idx="12">
                  <c:v>4415</c:v>
                </c:pt>
                <c:pt idx="13">
                  <c:v>4395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1594</c:v>
                </c:pt>
                <c:pt idx="1">
                  <c:v>1529</c:v>
                </c:pt>
                <c:pt idx="2">
                  <c:v>1501</c:v>
                </c:pt>
                <c:pt idx="3">
                  <c:v>1521</c:v>
                </c:pt>
                <c:pt idx="4">
                  <c:v>1566</c:v>
                </c:pt>
                <c:pt idx="5">
                  <c:v>1565</c:v>
                </c:pt>
                <c:pt idx="6">
                  <c:v>1581</c:v>
                </c:pt>
                <c:pt idx="7">
                  <c:v>1592</c:v>
                </c:pt>
                <c:pt idx="8">
                  <c:v>1559</c:v>
                </c:pt>
                <c:pt idx="9">
                  <c:v>1535</c:v>
                </c:pt>
                <c:pt idx="10">
                  <c:v>1484</c:v>
                </c:pt>
                <c:pt idx="11">
                  <c:v>1476</c:v>
                </c:pt>
                <c:pt idx="12">
                  <c:v>1460</c:v>
                </c:pt>
                <c:pt idx="13">
                  <c:v>1400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3883</c:v>
                </c:pt>
                <c:pt idx="1">
                  <c:v>3794</c:v>
                </c:pt>
                <c:pt idx="2">
                  <c:v>3426</c:v>
                </c:pt>
                <c:pt idx="3">
                  <c:v>3372</c:v>
                </c:pt>
                <c:pt idx="4">
                  <c:v>3273</c:v>
                </c:pt>
                <c:pt idx="5">
                  <c:v>3204</c:v>
                </c:pt>
                <c:pt idx="6">
                  <c:v>3152</c:v>
                </c:pt>
                <c:pt idx="7">
                  <c:v>3151</c:v>
                </c:pt>
                <c:pt idx="8">
                  <c:v>3154</c:v>
                </c:pt>
                <c:pt idx="9">
                  <c:v>3132</c:v>
                </c:pt>
                <c:pt idx="10">
                  <c:v>3137</c:v>
                </c:pt>
                <c:pt idx="11">
                  <c:v>3057</c:v>
                </c:pt>
                <c:pt idx="12">
                  <c:v>2991</c:v>
                </c:pt>
                <c:pt idx="13">
                  <c:v>3019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118</c:v>
                </c:pt>
                <c:pt idx="1">
                  <c:v>118</c:v>
                </c:pt>
                <c:pt idx="2">
                  <c:v>118</c:v>
                </c:pt>
                <c:pt idx="3">
                  <c:v>118</c:v>
                </c:pt>
                <c:pt idx="4">
                  <c:v>118</c:v>
                </c:pt>
                <c:pt idx="5">
                  <c:v>29</c:v>
                </c:pt>
                <c:pt idx="6">
                  <c:v>29</c:v>
                </c:pt>
                <c:pt idx="7">
                  <c:v>29</c:v>
                </c:pt>
                <c:pt idx="8">
                  <c:v>29</c:v>
                </c:pt>
                <c:pt idx="9">
                  <c:v>29</c:v>
                </c:pt>
                <c:pt idx="10">
                  <c:v>29</c:v>
                </c:pt>
                <c:pt idx="11">
                  <c:v>82</c:v>
                </c:pt>
                <c:pt idx="12">
                  <c:v>82</c:v>
                </c:pt>
                <c:pt idx="13">
                  <c:v>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517</c:v>
                </c:pt>
                <c:pt idx="1">
                  <c:v>517</c:v>
                </c:pt>
                <c:pt idx="2">
                  <c:v>517</c:v>
                </c:pt>
                <c:pt idx="3">
                  <c:v>517</c:v>
                </c:pt>
                <c:pt idx="4">
                  <c:v>517</c:v>
                </c:pt>
                <c:pt idx="5">
                  <c:v>666</c:v>
                </c:pt>
                <c:pt idx="6">
                  <c:v>666</c:v>
                </c:pt>
                <c:pt idx="7">
                  <c:v>666</c:v>
                </c:pt>
                <c:pt idx="8">
                  <c:v>666</c:v>
                </c:pt>
                <c:pt idx="9">
                  <c:v>666</c:v>
                </c:pt>
                <c:pt idx="10">
                  <c:v>666</c:v>
                </c:pt>
                <c:pt idx="11">
                  <c:v>645</c:v>
                </c:pt>
                <c:pt idx="12">
                  <c:v>645</c:v>
                </c:pt>
                <c:pt idx="13">
                  <c:v>645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352.64920000000001</c:v>
                </c:pt>
                <c:pt idx="1">
                  <c:v>335.10059999999999</c:v>
                </c:pt>
                <c:pt idx="2">
                  <c:v>67.407499999999999</c:v>
                </c:pt>
                <c:pt idx="3">
                  <c:v>64.025599999999997</c:v>
                </c:pt>
                <c:pt idx="4">
                  <c:v>80.384600000000006</c:v>
                </c:pt>
                <c:pt idx="5">
                  <c:v>109.0228</c:v>
                </c:pt>
                <c:pt idx="6">
                  <c:v>129.00040000000001</c:v>
                </c:pt>
                <c:pt idx="7">
                  <c:v>163.77350000000001</c:v>
                </c:pt>
                <c:pt idx="8">
                  <c:v>166.78540000000001</c:v>
                </c:pt>
                <c:pt idx="9">
                  <c:v>160.38720000000001</c:v>
                </c:pt>
                <c:pt idx="10">
                  <c:v>156.6498</c:v>
                </c:pt>
                <c:pt idx="11">
                  <c:v>103.2199</c:v>
                </c:pt>
                <c:pt idx="12">
                  <c:v>148.81950000000001</c:v>
                </c:pt>
                <c:pt idx="13">
                  <c:v>148.19720000000001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77.5</c:v>
                </c:pt>
                <c:pt idx="1">
                  <c:v>94.6</c:v>
                </c:pt>
                <c:pt idx="2">
                  <c:v>96.6</c:v>
                </c:pt>
                <c:pt idx="3">
                  <c:v>106.274</c:v>
                </c:pt>
                <c:pt idx="4">
                  <c:v>96.963999999999999</c:v>
                </c:pt>
                <c:pt idx="5">
                  <c:v>95.040999999999997</c:v>
                </c:pt>
                <c:pt idx="6">
                  <c:v>92.668000000000006</c:v>
                </c:pt>
                <c:pt idx="7">
                  <c:v>86.283000000000001</c:v>
                </c:pt>
                <c:pt idx="8">
                  <c:v>86.218999999999994</c:v>
                </c:pt>
                <c:pt idx="9">
                  <c:v>84.867999999999995</c:v>
                </c:pt>
                <c:pt idx="10">
                  <c:v>78.876000000000005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77.5</c:v>
                </c:pt>
                <c:pt idx="1">
                  <c:v>94.6</c:v>
                </c:pt>
                <c:pt idx="2">
                  <c:v>96.6</c:v>
                </c:pt>
                <c:pt idx="3">
                  <c:v>106.274</c:v>
                </c:pt>
                <c:pt idx="4">
                  <c:v>96.963999999999999</c:v>
                </c:pt>
                <c:pt idx="5">
                  <c:v>95.040999999999997</c:v>
                </c:pt>
                <c:pt idx="6">
                  <c:v>92.668000000000006</c:v>
                </c:pt>
                <c:pt idx="7">
                  <c:v>86.283000000000001</c:v>
                </c:pt>
                <c:pt idx="8">
                  <c:v>86.218999999999994</c:v>
                </c:pt>
                <c:pt idx="9">
                  <c:v>84.867999999999995</c:v>
                </c:pt>
                <c:pt idx="10">
                  <c:v>78.876000000000005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17.934400986692111</c:v>
                </c:pt>
                <c:pt idx="1">
                  <c:v>20.105900756049412</c:v>
                </c:pt>
                <c:pt idx="2">
                  <c:v>19.715638457031371</c:v>
                </c:pt>
                <c:pt idx="3">
                  <c:v>11.277083215831359</c:v>
                </c:pt>
                <c:pt idx="4">
                  <c:v>10.794545426192959</c:v>
                </c:pt>
                <c:pt idx="5">
                  <c:v>8.8865219460577496</c:v>
                </c:pt>
                <c:pt idx="6">
                  <c:v>8.6291559634874613</c:v>
                </c:pt>
                <c:pt idx="7">
                  <c:v>9.2012663013005724</c:v>
                </c:pt>
                <c:pt idx="8">
                  <c:v>8.7977480063695257</c:v>
                </c:pt>
                <c:pt idx="9">
                  <c:v>9.6741254834113555</c:v>
                </c:pt>
                <c:pt idx="10">
                  <c:v>10.961715679461655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16.754940157136996</c:v>
                </c:pt>
                <c:pt idx="1">
                  <c:v>18.119024677149369</c:v>
                </c:pt>
                <c:pt idx="2">
                  <c:v>18.307305130576829</c:v>
                </c:pt>
                <c:pt idx="3">
                  <c:v>18.198279748025147</c:v>
                </c:pt>
                <c:pt idx="4">
                  <c:v>20.173272620993703</c:v>
                </c:pt>
                <c:pt idx="5">
                  <c:v>24.739183347989957</c:v>
                </c:pt>
                <c:pt idx="6">
                  <c:v>23.486175076892675</c:v>
                </c:pt>
                <c:pt idx="7">
                  <c:v>21.30116601311526</c:v>
                </c:pt>
                <c:pt idx="8">
                  <c:v>20.294732901105313</c:v>
                </c:pt>
                <c:pt idx="9">
                  <c:v>15.341430125311298</c:v>
                </c:pt>
                <c:pt idx="10">
                  <c:v>19.323375830701359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78.876000000000005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78.876000000000005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78.876000000000005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51.871158328854868</c:v>
                </c:pt>
                <c:pt idx="2">
                  <c:v>2.2062187437167999</c:v>
                </c:pt>
                <c:pt idx="3">
                  <c:v>6.2908504240266216</c:v>
                </c:pt>
                <c:pt idx="4">
                  <c:v>14.29227705672748</c:v>
                </c:pt>
                <c:pt idx="5">
                  <c:v>15.385856507155539</c:v>
                </c:pt>
                <c:pt idx="7">
                  <c:v>19.682564408170691</c:v>
                </c:pt>
                <c:pt idx="8">
                  <c:v>0.64028079650910297</c:v>
                </c:pt>
                <c:pt idx="9">
                  <c:v>3.3902923325125802</c:v>
                </c:pt>
                <c:pt idx="10">
                  <c:v>2.2683654486303029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60.368227496598287</c:v>
                </c:pt>
                <c:pt idx="4" formatCode="#,##0">
                  <c:v>14.29227705672748</c:v>
                </c:pt>
                <c:pt idx="5" formatCode="#,##0">
                  <c:v>15.385856507155539</c:v>
                </c:pt>
                <c:pt idx="6" formatCode="#,##0">
                  <c:v>23.713137537192374</c:v>
                </c:pt>
                <c:pt idx="10" formatCode="#,##0">
                  <c:v>2.2683654486303029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78.876000000000005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78.876000000000005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女川町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女川町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女川町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78.876000000000005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女川町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1078</c:v>
                </c:pt>
                <c:pt idx="1">
                  <c:v>1210.4999999999998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1293.7293599999998</c:v>
                </c:pt>
                <c:pt idx="1">
                  <c:v>1601.2009799999996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女川町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1.4966173440000001</c:v>
                </c:pt>
                <c:pt idx="1">
                  <c:v>12.377439683999999</c:v>
                </c:pt>
                <c:pt idx="2">
                  <c:v>2.0258352E-2</c:v>
                </c:pt>
                <c:pt idx="3">
                  <c:v>0</c:v>
                </c:pt>
                <c:pt idx="4">
                  <c:v>0.30960736999999999</c:v>
                </c:pt>
                <c:pt idx="5">
                  <c:v>5.1216223999999997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142,354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女川町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30764</c:v>
                </c:pt>
                <c:pt idx="1">
                  <c:v>111500</c:v>
                </c:pt>
                <c:pt idx="2">
                  <c:v>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670.4</c:v>
                </c:pt>
                <c:pt idx="1">
                  <c:v>802.5</c:v>
                </c:pt>
                <c:pt idx="2">
                  <c:v>948.50000000000011</c:v>
                </c:pt>
                <c:pt idx="3">
                  <c:v>1150</c:v>
                </c:pt>
                <c:pt idx="4">
                  <c:v>1199.5</c:v>
                </c:pt>
                <c:pt idx="5">
                  <c:v>1210.5</c:v>
                </c:pt>
                <c:pt idx="6">
                  <c:v>1210.5</c:v>
                </c:pt>
                <c:pt idx="7">
                  <c:v>1210.4999999999998</c:v>
                </c:pt>
                <c:pt idx="8">
                  <c:v>1210.4999999999998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262.10000000000002</c:v>
                </c:pt>
                <c:pt idx="1">
                  <c:v>500.1</c:v>
                </c:pt>
                <c:pt idx="2">
                  <c:v>654.59999999999991</c:v>
                </c:pt>
                <c:pt idx="3">
                  <c:v>800.3</c:v>
                </c:pt>
                <c:pt idx="4">
                  <c:v>895.90000000000009</c:v>
                </c:pt>
                <c:pt idx="5">
                  <c:v>938.5</c:v>
                </c:pt>
                <c:pt idx="6">
                  <c:v>987.5</c:v>
                </c:pt>
                <c:pt idx="7">
                  <c:v>1045.6000000000001</c:v>
                </c:pt>
                <c:pt idx="8">
                  <c:v>1078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3.1052323957642059E-2</c:v>
                </c:pt>
                <c:pt idx="1">
                  <c:v>4.2368321225328916E-2</c:v>
                </c:pt>
                <c:pt idx="2">
                  <c:v>4.9558566910906224E-2</c:v>
                </c:pt>
                <c:pt idx="3">
                  <c:v>6.4970275439389408E-2</c:v>
                </c:pt>
                <c:pt idx="4">
                  <c:v>7.2684062759471313E-2</c:v>
                </c:pt>
                <c:pt idx="5">
                  <c:v>7.6713601573393186E-2</c:v>
                </c:pt>
                <c:pt idx="6">
                  <c:v>7.0765110777232867E-2</c:v>
                </c:pt>
                <c:pt idx="7">
                  <c:v>7.2511019427306034E-2</c:v>
                </c:pt>
                <c:pt idx="8">
                  <c:v>7.3498226885435003E-2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12.49644872892965</c:v>
                </c:pt>
                <c:pt idx="2">
                  <c:v>1.1122296257430859</c:v>
                </c:pt>
                <c:pt idx="3">
                  <c:v>4.6986267759040938</c:v>
                </c:pt>
                <c:pt idx="4">
                  <c:v>19.715638457031371</c:v>
                </c:pt>
                <c:pt idx="5">
                  <c:v>14.697827833302449</c:v>
                </c:pt>
                <c:pt idx="7">
                  <c:v>16.602427462025087</c:v>
                </c:pt>
                <c:pt idx="8">
                  <c:v>0.58108996221058695</c:v>
                </c:pt>
                <c:pt idx="9">
                  <c:v>1.4630171462722801</c:v>
                </c:pt>
                <c:pt idx="10">
                  <c:v>1.127346353352618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18.307305130576829</c:v>
                </c:pt>
                <c:pt idx="4" formatCode="#,##0">
                  <c:v>19.715638457031371</c:v>
                </c:pt>
                <c:pt idx="5" formatCode="#,##0">
                  <c:v>14.697827833302449</c:v>
                </c:pt>
                <c:pt idx="6" formatCode="#,##0">
                  <c:v>18.646534570507953</c:v>
                </c:pt>
                <c:pt idx="10" formatCode="#,##0">
                  <c:v>1.127346353352618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c:v>
                </c:pt>
                <c:pt idx="1">
                  <c:v>115</c:v>
                </c:pt>
                <c:pt idx="2">
                  <c:v>145</c:v>
                </c:pt>
                <c:pt idx="3">
                  <c:v>176</c:v>
                </c:pt>
                <c:pt idx="4">
                  <c:v>192</c:v>
                </c:pt>
                <c:pt idx="5">
                  <c:v>199</c:v>
                </c:pt>
                <c:pt idx="6">
                  <c:v>207</c:v>
                </c:pt>
                <c:pt idx="7">
                  <c:v>215</c:v>
                </c:pt>
                <c:pt idx="8">
                  <c:v>221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39387.757537504374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2894.9303399999994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385953.20500000002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41572.703999999998</c:v>
                </c:pt>
                <c:pt idx="1">
                  <c:v>343817.76899999997</c:v>
                </c:pt>
                <c:pt idx="2">
                  <c:v>562.73199999999997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2894.9303399999994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12.800044866583708</c:v>
                </c:pt>
                <c:pt idx="2">
                  <c:v>1.3942504754329155</c:v>
                </c:pt>
                <c:pt idx="3">
                  <c:v>3.3725552119293396</c:v>
                </c:pt>
                <c:pt idx="4">
                  <c:v>10.123264348243669</c:v>
                </c:pt>
                <c:pt idx="5">
                  <c:v>8.9768039405107398</c:v>
                </c:pt>
                <c:pt idx="7">
                  <c:v>12.694651075242284</c:v>
                </c:pt>
                <c:pt idx="8">
                  <c:v>0.3521593978773781</c:v>
                </c:pt>
                <c:pt idx="9">
                  <c:v>0.90114218191987205</c:v>
                </c:pt>
                <c:pt idx="10">
                  <c:v>0.98301653794704047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17.566850553945962</c:v>
                </c:pt>
                <c:pt idx="4">
                  <c:v>10.123264348243669</c:v>
                </c:pt>
                <c:pt idx="5">
                  <c:v>8.9768039405107398</c:v>
                </c:pt>
                <c:pt idx="6">
                  <c:v>13.947952655039533</c:v>
                </c:pt>
                <c:pt idx="10">
                  <c:v>0.98301653794704047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女川町</c:v>
                </c:pt>
              </c:strCache>
            </c:strRef>
          </c:cat>
          <c:val>
            <c:numRef>
              <c:f>①CO2排出量の現状把握!$AX$43:$AX$45</c:f>
              <c:numCache>
                <c:formatCode>0%</c:formatCode>
                <c:ptCount val="3"/>
                <c:pt idx="0">
                  <c:v>0.42072759503743129</c:v>
                </c:pt>
                <c:pt idx="1">
                  <c:v>0.34274366990979577</c:v>
                </c:pt>
                <c:pt idx="2">
                  <c:v>0.34045677493226278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女川町</c:v>
                </c:pt>
              </c:strCache>
            </c:strRef>
          </c:cat>
          <c:val>
            <c:numRef>
              <c:f>①CO2排出量の現状把握!$AY$43:$AY$45</c:f>
              <c:numCache>
                <c:formatCode>0%</c:formatCode>
                <c:ptCount val="3"/>
                <c:pt idx="0">
                  <c:v>0.19118662390594171</c:v>
                </c:pt>
                <c:pt idx="1">
                  <c:v>0.20745141911647522</c:v>
                </c:pt>
                <c:pt idx="2">
                  <c:v>0.19619532375515175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女川町</c:v>
                </c:pt>
              </c:strCache>
            </c:strRef>
          </c:cat>
          <c:val>
            <c:numRef>
              <c:f>①CO2排出量の現状把握!$AZ$43:$AZ$45</c:f>
              <c:numCache>
                <c:formatCode>0%</c:formatCode>
                <c:ptCount val="3"/>
                <c:pt idx="0">
                  <c:v>0.18034974026133399</c:v>
                </c:pt>
                <c:pt idx="1">
                  <c:v>0.19478521026949869</c:v>
                </c:pt>
                <c:pt idx="2">
                  <c:v>0.17397618938011694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女川町</c:v>
                </c:pt>
              </c:strCache>
            </c:strRef>
          </c:cat>
          <c:val>
            <c:numRef>
              <c:f>①CO2排出量の現状把握!$BA$43:$BA$45</c:f>
              <c:numCache>
                <c:formatCode>0%</c:formatCode>
                <c:ptCount val="3"/>
                <c:pt idx="0">
                  <c:v>0.19226168778726088</c:v>
                </c:pt>
                <c:pt idx="1">
                  <c:v>0.2371579022577075</c:v>
                </c:pt>
                <c:pt idx="2">
                  <c:v>0.27032022406406697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女川町</c:v>
                </c:pt>
              </c:strCache>
            </c:strRef>
          </c:cat>
          <c:val>
            <c:numRef>
              <c:f>①CO2排出量の現状把握!$BB$43:$BB$45</c:f>
              <c:numCache>
                <c:formatCode>0%</c:formatCode>
                <c:ptCount val="3"/>
                <c:pt idx="0">
                  <c:v>1.5474353008032191E-2</c:v>
                </c:pt>
                <c:pt idx="1">
                  <c:v>1.7861798446522904E-2</c:v>
                </c:pt>
                <c:pt idx="2">
                  <c:v>1.9051487868401731E-2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3651</c:v>
                </c:pt>
                <c:pt idx="1">
                  <c:v>3651</c:v>
                </c:pt>
                <c:pt idx="2">
                  <c:v>3651</c:v>
                </c:pt>
                <c:pt idx="3">
                  <c:v>3651</c:v>
                </c:pt>
                <c:pt idx="4">
                  <c:v>3651</c:v>
                </c:pt>
                <c:pt idx="5">
                  <c:v>2137</c:v>
                </c:pt>
                <c:pt idx="6">
                  <c:v>2137</c:v>
                </c:pt>
                <c:pt idx="7">
                  <c:v>2137</c:v>
                </c:pt>
                <c:pt idx="8">
                  <c:v>2137</c:v>
                </c:pt>
                <c:pt idx="9">
                  <c:v>2137</c:v>
                </c:pt>
                <c:pt idx="10">
                  <c:v>2137</c:v>
                </c:pt>
                <c:pt idx="11">
                  <c:v>2758</c:v>
                </c:pt>
                <c:pt idx="12">
                  <c:v>2758</c:v>
                </c:pt>
                <c:pt idx="13">
                  <c:v>2758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1.651906857073653</c:v>
                </c:pt>
                <c:pt idx="1">
                  <c:v>1.778653916468838</c:v>
                </c:pt>
                <c:pt idx="2">
                  <c:v>1.5519213869092039</c:v>
                </c:pt>
                <c:pt idx="3">
                  <c:v>1.140536390020239</c:v>
                </c:pt>
                <c:pt idx="4">
                  <c:v>1.127346353352618</c:v>
                </c:pt>
                <c:pt idx="5">
                  <c:v>1.1950146268796289</c:v>
                </c:pt>
                <c:pt idx="6">
                  <c:v>1.017712889827608</c:v>
                </c:pt>
                <c:pt idx="7">
                  <c:v>1.073488369965399</c:v>
                </c:pt>
                <c:pt idx="8">
                  <c:v>1.2553522335817111</c:v>
                </c:pt>
                <c:pt idx="9">
                  <c:v>1.1462399692315901</c:v>
                </c:pt>
                <c:pt idx="10">
                  <c:v>1.2102895701894369</c:v>
                </c:pt>
                <c:pt idx="11">
                  <c:v>1.1845635146412441</c:v>
                </c:pt>
                <c:pt idx="12">
                  <c:v>1.1311953490575699</c:v>
                </c:pt>
                <c:pt idx="13">
                  <c:v>0.98301653794704047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393469</c:v>
                </c:pt>
                <c:pt idx="1">
                  <c:v>392287</c:v>
                </c:pt>
                <c:pt idx="2">
                  <c:v>155248</c:v>
                </c:pt>
                <c:pt idx="3">
                  <c:v>232169</c:v>
                </c:pt>
                <c:pt idx="4">
                  <c:v>242527</c:v>
                </c:pt>
                <c:pt idx="5">
                  <c:v>238672</c:v>
                </c:pt>
                <c:pt idx="6">
                  <c:v>260621</c:v>
                </c:pt>
                <c:pt idx="7">
                  <c:v>205673.59337175521</c:v>
                </c:pt>
                <c:pt idx="8">
                  <c:v>223861</c:v>
                </c:pt>
                <c:pt idx="9">
                  <c:v>190338</c:v>
                </c:pt>
                <c:pt idx="10">
                  <c:v>188403</c:v>
                </c:pt>
                <c:pt idx="11">
                  <c:v>188125.99999999997</c:v>
                </c:pt>
                <c:pt idx="12">
                  <c:v>168352.99999999997</c:v>
                </c:pt>
                <c:pt idx="13">
                  <c:v>156917.99999999997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10232</c:v>
                </c:pt>
                <c:pt idx="1">
                  <c:v>9698</c:v>
                </c:pt>
                <c:pt idx="2">
                  <c:v>8335</c:v>
                </c:pt>
                <c:pt idx="3">
                  <c:v>7885</c:v>
                </c:pt>
                <c:pt idx="4">
                  <c:v>7512</c:v>
                </c:pt>
                <c:pt idx="5">
                  <c:v>7124</c:v>
                </c:pt>
                <c:pt idx="6">
                  <c:v>6859</c:v>
                </c:pt>
                <c:pt idx="7">
                  <c:v>6735</c:v>
                </c:pt>
                <c:pt idx="8">
                  <c:v>6637</c:v>
                </c:pt>
                <c:pt idx="9">
                  <c:v>6500</c:v>
                </c:pt>
                <c:pt idx="10">
                  <c:v>6416</c:v>
                </c:pt>
                <c:pt idx="11">
                  <c:v>6232</c:v>
                </c:pt>
                <c:pt idx="12">
                  <c:v>6098</c:v>
                </c:pt>
                <c:pt idx="13">
                  <c:v>5982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女川町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236</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236</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236</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236</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236</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236</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1905</v>
      </c>
      <c r="B9" s="70">
        <v>1</v>
      </c>
      <c r="C9" s="70">
        <v>1</v>
      </c>
      <c r="D9" s="70">
        <v>1</v>
      </c>
      <c r="E9" s="70">
        <v>1990</v>
      </c>
      <c r="F9" s="70" t="s">
        <v>787</v>
      </c>
      <c r="G9" s="1073" t="s">
        <v>1906</v>
      </c>
      <c r="H9" s="70" t="s">
        <v>1907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1908</v>
      </c>
      <c r="B10" s="70">
        <v>2</v>
      </c>
      <c r="C10" s="70">
        <v>2</v>
      </c>
      <c r="D10" s="70">
        <v>1</v>
      </c>
      <c r="E10" s="70">
        <v>2005</v>
      </c>
      <c r="F10" s="70" t="s">
        <v>789</v>
      </c>
      <c r="G10" s="1073" t="s">
        <v>1906</v>
      </c>
      <c r="H10" s="70" t="s">
        <v>1907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1909</v>
      </c>
      <c r="B11" s="70">
        <v>3</v>
      </c>
      <c r="C11" s="70">
        <v>3</v>
      </c>
      <c r="D11" s="70">
        <v>1</v>
      </c>
      <c r="E11" s="70">
        <v>2006</v>
      </c>
      <c r="F11" s="70" t="s">
        <v>790</v>
      </c>
      <c r="G11" s="1073" t="s">
        <v>1906</v>
      </c>
      <c r="H11" s="70" t="s">
        <v>1907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1910</v>
      </c>
      <c r="B12" s="70">
        <v>4</v>
      </c>
      <c r="C12" s="70">
        <v>4</v>
      </c>
      <c r="D12" s="70">
        <v>1</v>
      </c>
      <c r="E12" s="70">
        <v>2007</v>
      </c>
      <c r="F12" s="70" t="s">
        <v>791</v>
      </c>
      <c r="G12" s="1073" t="s">
        <v>1906</v>
      </c>
      <c r="H12" s="70" t="s">
        <v>1907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1911</v>
      </c>
      <c r="B13" s="70">
        <v>5</v>
      </c>
      <c r="C13" s="70">
        <v>5</v>
      </c>
      <c r="D13" s="70">
        <v>1</v>
      </c>
      <c r="E13" s="70">
        <v>2008</v>
      </c>
      <c r="F13" s="70" t="s">
        <v>792</v>
      </c>
      <c r="G13" s="1073" t="s">
        <v>1906</v>
      </c>
      <c r="H13" s="70" t="s">
        <v>1907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1912</v>
      </c>
      <c r="B14" s="70">
        <v>6</v>
      </c>
      <c r="C14" s="70">
        <v>6</v>
      </c>
      <c r="D14" s="70">
        <v>1</v>
      </c>
      <c r="E14" s="70">
        <v>2009</v>
      </c>
      <c r="F14" s="70" t="s">
        <v>176</v>
      </c>
      <c r="G14" s="1073" t="s">
        <v>1906</v>
      </c>
      <c r="H14" s="70" t="s">
        <v>1907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12.9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12.9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12.9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12.9</v>
      </c>
      <c r="IB14" s="73">
        <v>0</v>
      </c>
      <c r="IC14" s="73">
        <v>0</v>
      </c>
      <c r="ID14" s="73">
        <v>0</v>
      </c>
      <c r="IE14" s="73">
        <v>0</v>
      </c>
      <c r="IF14" s="73">
        <v>0</v>
      </c>
      <c r="IG14" s="73">
        <v>12.9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1913</v>
      </c>
      <c r="B15" s="70">
        <v>7</v>
      </c>
      <c r="C15" s="70">
        <v>7</v>
      </c>
      <c r="D15" s="70">
        <v>1</v>
      </c>
      <c r="E15" s="70">
        <v>2010</v>
      </c>
      <c r="F15" s="70" t="s">
        <v>177</v>
      </c>
      <c r="G15" s="1073" t="s">
        <v>1906</v>
      </c>
      <c r="H15" s="70" t="s">
        <v>1907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12.8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12.8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12.8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12.8</v>
      </c>
      <c r="IB15" s="73">
        <v>0</v>
      </c>
      <c r="IC15" s="73">
        <v>0</v>
      </c>
      <c r="ID15" s="73">
        <v>0</v>
      </c>
      <c r="IE15" s="73">
        <v>0</v>
      </c>
      <c r="IF15" s="73">
        <v>0</v>
      </c>
      <c r="IG15" s="73">
        <v>12.8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1914</v>
      </c>
      <c r="B16" s="70">
        <v>8</v>
      </c>
      <c r="C16" s="70">
        <v>8</v>
      </c>
      <c r="D16" s="70">
        <v>1</v>
      </c>
      <c r="E16" s="70">
        <v>2011</v>
      </c>
      <c r="F16" s="70" t="s">
        <v>178</v>
      </c>
      <c r="G16" s="1073" t="s">
        <v>1906</v>
      </c>
      <c r="H16" s="70" t="s">
        <v>1907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77.5</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77.5</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77.5</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77.5</v>
      </c>
      <c r="IB16" s="73">
        <v>0</v>
      </c>
      <c r="IC16" s="73">
        <v>0</v>
      </c>
      <c r="ID16" s="73">
        <v>0</v>
      </c>
      <c r="IE16" s="73">
        <v>0</v>
      </c>
      <c r="IF16" s="73">
        <v>0</v>
      </c>
      <c r="IG16" s="73">
        <v>77.5</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1915</v>
      </c>
      <c r="B17" s="70">
        <v>9</v>
      </c>
      <c r="C17" s="70">
        <v>9</v>
      </c>
      <c r="D17" s="70">
        <v>1</v>
      </c>
      <c r="E17" s="70">
        <v>2012</v>
      </c>
      <c r="F17" s="70" t="s">
        <v>179</v>
      </c>
      <c r="G17" s="1073" t="s">
        <v>1906</v>
      </c>
      <c r="H17" s="70" t="s">
        <v>1907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94.6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94.6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94.6</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94.6</v>
      </c>
      <c r="IB17" s="73">
        <v>0</v>
      </c>
      <c r="IC17" s="73">
        <v>0</v>
      </c>
      <c r="ID17" s="73">
        <v>0</v>
      </c>
      <c r="IE17" s="73">
        <v>0</v>
      </c>
      <c r="IF17" s="73">
        <v>0</v>
      </c>
      <c r="IG17" s="73">
        <v>94.6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1916</v>
      </c>
      <c r="B18" s="70">
        <v>10</v>
      </c>
      <c r="C18" s="70">
        <v>10</v>
      </c>
      <c r="D18" s="70">
        <v>1</v>
      </c>
      <c r="E18" s="70">
        <v>2013</v>
      </c>
      <c r="F18" s="70" t="s">
        <v>180</v>
      </c>
      <c r="G18" s="1073" t="s">
        <v>1906</v>
      </c>
      <c r="H18" s="70" t="s">
        <v>1907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96.6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96.6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96.6</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96.6</v>
      </c>
      <c r="IB18" s="73">
        <v>0</v>
      </c>
      <c r="IC18" s="73">
        <v>0</v>
      </c>
      <c r="ID18" s="73">
        <v>0</v>
      </c>
      <c r="IE18" s="73">
        <v>0</v>
      </c>
      <c r="IF18" s="73">
        <v>0</v>
      </c>
      <c r="IG18" s="73">
        <v>96.6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1917</v>
      </c>
      <c r="B19" s="70">
        <v>11</v>
      </c>
      <c r="C19" s="70">
        <v>11</v>
      </c>
      <c r="D19" s="70">
        <v>1</v>
      </c>
      <c r="E19" s="70">
        <v>2014</v>
      </c>
      <c r="F19" s="70" t="s">
        <v>181</v>
      </c>
      <c r="G19" s="1073" t="s">
        <v>1906</v>
      </c>
      <c r="H19" s="70" t="s">
        <v>1907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106.274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106.274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106.274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106.274</v>
      </c>
      <c r="IB19" s="73">
        <v>0</v>
      </c>
      <c r="IC19" s="73">
        <v>0</v>
      </c>
      <c r="ID19" s="73">
        <v>0</v>
      </c>
      <c r="IE19" s="73">
        <v>0</v>
      </c>
      <c r="IF19" s="73">
        <v>0</v>
      </c>
      <c r="IG19" s="73">
        <v>106.274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1918</v>
      </c>
      <c r="B20" s="70">
        <v>12</v>
      </c>
      <c r="C20" s="70">
        <v>12</v>
      </c>
      <c r="D20" s="70">
        <v>1</v>
      </c>
      <c r="E20" s="70">
        <v>2015</v>
      </c>
      <c r="F20" s="70" t="s">
        <v>182</v>
      </c>
      <c r="G20" s="1073" t="s">
        <v>1906</v>
      </c>
      <c r="H20" s="70" t="s">
        <v>1907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96.963999999999999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96.963999999999999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96.963999999999999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96.963999999999999</v>
      </c>
      <c r="IB20" s="73">
        <v>0</v>
      </c>
      <c r="IC20" s="73">
        <v>0</v>
      </c>
      <c r="ID20" s="73">
        <v>0</v>
      </c>
      <c r="IE20" s="73">
        <v>0</v>
      </c>
      <c r="IF20" s="73">
        <v>0</v>
      </c>
      <c r="IG20" s="73">
        <v>96.963999999999999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1919</v>
      </c>
      <c r="B21" s="70">
        <v>13</v>
      </c>
      <c r="C21" s="70">
        <v>13</v>
      </c>
      <c r="D21" s="70">
        <v>1</v>
      </c>
      <c r="E21" s="70">
        <v>2016</v>
      </c>
      <c r="F21" s="70" t="s">
        <v>155</v>
      </c>
      <c r="G21" s="1073" t="s">
        <v>1906</v>
      </c>
      <c r="H21" s="70" t="s">
        <v>1907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95.040999999999997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95.040999999999997</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95.040999999999997</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95.040999999999997</v>
      </c>
      <c r="IB21" s="73">
        <v>0</v>
      </c>
      <c r="IC21" s="73">
        <v>0</v>
      </c>
      <c r="ID21" s="73">
        <v>0</v>
      </c>
      <c r="IE21" s="73">
        <v>0</v>
      </c>
      <c r="IF21" s="73">
        <v>0</v>
      </c>
      <c r="IG21" s="73">
        <v>95.040999999999997</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1920</v>
      </c>
      <c r="B22" s="70">
        <v>14</v>
      </c>
      <c r="C22" s="70">
        <v>14</v>
      </c>
      <c r="D22" s="70">
        <v>1</v>
      </c>
      <c r="E22" s="70">
        <v>2017</v>
      </c>
      <c r="F22" s="70" t="s">
        <v>156</v>
      </c>
      <c r="G22" s="1073" t="s">
        <v>1906</v>
      </c>
      <c r="H22" s="70" t="s">
        <v>1907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92.668000000000006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92.668000000000006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92.668000000000006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92.668000000000006</v>
      </c>
      <c r="IB22" s="73">
        <v>0</v>
      </c>
      <c r="IC22" s="73">
        <v>0</v>
      </c>
      <c r="ID22" s="73">
        <v>0</v>
      </c>
      <c r="IE22" s="73">
        <v>0</v>
      </c>
      <c r="IF22" s="73">
        <v>0</v>
      </c>
      <c r="IG22" s="73">
        <v>92.668000000000006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1921</v>
      </c>
      <c r="B23" s="70">
        <v>15</v>
      </c>
      <c r="C23" s="70">
        <v>15</v>
      </c>
      <c r="D23" s="70">
        <v>1</v>
      </c>
      <c r="E23" s="70">
        <v>2018</v>
      </c>
      <c r="F23" s="70" t="s">
        <v>183</v>
      </c>
      <c r="G23" s="1073" t="s">
        <v>1906</v>
      </c>
      <c r="H23" s="70" t="s">
        <v>1907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86.283000000000001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86.283000000000001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86.283000000000001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86.283000000000001</v>
      </c>
      <c r="IB23" s="73">
        <v>0</v>
      </c>
      <c r="IC23" s="73">
        <v>0</v>
      </c>
      <c r="ID23" s="73">
        <v>0</v>
      </c>
      <c r="IE23" s="73">
        <v>0</v>
      </c>
      <c r="IF23" s="73">
        <v>0</v>
      </c>
      <c r="IG23" s="73">
        <v>86.283000000000001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1922</v>
      </c>
      <c r="B24" s="70">
        <v>16</v>
      </c>
      <c r="C24" s="70">
        <v>16</v>
      </c>
      <c r="D24" s="70">
        <v>1</v>
      </c>
      <c r="E24" s="70">
        <v>2019</v>
      </c>
      <c r="F24" s="70" t="s">
        <v>158</v>
      </c>
      <c r="G24" s="1073" t="s">
        <v>1906</v>
      </c>
      <c r="H24" s="70" t="s">
        <v>1907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86.218999999999994</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86.218999999999994</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86.218999999999994</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86.218999999999994</v>
      </c>
      <c r="IB24" s="73">
        <v>0</v>
      </c>
      <c r="IC24" s="73">
        <v>0</v>
      </c>
      <c r="ID24" s="73">
        <v>0</v>
      </c>
      <c r="IE24" s="73">
        <v>0</v>
      </c>
      <c r="IF24" s="73">
        <v>0</v>
      </c>
      <c r="IG24" s="73">
        <v>86.218999999999994</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1923</v>
      </c>
      <c r="B25" s="70">
        <v>17</v>
      </c>
      <c r="C25" s="70">
        <v>17</v>
      </c>
      <c r="D25" s="70">
        <v>1</v>
      </c>
      <c r="E25" s="70">
        <v>2020</v>
      </c>
      <c r="F25" s="70" t="s">
        <v>159</v>
      </c>
      <c r="G25" s="1073" t="s">
        <v>1906</v>
      </c>
      <c r="H25" s="70" t="s">
        <v>1907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84.867999999999995</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84.867999999999995</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84.867999999999995</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84.867999999999995</v>
      </c>
      <c r="IB25" s="73">
        <v>0</v>
      </c>
      <c r="IC25" s="73">
        <v>0</v>
      </c>
      <c r="ID25" s="73">
        <v>0</v>
      </c>
      <c r="IE25" s="73">
        <v>0</v>
      </c>
      <c r="IF25" s="73">
        <v>0</v>
      </c>
      <c r="IG25" s="73">
        <v>84.867999999999995</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1924</v>
      </c>
      <c r="B26" s="70">
        <v>18</v>
      </c>
      <c r="C26" s="70">
        <v>18</v>
      </c>
      <c r="D26" s="70">
        <v>1</v>
      </c>
      <c r="E26" s="70">
        <v>2021</v>
      </c>
      <c r="F26" s="70" t="s">
        <v>160</v>
      </c>
      <c r="G26" s="1073" t="s">
        <v>1906</v>
      </c>
      <c r="H26" s="70" t="s">
        <v>1907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78.876000000000005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78.876000000000005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78.876000000000005</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78.876000000000005</v>
      </c>
      <c r="IB26" s="73">
        <v>0</v>
      </c>
      <c r="IC26" s="73">
        <v>0</v>
      </c>
      <c r="ID26" s="73">
        <v>0</v>
      </c>
      <c r="IE26" s="73">
        <v>0</v>
      </c>
      <c r="IF26" s="73">
        <v>0</v>
      </c>
      <c r="IG26" s="73">
        <v>78.876000000000005</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1925</v>
      </c>
      <c r="B27" s="70">
        <v>19</v>
      </c>
      <c r="C27" s="70">
        <v>19</v>
      </c>
      <c r="D27" s="70">
        <v>1</v>
      </c>
      <c r="E27" s="70">
        <v>2022</v>
      </c>
      <c r="F27" s="70" t="s">
        <v>161</v>
      </c>
      <c r="G27" s="1073" t="s">
        <v>1906</v>
      </c>
      <c r="H27" s="70" t="s">
        <v>1907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1926</v>
      </c>
      <c r="B28" s="70">
        <v>20</v>
      </c>
      <c r="C28" s="70">
        <v>20</v>
      </c>
      <c r="D28" s="70">
        <v>1</v>
      </c>
      <c r="E28" s="70">
        <v>2023</v>
      </c>
      <c r="F28" s="70" t="s">
        <v>1539</v>
      </c>
      <c r="G28" s="1073" t="s">
        <v>1906</v>
      </c>
      <c r="H28" s="70" t="s">
        <v>1907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1927</v>
      </c>
      <c r="B29" s="70">
        <v>21</v>
      </c>
      <c r="C29" s="70">
        <v>21</v>
      </c>
      <c r="D29" s="70">
        <v>1</v>
      </c>
      <c r="E29" s="70">
        <v>2024</v>
      </c>
      <c r="F29" s="70" t="s">
        <v>1554</v>
      </c>
      <c r="G29" s="1073" t="s">
        <v>1906</v>
      </c>
      <c r="H29" s="70" t="s">
        <v>1907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1906</v>
      </c>
      <c r="H30" s="70" t="s">
        <v>1907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1906</v>
      </c>
      <c r="H31" s="70" t="s">
        <v>1907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1906</v>
      </c>
      <c r="H32" s="70" t="s">
        <v>1907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1906</v>
      </c>
      <c r="H33" s="70" t="s">
        <v>1907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1906</v>
      </c>
      <c r="H34" s="70" t="s">
        <v>1907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1906</v>
      </c>
      <c r="H35" s="70" t="s">
        <v>1907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2245</v>
      </c>
      <c r="B15" s="70">
        <v>7</v>
      </c>
      <c r="C15" s="70">
        <v>18</v>
      </c>
      <c r="D15" s="70">
        <v>7</v>
      </c>
      <c r="E15" s="70">
        <v>2024</v>
      </c>
      <c r="F15" s="70" t="s">
        <v>1554</v>
      </c>
      <c r="G15" s="1073" t="s">
        <v>2224</v>
      </c>
      <c r="H15" s="70" t="s">
        <v>2225</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1927</v>
      </c>
      <c r="B16" s="70">
        <v>8</v>
      </c>
      <c r="C16" s="70">
        <v>18</v>
      </c>
      <c r="D16" s="70">
        <v>8</v>
      </c>
      <c r="E16" s="70">
        <v>2024</v>
      </c>
      <c r="F16" s="70" t="s">
        <v>1554</v>
      </c>
      <c r="G16" s="1073" t="s">
        <v>1906</v>
      </c>
      <c r="H16" s="70" t="s">
        <v>1907</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1731</v>
      </c>
      <c r="B17" s="70">
        <v>9</v>
      </c>
      <c r="C17" s="70">
        <v>18</v>
      </c>
      <c r="D17" s="70">
        <v>9</v>
      </c>
      <c r="E17" s="70">
        <v>2024</v>
      </c>
      <c r="F17" s="70" t="s">
        <v>1554</v>
      </c>
      <c r="G17" s="1073" t="s">
        <v>1728</v>
      </c>
      <c r="H17" s="70" t="s">
        <v>1729</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1663</v>
      </c>
      <c r="B39" s="70">
        <v>31</v>
      </c>
      <c r="C39" s="70">
        <v>18</v>
      </c>
      <c r="D39" s="70">
        <v>31</v>
      </c>
      <c r="E39" s="70">
        <v>2024</v>
      </c>
      <c r="F39" s="70" t="s">
        <v>1554</v>
      </c>
      <c r="G39" s="1073" t="s">
        <v>1660</v>
      </c>
      <c r="H39" s="70" t="s">
        <v>1661</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1739</v>
      </c>
      <c r="B43" s="70">
        <v>35</v>
      </c>
      <c r="C43" s="70">
        <v>18</v>
      </c>
      <c r="D43" s="70">
        <v>35</v>
      </c>
      <c r="E43" s="70">
        <v>2024</v>
      </c>
      <c r="F43" s="70" t="s">
        <v>1554</v>
      </c>
      <c r="G43" s="1073" t="s">
        <v>1736</v>
      </c>
      <c r="H43" s="70" t="s">
        <v>1737</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2243</v>
      </c>
      <c r="B195" s="70">
        <v>187</v>
      </c>
      <c r="C195" s="70">
        <v>16</v>
      </c>
      <c r="D195" s="70">
        <v>7</v>
      </c>
      <c r="E195" s="70">
        <v>2022</v>
      </c>
      <c r="F195" s="70" t="s">
        <v>161</v>
      </c>
      <c r="G195" s="1073" t="s">
        <v>2224</v>
      </c>
      <c r="H195" s="70" t="s">
        <v>2225</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1925</v>
      </c>
      <c r="B196" s="70">
        <v>188</v>
      </c>
      <c r="C196" s="70">
        <v>16</v>
      </c>
      <c r="D196" s="70">
        <v>8</v>
      </c>
      <c r="E196" s="70">
        <v>2022</v>
      </c>
      <c r="F196" s="70" t="s">
        <v>161</v>
      </c>
      <c r="G196" s="1073" t="s">
        <v>1906</v>
      </c>
      <c r="H196" s="70" t="s">
        <v>1907</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1730</v>
      </c>
      <c r="B197" s="70">
        <v>189</v>
      </c>
      <c r="C197" s="70">
        <v>16</v>
      </c>
      <c r="D197" s="70">
        <v>9</v>
      </c>
      <c r="E197" s="70">
        <v>2022</v>
      </c>
      <c r="F197" s="70" t="s">
        <v>161</v>
      </c>
      <c r="G197" s="1073" t="s">
        <v>1728</v>
      </c>
      <c r="H197" s="70" t="s">
        <v>1729</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1662</v>
      </c>
      <c r="B219" s="70">
        <v>211</v>
      </c>
      <c r="C219" s="70">
        <v>16</v>
      </c>
      <c r="D219" s="70">
        <v>31</v>
      </c>
      <c r="E219" s="70">
        <v>2022</v>
      </c>
      <c r="F219" s="70" t="s">
        <v>161</v>
      </c>
      <c r="G219" s="1073" t="s">
        <v>1660</v>
      </c>
      <c r="H219" s="70" t="s">
        <v>1661</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1738</v>
      </c>
      <c r="B223" s="70">
        <v>215</v>
      </c>
      <c r="C223" s="70">
        <v>16</v>
      </c>
      <c r="D223" s="70">
        <v>35</v>
      </c>
      <c r="E223" s="70">
        <v>2022</v>
      </c>
      <c r="F223" s="70" t="s">
        <v>161</v>
      </c>
      <c r="G223" s="1073" t="s">
        <v>1736</v>
      </c>
      <c r="H223" s="70" t="s">
        <v>1737</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1906</v>
      </c>
      <c r="H6" s="77" t="s">
        <v>1907</v>
      </c>
      <c r="I6" s="77" t="s">
        <v>2416</v>
      </c>
      <c r="J6" s="77" t="s">
        <v>2417</v>
      </c>
      <c r="K6" s="1080">
        <v>49</v>
      </c>
      <c r="L6" s="1081">
        <v>7</v>
      </c>
      <c r="M6" s="1044"/>
      <c r="N6" s="988">
        <v>1</v>
      </c>
      <c r="O6" s="77" t="s">
        <v>1745</v>
      </c>
      <c r="P6" s="77" t="s">
        <v>1746</v>
      </c>
      <c r="Q6" s="77" t="s">
        <v>1501</v>
      </c>
      <c r="R6" s="16"/>
      <c r="S6" s="77">
        <v>1</v>
      </c>
      <c r="T6" s="77" t="s">
        <v>1906</v>
      </c>
      <c r="U6" s="77" t="s">
        <v>1907</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1692</v>
      </c>
      <c r="AE9" s="77" t="s">
        <v>1693</v>
      </c>
      <c r="AF9" s="77" t="s">
        <v>1501</v>
      </c>
    </row>
    <row r="10" spans="1:32" ht="12">
      <c r="A10" s="16"/>
      <c r="B10" s="16"/>
      <c r="C10" s="16"/>
      <c r="D10" s="16"/>
      <c r="F10" s="75" t="s">
        <v>1501</v>
      </c>
      <c r="G10" s="76" t="s">
        <v>1906</v>
      </c>
      <c r="H10" s="77" t="s">
        <v>1907</v>
      </c>
      <c r="I10" s="77" t="s">
        <v>2416</v>
      </c>
      <c r="J10" s="77" t="s">
        <v>2417</v>
      </c>
      <c r="K10" s="1079">
        <v>49</v>
      </c>
      <c r="L10" s="1045">
        <v>7</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1688</v>
      </c>
      <c r="AE11" s="77" t="s">
        <v>1689</v>
      </c>
      <c r="AF11" s="77" t="s">
        <v>1501</v>
      </c>
    </row>
    <row r="12" spans="1:32" ht="12">
      <c r="A12" s="16"/>
      <c r="B12" s="16"/>
      <c r="C12" s="16"/>
      <c r="D12" s="16"/>
      <c r="F12" s="75" t="s">
        <v>1505</v>
      </c>
      <c r="G12" s="76" t="s">
        <v>1906</v>
      </c>
      <c r="H12" s="77"/>
      <c r="I12" s="77" t="s">
        <v>1906</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2224</v>
      </c>
      <c r="AE12" s="77" t="s">
        <v>2225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1906</v>
      </c>
      <c r="AE13" s="77" t="s">
        <v>1907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1728</v>
      </c>
      <c r="AE14" s="77" t="s">
        <v>1729</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1660</v>
      </c>
      <c r="AE36" s="77" t="s">
        <v>1661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1736</v>
      </c>
      <c r="AE40" s="77" t="s">
        <v>1737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女川町</v>
      </c>
      <c r="K4" s="70" t="str">
        <f>HLOOKUP(K3,比較地域マスタ!$E$5:$L$6,2,0)</f>
        <v>04581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女川町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60.368227496598287</v>
      </c>
      <c r="BB5" s="29"/>
      <c r="BC5" s="17"/>
      <c r="BD5" s="1005">
        <f>SUM(BC6:BC8)</f>
        <v>18.307305130576829</v>
      </c>
      <c r="BE5" s="29"/>
      <c r="BF5" s="17"/>
      <c r="BG5" s="1005">
        <f>AK35</f>
        <v>17.566850553945962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51.871158328854868</v>
      </c>
      <c r="BA6" s="17"/>
      <c r="BB6" s="29"/>
      <c r="BC6" s="1005">
        <f>O32</f>
        <v>12.49644872892965</v>
      </c>
      <c r="BD6" s="17"/>
      <c r="BE6" s="29"/>
      <c r="BF6" s="1005">
        <f>AK36</f>
        <v>12.800044866583708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2.2062187437167999</v>
      </c>
      <c r="BA7" s="17"/>
      <c r="BB7" s="29"/>
      <c r="BC7" s="1005">
        <f>O33</f>
        <v>1.1122296257430859</v>
      </c>
      <c r="BD7" s="17"/>
      <c r="BE7" s="29"/>
      <c r="BF7" s="1005">
        <f t="shared" ref="BF7:BF8" si="0">AK37</f>
        <v>1.3942504754329155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6.2908504240266216</v>
      </c>
      <c r="BA8" s="17"/>
      <c r="BB8" s="29"/>
      <c r="BC8" s="1005">
        <f>O34</f>
        <v>4.6986267759040938</v>
      </c>
      <c r="BD8" s="17"/>
      <c r="BE8" s="29"/>
      <c r="BF8" s="1005">
        <f t="shared" si="0"/>
        <v>3.3725552119293396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116.02786404630399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14.29227705672748</v>
      </c>
      <c r="BA9" s="1005">
        <f>AZ9</f>
        <v>14.29227705672748</v>
      </c>
      <c r="BB9" s="29"/>
      <c r="BC9" s="1005">
        <f>O35</f>
        <v>19.715638457031371</v>
      </c>
      <c r="BD9" s="1005">
        <f>BC9</f>
        <v>19.715638457031371</v>
      </c>
      <c r="BE9" s="29"/>
      <c r="BF9" s="1005">
        <f>AK39</f>
        <v>10.123264348243669</v>
      </c>
      <c r="BG9" s="1005">
        <f>AK39</f>
        <v>10.123264348243669</v>
      </c>
      <c r="BH9" s="29"/>
    </row>
    <row r="10" spans="1:62" ht="17.100000000000001" customHeight="1" thickBot="1">
      <c r="B10" s="323"/>
      <c r="C10" s="324"/>
      <c r="D10" s="326"/>
      <c r="E10" s="326"/>
      <c r="F10" s="326"/>
      <c r="G10" s="325"/>
      <c r="H10" s="325"/>
      <c r="I10" s="326"/>
      <c r="J10" s="327"/>
      <c r="K10" s="334"/>
      <c r="L10" s="246" t="s">
        <v>114</v>
      </c>
      <c r="M10" s="246"/>
      <c r="N10" s="563"/>
      <c r="O10" s="906">
        <f>SUM(O11:O13)</f>
        <v>60.368227496598287</v>
      </c>
      <c r="P10" s="453">
        <f t="shared" ref="P10:P22" si="1">O10/$O$9</f>
        <v>0.52029077664057277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15.385856507155539</v>
      </c>
      <c r="BA10" s="1005">
        <f>AZ10</f>
        <v>15.385856507155539</v>
      </c>
      <c r="BB10" s="29"/>
      <c r="BC10" s="1005">
        <f>O36</f>
        <v>14.697827833302449</v>
      </c>
      <c r="BD10" s="1005">
        <f>BC10</f>
        <v>14.697827833302449</v>
      </c>
      <c r="BE10" s="29"/>
      <c r="BF10" s="1005">
        <f>AK40</f>
        <v>8.9768039405107398</v>
      </c>
      <c r="BG10" s="1005">
        <f>AK40</f>
        <v>8.9768039405107398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51.871158328854868</v>
      </c>
      <c r="P11" s="454">
        <f t="shared" si="1"/>
        <v>0.44705777146905257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23.713137537192374</v>
      </c>
      <c r="BB11" s="29"/>
      <c r="BC11" s="1005"/>
      <c r="BD11" s="1005">
        <f>SUM(BC12:BC14)</f>
        <v>18.646534570507953</v>
      </c>
      <c r="BE11" s="29"/>
      <c r="BF11" s="17"/>
      <c r="BG11" s="1005">
        <f>AK41</f>
        <v>13.947952655039533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2.2062187437167999</v>
      </c>
      <c r="P12" s="454">
        <f t="shared" si="1"/>
        <v>1.9014559665050369E-2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19.682564408170691</v>
      </c>
      <c r="BA12" s="17"/>
      <c r="BB12" s="29"/>
      <c r="BC12" s="1005">
        <f>O38</f>
        <v>16.602427462025087</v>
      </c>
      <c r="BD12" s="17"/>
      <c r="BE12" s="29"/>
      <c r="BF12" s="1005">
        <f>AK42</f>
        <v>12.694651075242284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6.2908504240266216</v>
      </c>
      <c r="P13" s="454">
        <f t="shared" si="1"/>
        <v>5.4218445506469821E-2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0.64028079650910297</v>
      </c>
      <c r="BA13" s="17"/>
      <c r="BB13" s="29"/>
      <c r="BC13" s="1005">
        <f>O41</f>
        <v>0.58108996221058695</v>
      </c>
      <c r="BD13" s="17"/>
      <c r="BE13" s="29"/>
      <c r="BF13" s="1005">
        <f>AK45</f>
        <v>0.3521593978773781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14.29227705672748</v>
      </c>
      <c r="P14" s="453">
        <f t="shared" si="1"/>
        <v>0.12317969631004988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3.3902923325125802</v>
      </c>
      <c r="BA14" s="17"/>
      <c r="BB14" s="29"/>
      <c r="BC14" s="1005">
        <f>O42</f>
        <v>1.4630171462722801</v>
      </c>
      <c r="BD14" s="17"/>
      <c r="BE14" s="29"/>
      <c r="BF14" s="1005">
        <f t="shared" ref="BF14" si="2">AK46</f>
        <v>0.90114218191987205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15.385856507155539</v>
      </c>
      <c r="P15" s="453">
        <f t="shared" si="1"/>
        <v>0.13260484137685588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2.2683654486303029</v>
      </c>
      <c r="BA15" s="1005">
        <f>AZ15</f>
        <v>2.2683654486303029</v>
      </c>
      <c r="BB15" s="29"/>
      <c r="BC15" s="1005">
        <f>O43</f>
        <v>1.127346353352618</v>
      </c>
      <c r="BD15" s="1005">
        <f>BC15</f>
        <v>1.127346353352618</v>
      </c>
      <c r="BE15" s="29"/>
      <c r="BF15" s="1005">
        <f>AK47</f>
        <v>0.98301653794704047</v>
      </c>
      <c r="BG15" s="1005">
        <f>AK47</f>
        <v>0.98301653794704047</v>
      </c>
      <c r="BH15" s="29"/>
    </row>
    <row r="16" spans="1:62" ht="17.100000000000001" customHeight="1" thickBot="1">
      <c r="B16" s="323"/>
      <c r="C16" s="324"/>
      <c r="D16" s="326"/>
      <c r="E16" s="326"/>
      <c r="F16" s="326"/>
      <c r="G16" s="325"/>
      <c r="H16" s="325"/>
      <c r="I16" s="326"/>
      <c r="J16" s="327"/>
      <c r="K16" s="335"/>
      <c r="L16" s="246" t="s">
        <v>128</v>
      </c>
      <c r="M16" s="344"/>
      <c r="N16" s="345"/>
      <c r="O16" s="906">
        <f>SUM(O18:O21)</f>
        <v>23.713137537192374</v>
      </c>
      <c r="P16" s="453">
        <f t="shared" si="1"/>
        <v>0.20437450721086289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19.682564408170691</v>
      </c>
      <c r="P17" s="454">
        <f t="shared" si="1"/>
        <v>0.16963653144830662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11.078521145924141</v>
      </c>
      <c r="P18" s="454">
        <f t="shared" si="1"/>
        <v>9.5481557270613582E-2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8.6040432622465524</v>
      </c>
      <c r="P19" s="454">
        <f t="shared" si="1"/>
        <v>7.4154974177693053E-2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0.64028079650910297</v>
      </c>
      <c r="P20" s="454">
        <f t="shared" si="1"/>
        <v>5.5183364941854135E-3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3.3902923325125802</v>
      </c>
      <c r="P21" s="454">
        <f t="shared" si="1"/>
        <v>2.9219639268370866E-2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2.2683654486303029</v>
      </c>
      <c r="P22" s="612">
        <f t="shared" si="1"/>
        <v>1.9550178461658584E-2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78.408782785153235</v>
      </c>
      <c r="AZ22" s="1005">
        <f t="shared" si="3"/>
        <v>58.67639330534513</v>
      </c>
      <c r="BA22" s="1005">
        <f t="shared" si="3"/>
        <v>16.754940157136996</v>
      </c>
      <c r="BB22" s="1005">
        <f t="shared" si="3"/>
        <v>18.119024677149369</v>
      </c>
      <c r="BC22" s="1005">
        <f t="shared" si="3"/>
        <v>18.307305130576829</v>
      </c>
      <c r="BD22" s="1005">
        <f t="shared" si="3"/>
        <v>18.198279748025147</v>
      </c>
      <c r="BE22" s="1005">
        <f t="shared" si="3"/>
        <v>20.173272620993703</v>
      </c>
      <c r="BF22" s="1005">
        <f t="shared" si="3"/>
        <v>24.739183347989957</v>
      </c>
      <c r="BG22" s="1005">
        <f t="shared" si="3"/>
        <v>23.486175076892675</v>
      </c>
      <c r="BH22" s="1005">
        <f t="shared" si="3"/>
        <v>21.30116601311526</v>
      </c>
      <c r="BI22" s="1005">
        <f t="shared" si="3"/>
        <v>20.294732901105313</v>
      </c>
      <c r="BJ22" s="1005">
        <f t="shared" si="3"/>
        <v>15.341430125311298</v>
      </c>
      <c r="BK22" s="1005">
        <f t="shared" si="3"/>
        <v>19.323375830701359</v>
      </c>
      <c r="BL22" s="1005">
        <f t="shared" si="3"/>
        <v>17.566850553945962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17.47389044066334</v>
      </c>
      <c r="AZ23" s="1005">
        <f t="shared" ref="AZ23:BL23" si="4">Y39</f>
        <v>16.99782718134772</v>
      </c>
      <c r="BA23" s="1005">
        <f t="shared" si="4"/>
        <v>17.934400986692111</v>
      </c>
      <c r="BB23" s="1005">
        <f t="shared" si="4"/>
        <v>20.105900756049412</v>
      </c>
      <c r="BC23" s="1005">
        <f t="shared" si="4"/>
        <v>19.715638457031371</v>
      </c>
      <c r="BD23" s="1005">
        <f t="shared" si="4"/>
        <v>11.277083215831359</v>
      </c>
      <c r="BE23" s="1005">
        <f t="shared" si="4"/>
        <v>10.794545426192959</v>
      </c>
      <c r="BF23" s="1005">
        <f t="shared" si="4"/>
        <v>8.8865219460577496</v>
      </c>
      <c r="BG23" s="1005">
        <f t="shared" si="4"/>
        <v>8.6291559634874613</v>
      </c>
      <c r="BH23" s="1005">
        <f t="shared" si="4"/>
        <v>9.2012663013005724</v>
      </c>
      <c r="BI23" s="1005">
        <f t="shared" si="4"/>
        <v>8.7977480063695257</v>
      </c>
      <c r="BJ23" s="1005">
        <f t="shared" si="4"/>
        <v>9.6741254834113555</v>
      </c>
      <c r="BK23" s="1005">
        <f t="shared" si="4"/>
        <v>10.961715679461655</v>
      </c>
      <c r="BL23" s="1005">
        <f t="shared" si="4"/>
        <v>10.123264348243669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15.16413598007269</v>
      </c>
      <c r="AZ24" s="1005">
        <f t="shared" ref="AZ24:BL24" si="5">Y40</f>
        <v>13.753792644899519</v>
      </c>
      <c r="BA24" s="1005">
        <f t="shared" si="5"/>
        <v>14.913655448650101</v>
      </c>
      <c r="BB24" s="1005">
        <f t="shared" si="5"/>
        <v>15.414739177282449</v>
      </c>
      <c r="BC24" s="1005">
        <f t="shared" si="5"/>
        <v>14.697827833302449</v>
      </c>
      <c r="BD24" s="1005">
        <f t="shared" si="5"/>
        <v>12.430867528874479</v>
      </c>
      <c r="BE24" s="1005">
        <f t="shared" si="5"/>
        <v>10.51199673575081</v>
      </c>
      <c r="BF24" s="1005">
        <f t="shared" si="5"/>
        <v>10.454525649298265</v>
      </c>
      <c r="BG24" s="1005">
        <f t="shared" si="5"/>
        <v>11.318563180069878</v>
      </c>
      <c r="BH24" s="1005">
        <f t="shared" si="5"/>
        <v>10.488981610153486</v>
      </c>
      <c r="BI24" s="1005">
        <f t="shared" si="5"/>
        <v>9.1729036485885409</v>
      </c>
      <c r="BJ24" s="1005">
        <f t="shared" si="5"/>
        <v>9.1982732618026954</v>
      </c>
      <c r="BK24" s="1005">
        <f t="shared" si="5"/>
        <v>8.6387134907040917</v>
      </c>
      <c r="BL24" s="1005">
        <f t="shared" si="5"/>
        <v>8.9768039405107398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21.076279279771043</v>
      </c>
      <c r="AZ25" s="1005">
        <f t="shared" ref="AZ25:BL25" si="6">Y41</f>
        <v>21.043753234464521</v>
      </c>
      <c r="BA25" s="1005">
        <f t="shared" si="6"/>
        <v>18.47123950075698</v>
      </c>
      <c r="BB25" s="1005">
        <f t="shared" si="6"/>
        <v>18.86620514605243</v>
      </c>
      <c r="BC25" s="1005">
        <f t="shared" si="6"/>
        <v>18.646534570507953</v>
      </c>
      <c r="BD25" s="1005">
        <f t="shared" si="6"/>
        <v>18.048898598331476</v>
      </c>
      <c r="BE25" s="1005">
        <f t="shared" si="6"/>
        <v>18.040413294496091</v>
      </c>
      <c r="BF25" s="1005">
        <f t="shared" si="6"/>
        <v>17.341799287078235</v>
      </c>
      <c r="BG25" s="1005">
        <f t="shared" si="6"/>
        <v>16.950678294947913</v>
      </c>
      <c r="BH25" s="1005">
        <f t="shared" si="6"/>
        <v>16.290307300033803</v>
      </c>
      <c r="BI25" s="1005">
        <f t="shared" si="6"/>
        <v>15.727048257269816</v>
      </c>
      <c r="BJ25" s="1005">
        <f t="shared" si="6"/>
        <v>14.360669021711288</v>
      </c>
      <c r="BK25" s="1005">
        <f t="shared" si="6"/>
        <v>14.119632238447618</v>
      </c>
      <c r="BL25" s="1005">
        <f t="shared" si="6"/>
        <v>13.947952655039533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1.651906857073653</v>
      </c>
      <c r="AZ26" s="1005">
        <f t="shared" si="7"/>
        <v>1.778653916468838</v>
      </c>
      <c r="BA26" s="1005">
        <f t="shared" si="7"/>
        <v>1.5519213869092039</v>
      </c>
      <c r="BB26" s="1005">
        <f t="shared" si="7"/>
        <v>1.140536390020239</v>
      </c>
      <c r="BC26" s="1005">
        <f t="shared" si="7"/>
        <v>1.127346353352618</v>
      </c>
      <c r="BD26" s="1005">
        <f t="shared" si="7"/>
        <v>1.1950146268796289</v>
      </c>
      <c r="BE26" s="1005">
        <f t="shared" si="7"/>
        <v>1.017712889827608</v>
      </c>
      <c r="BF26" s="1005">
        <f t="shared" si="7"/>
        <v>1.0734883699653988</v>
      </c>
      <c r="BG26" s="1005">
        <f t="shared" si="7"/>
        <v>1.2553522335817109</v>
      </c>
      <c r="BH26" s="1005">
        <f t="shared" si="7"/>
        <v>1.1462399692315897</v>
      </c>
      <c r="BI26" s="1005">
        <f t="shared" si="7"/>
        <v>1.2102895701894369</v>
      </c>
      <c r="BJ26" s="1005">
        <f t="shared" si="7"/>
        <v>1.1845635146412441</v>
      </c>
      <c r="BK26" s="1005">
        <f t="shared" si="7"/>
        <v>1.1311953490575699</v>
      </c>
      <c r="BL26" s="1005">
        <f t="shared" si="7"/>
        <v>0.98301653794704047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133.77499534273394</v>
      </c>
      <c r="AZ27" s="1005">
        <f t="shared" si="8"/>
        <v>112.25042028252572</v>
      </c>
      <c r="BA27" s="1005">
        <f t="shared" si="8"/>
        <v>69.626157480145395</v>
      </c>
      <c r="BB27" s="1005">
        <f t="shared" si="8"/>
        <v>73.6464061465539</v>
      </c>
      <c r="BC27" s="1005">
        <f t="shared" si="8"/>
        <v>72.494652344771211</v>
      </c>
      <c r="BD27" s="1005">
        <f t="shared" si="8"/>
        <v>61.150143717942086</v>
      </c>
      <c r="BE27" s="1005">
        <f t="shared" si="8"/>
        <v>60.537940967261164</v>
      </c>
      <c r="BF27" s="1005">
        <f t="shared" si="8"/>
        <v>62.495518600389595</v>
      </c>
      <c r="BG27" s="1005">
        <f t="shared" si="8"/>
        <v>61.639924748979638</v>
      </c>
      <c r="BH27" s="1005">
        <f t="shared" si="8"/>
        <v>58.427961193834712</v>
      </c>
      <c r="BI27" s="1005">
        <f t="shared" si="8"/>
        <v>55.202722383522634</v>
      </c>
      <c r="BJ27" s="1005">
        <f t="shared" si="8"/>
        <v>49.759061406877876</v>
      </c>
      <c r="BK27" s="1005">
        <f t="shared" si="8"/>
        <v>54.174632588372297</v>
      </c>
      <c r="BL27" s="1005">
        <f t="shared" si="8"/>
        <v>51.597888035686935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72.494652344771211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18.307305130576829</v>
      </c>
      <c r="P31" s="453">
        <f t="shared" ref="P31:P43" si="9">O31/$O$30</f>
        <v>0.25253318056496993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12.49644872892965</v>
      </c>
      <c r="P32" s="454">
        <f t="shared" si="9"/>
        <v>0.1723775247517409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1.1122296257430859</v>
      </c>
      <c r="P33" s="454">
        <f t="shared" si="9"/>
        <v>1.5342229940679302E-2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4.6986267759040938</v>
      </c>
      <c r="P34" s="454">
        <f t="shared" si="9"/>
        <v>6.4813425872549749E-2</v>
      </c>
      <c r="Q34" s="328"/>
      <c r="R34" s="13"/>
      <c r="S34" s="323"/>
      <c r="T34" s="563" t="s">
        <v>112</v>
      </c>
      <c r="U34" s="332"/>
      <c r="V34" s="332"/>
      <c r="W34" s="332"/>
      <c r="X34" s="893">
        <f>X35+X39+X40+X41+X47</f>
        <v>133.77499534273394</v>
      </c>
      <c r="Y34" s="894">
        <f t="shared" ref="Y34:AK34" si="10">Y35+Y39+Y40+Y41+Y47</f>
        <v>112.25042028252572</v>
      </c>
      <c r="Z34" s="894">
        <f t="shared" si="10"/>
        <v>69.626157480145395</v>
      </c>
      <c r="AA34" s="894">
        <f t="shared" si="10"/>
        <v>73.6464061465539</v>
      </c>
      <c r="AB34" s="894">
        <f t="shared" si="10"/>
        <v>72.494652344771211</v>
      </c>
      <c r="AC34" s="894">
        <f t="shared" si="10"/>
        <v>61.150143717942086</v>
      </c>
      <c r="AD34" s="894">
        <f t="shared" si="10"/>
        <v>60.537940967261164</v>
      </c>
      <c r="AE34" s="894">
        <f t="shared" si="10"/>
        <v>62.495518600389595</v>
      </c>
      <c r="AF34" s="894">
        <f t="shared" si="10"/>
        <v>61.639924748979638</v>
      </c>
      <c r="AG34" s="894">
        <f t="shared" si="10"/>
        <v>58.427961193834712</v>
      </c>
      <c r="AH34" s="894">
        <f t="shared" si="10"/>
        <v>55.202722383522634</v>
      </c>
      <c r="AI34" s="894">
        <f t="shared" si="10"/>
        <v>49.759061406877876</v>
      </c>
      <c r="AJ34" s="894">
        <f t="shared" si="10"/>
        <v>54.174632588372297</v>
      </c>
      <c r="AK34" s="895">
        <f t="shared" si="10"/>
        <v>51.597888035686935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19.715638457031371</v>
      </c>
      <c r="P35" s="453">
        <f t="shared" si="9"/>
        <v>0.271959900756092</v>
      </c>
      <c r="Q35" s="328"/>
      <c r="R35" s="13"/>
      <c r="S35" s="323"/>
      <c r="T35" s="334"/>
      <c r="U35" s="246" t="s">
        <v>114</v>
      </c>
      <c r="V35" s="344"/>
      <c r="W35" s="344"/>
      <c r="X35" s="896">
        <f>SUM(X36:X38)</f>
        <v>78.408782785153235</v>
      </c>
      <c r="Y35" s="897">
        <f t="shared" ref="Y35:AK35" si="11">SUM(Y36:Y38)</f>
        <v>58.67639330534513</v>
      </c>
      <c r="Z35" s="897">
        <f t="shared" si="11"/>
        <v>16.754940157136996</v>
      </c>
      <c r="AA35" s="897">
        <f t="shared" si="11"/>
        <v>18.119024677149369</v>
      </c>
      <c r="AB35" s="897">
        <f t="shared" si="11"/>
        <v>18.307305130576829</v>
      </c>
      <c r="AC35" s="897">
        <f t="shared" si="11"/>
        <v>18.198279748025147</v>
      </c>
      <c r="AD35" s="897">
        <f t="shared" si="11"/>
        <v>20.173272620993703</v>
      </c>
      <c r="AE35" s="897">
        <f t="shared" si="11"/>
        <v>24.739183347989957</v>
      </c>
      <c r="AF35" s="897">
        <f t="shared" si="11"/>
        <v>23.486175076892675</v>
      </c>
      <c r="AG35" s="897">
        <f t="shared" si="11"/>
        <v>21.30116601311526</v>
      </c>
      <c r="AH35" s="897">
        <f t="shared" si="11"/>
        <v>20.294732901105313</v>
      </c>
      <c r="AI35" s="897">
        <f t="shared" si="11"/>
        <v>15.341430125311298</v>
      </c>
      <c r="AJ35" s="897">
        <f t="shared" si="11"/>
        <v>19.323375830701359</v>
      </c>
      <c r="AK35" s="898">
        <f t="shared" si="11"/>
        <v>17.566850553945962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14.697827833302449</v>
      </c>
      <c r="P36" s="453">
        <f t="shared" si="9"/>
        <v>0.20274361429312451</v>
      </c>
      <c r="Q36" s="328"/>
      <c r="R36" s="13"/>
      <c r="S36" s="356" t="s">
        <v>184</v>
      </c>
      <c r="T36" s="335"/>
      <c r="U36" s="346"/>
      <c r="V36" s="336" t="s">
        <v>184</v>
      </c>
      <c r="W36" s="357"/>
      <c r="X36" s="899">
        <f>VLOOKUP(年度マスタ!$K$4&amp;"_"&amp;X$33,データシート1!$A:$BT,MATCH("aa_"&amp;$S36,データシート1!$A$1:$BT$1,0),0)</f>
        <v>68.418354293527827</v>
      </c>
      <c r="Y36" s="900">
        <f>VLOOKUP(年度マスタ!$K$4&amp;"_"&amp;Y$33,データシート1!$A:$BT,MATCH("aa_"&amp;$S36,データシート1!$A$1:$BT$1,0),0)</f>
        <v>49.845293488877992</v>
      </c>
      <c r="Z36" s="900">
        <f>VLOOKUP(年度マスタ!$K$4&amp;"_"&amp;Z$33,データシート1!$A:$BT,MATCH("aa_"&amp;$S36,データシート1!$A$1:$BT$1,0),0)</f>
        <v>8.7780183131023168</v>
      </c>
      <c r="AA36" s="900">
        <f>VLOOKUP(年度マスタ!$K$4&amp;"_"&amp;AA$33,データシート1!$A:$BT,MATCH("aa_"&amp;$S36,データシート1!$A$1:$BT$1,0),0)</f>
        <v>10.243488750775301</v>
      </c>
      <c r="AB36" s="900">
        <f>VLOOKUP(年度マスタ!$K$4&amp;"_"&amp;AB$33,データシート1!$A:$BT,MATCH("aa_"&amp;$S36,データシート1!$A$1:$BT$1,0),0)</f>
        <v>12.49644872892965</v>
      </c>
      <c r="AC36" s="900">
        <f>VLOOKUP(年度マスタ!$K$4&amp;"_"&amp;AC$33,データシート1!$A:$BT,MATCH("aa_"&amp;$S36,データシート1!$A$1:$BT$1,0),0)</f>
        <v>15.34153788725086</v>
      </c>
      <c r="AD36" s="900">
        <f>VLOOKUP(年度マスタ!$K$4&amp;"_"&amp;AD$33,データシート1!$A:$BT,MATCH("aa_"&amp;$S36,データシート1!$A$1:$BT$1,0),0)</f>
        <v>16.726355544519759</v>
      </c>
      <c r="AE36" s="900">
        <f>VLOOKUP(年度マスタ!$K$4&amp;"_"&amp;AE$33,データシート1!$A:$BT,MATCH("aa_"&amp;$S36,データシート1!$A$1:$BT$1,0),0)</f>
        <v>21.512162541976856</v>
      </c>
      <c r="AF36" s="900">
        <f>VLOOKUP(年度マスタ!$K$4&amp;"_"&amp;AF$33,データシート1!$A:$BT,MATCH("aa_"&amp;$S36,データシート1!$A$1:$BT$1,0),0)</f>
        <v>20.116650939382914</v>
      </c>
      <c r="AG36" s="900">
        <f>VLOOKUP(年度マスタ!$K$4&amp;"_"&amp;AG$33,データシート1!$A:$BT,MATCH("aa_"&amp;$S36,データシート1!$A$1:$BT$1,0),0)</f>
        <v>18.177564287050966</v>
      </c>
      <c r="AH36" s="900">
        <f>VLOOKUP(年度マスタ!$K$4&amp;"_"&amp;AH$33,データシート1!$A:$BT,MATCH("aa_"&amp;$S36,データシート1!$A$1:$BT$1,0),0)</f>
        <v>17.258231701324231</v>
      </c>
      <c r="AI36" s="900">
        <f>VLOOKUP(年度マスタ!$K$4&amp;"_"&amp;AI$33,データシート1!$A:$BT,MATCH("aa_"&amp;$S36,データシート1!$A$1:$BT$1,0),0)</f>
        <v>10.580192045404759</v>
      </c>
      <c r="AJ36" s="900">
        <f>VLOOKUP(年度マスタ!$K$4&amp;"_"&amp;AJ$33,データシート1!$A:$BT,MATCH("aa_"&amp;$S36,データシート1!$A$1:$BT$1,0),0)</f>
        <v>14.471373519052177</v>
      </c>
      <c r="AK36" s="901">
        <f>VLOOKUP(年度マスタ!$K$4&amp;"_"&amp;AK$33,データシート1!$A:$BT,MATCH("aa_"&amp;$S36,データシート1!$A$1:$BT$1,0),0)</f>
        <v>12.800044866583708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18.646534570507953</v>
      </c>
      <c r="P37" s="453">
        <f t="shared" si="9"/>
        <v>0.25721255247667746</v>
      </c>
      <c r="Q37" s="328"/>
      <c r="R37" s="13"/>
      <c r="S37" s="356" t="s">
        <v>187</v>
      </c>
      <c r="T37" s="335"/>
      <c r="U37" s="346"/>
      <c r="V37" s="336" t="s">
        <v>194</v>
      </c>
      <c r="W37" s="357"/>
      <c r="X37" s="899">
        <f>VLOOKUP(年度マスタ!$K$4&amp;"_"&amp;X$33,データシート1!$A:$BT,MATCH("aa_"&amp;$S37,データシート1!$A$1:$BT$1,0),0)</f>
        <v>0.93426625440022504</v>
      </c>
      <c r="Y37" s="900">
        <f>VLOOKUP(年度マスタ!$K$4&amp;"_"&amp;Y$33,データシート1!$A:$BT,MATCH("aa_"&amp;$S37,データシート1!$A$1:$BT$1,0),0)</f>
        <v>0.94757042120262835</v>
      </c>
      <c r="Z37" s="900">
        <f>VLOOKUP(年度マスタ!$K$4&amp;"_"&amp;Z$33,データシート1!$A:$BT,MATCH("aa_"&amp;$S37,データシート1!$A$1:$BT$1,0),0)</f>
        <v>1.316118930434881</v>
      </c>
      <c r="AA37" s="900">
        <f>VLOOKUP(年度マスタ!$K$4&amp;"_"&amp;AA$33,データシート1!$A:$BT,MATCH("aa_"&amp;$S37,データシート1!$A$1:$BT$1,0),0)</f>
        <v>1.2324914810395009</v>
      </c>
      <c r="AB37" s="900">
        <f>VLOOKUP(年度マスタ!$K$4&amp;"_"&amp;AB$33,データシート1!$A:$BT,MATCH("aa_"&amp;$S37,データシート1!$A$1:$BT$1,0),0)</f>
        <v>1.1122296257430859</v>
      </c>
      <c r="AC37" s="900">
        <f>VLOOKUP(年度マスタ!$K$4&amp;"_"&amp;AC$33,データシート1!$A:$BT,MATCH("aa_"&amp;$S37,データシート1!$A$1:$BT$1,0),0)</f>
        <v>1.416092939223871</v>
      </c>
      <c r="AD37" s="900">
        <f>VLOOKUP(年度マスタ!$K$4&amp;"_"&amp;AD$33,データシート1!$A:$BT,MATCH("aa_"&amp;$S37,データシート1!$A$1:$BT$1,0),0)</f>
        <v>1.583869535313124</v>
      </c>
      <c r="AE37" s="900">
        <f>VLOOKUP(年度マスタ!$K$4&amp;"_"&amp;AE$33,データシート1!$A:$BT,MATCH("aa_"&amp;$S37,データシート1!$A$1:$BT$1,0),0)</f>
        <v>1.6007288814766831</v>
      </c>
      <c r="AF37" s="900">
        <f>VLOOKUP(年度マスタ!$K$4&amp;"_"&amp;AF$33,データシート1!$A:$BT,MATCH("aa_"&amp;$S37,データシート1!$A$1:$BT$1,0),0)</f>
        <v>1.6374775776697108</v>
      </c>
      <c r="AG37" s="900">
        <f>VLOOKUP(年度マスタ!$K$4&amp;"_"&amp;AG$33,データシート1!$A:$BT,MATCH("aa_"&amp;$S37,データシート1!$A$1:$BT$1,0),0)</f>
        <v>1.5191846135340794</v>
      </c>
      <c r="AH37" s="900">
        <f>VLOOKUP(年度マスタ!$K$4&amp;"_"&amp;AH$33,データシート1!$A:$BT,MATCH("aa_"&amp;$S37,データシート1!$A$1:$BT$1,0),0)</f>
        <v>1.4146453253081028</v>
      </c>
      <c r="AI37" s="900">
        <f>VLOOKUP(年度マスタ!$K$4&amp;"_"&amp;AI$33,データシート1!$A:$BT,MATCH("aa_"&amp;$S37,データシート1!$A$1:$BT$1,0),0)</f>
        <v>1.4267705176403023</v>
      </c>
      <c r="AJ37" s="900">
        <f>VLOOKUP(年度マスタ!$K$4&amp;"_"&amp;AJ$33,データシート1!$A:$BT,MATCH("aa_"&amp;$S37,データシート1!$A$1:$BT$1,0),0)</f>
        <v>1.526494227717762</v>
      </c>
      <c r="AK37" s="901">
        <f>VLOOKUP(年度マスタ!$K$4&amp;"_"&amp;AK$33,データシート1!$A:$BT,MATCH("aa_"&amp;$S37,データシート1!$A$1:$BT$1,0),0)</f>
        <v>1.3942504754329155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16.602427462025087</v>
      </c>
      <c r="P38" s="454">
        <f t="shared" si="9"/>
        <v>0.22901589186285079</v>
      </c>
      <c r="Q38" s="328"/>
      <c r="R38" s="13"/>
      <c r="S38" s="356" t="s">
        <v>188</v>
      </c>
      <c r="T38" s="335"/>
      <c r="U38" s="348"/>
      <c r="V38" s="358" t="s">
        <v>197</v>
      </c>
      <c r="W38" s="358"/>
      <c r="X38" s="899">
        <f>VLOOKUP(年度マスタ!$K$4&amp;"_"&amp;X$33,データシート1!$A:$BT,MATCH("aa_"&amp;$S38,データシート1!$A$1:$BT$1,0),0)</f>
        <v>9.056162237225184</v>
      </c>
      <c r="Y38" s="900">
        <f>VLOOKUP(年度マスタ!$K$4&amp;"_"&amp;Y$33,データシート1!$A:$BT,MATCH("aa_"&amp;$S38,データシート1!$A$1:$BT$1,0),0)</f>
        <v>7.8835293952645129</v>
      </c>
      <c r="Z38" s="900">
        <f>VLOOKUP(年度マスタ!$K$4&amp;"_"&amp;Z$33,データシート1!$A:$BT,MATCH("aa_"&amp;$S38,データシート1!$A$1:$BT$1,0),0)</f>
        <v>6.6608029135997997</v>
      </c>
      <c r="AA38" s="900">
        <f>VLOOKUP(年度マスタ!$K$4&amp;"_"&amp;AA$33,データシート1!$A:$BT,MATCH("aa_"&amp;$S38,データシート1!$A$1:$BT$1,0),0)</f>
        <v>6.6430444453345654</v>
      </c>
      <c r="AB38" s="900">
        <f>VLOOKUP(年度マスタ!$K$4&amp;"_"&amp;AB$33,データシート1!$A:$BT,MATCH("aa_"&amp;$S38,データシート1!$A$1:$BT$1,0),0)</f>
        <v>4.6986267759040938</v>
      </c>
      <c r="AC38" s="900">
        <f>VLOOKUP(年度マスタ!$K$4&amp;"_"&amp;AC$33,データシート1!$A:$BT,MATCH("aa_"&amp;$S38,データシート1!$A$1:$BT$1,0),0)</f>
        <v>1.440648921550417</v>
      </c>
      <c r="AD38" s="900">
        <f>VLOOKUP(年度マスタ!$K$4&amp;"_"&amp;AD$33,データシート1!$A:$BT,MATCH("aa_"&amp;$S38,データシート1!$A$1:$BT$1,0),0)</f>
        <v>1.8630475411608209</v>
      </c>
      <c r="AE38" s="900">
        <f>VLOOKUP(年度マスタ!$K$4&amp;"_"&amp;AE$33,データシート1!$A:$BT,MATCH("aa_"&amp;$S38,データシート1!$A$1:$BT$1,0),0)</f>
        <v>1.626291924536418</v>
      </c>
      <c r="AF38" s="900">
        <f>VLOOKUP(年度マスタ!$K$4&amp;"_"&amp;AF$33,データシート1!$A:$BT,MATCH("aa_"&amp;$S38,データシート1!$A$1:$BT$1,0),0)</f>
        <v>1.7320465598400494</v>
      </c>
      <c r="AG38" s="900">
        <f>VLOOKUP(年度マスタ!$K$4&amp;"_"&amp;AG$33,データシート1!$A:$BT,MATCH("aa_"&amp;$S38,データシート1!$A$1:$BT$1,0),0)</f>
        <v>1.6044171125302154</v>
      </c>
      <c r="AH38" s="900">
        <f>VLOOKUP(年度マスタ!$K$4&amp;"_"&amp;AH$33,データシート1!$A:$BT,MATCH("aa_"&amp;$S38,データシート1!$A$1:$BT$1,0),0)</f>
        <v>1.6218558744729779</v>
      </c>
      <c r="AI38" s="900">
        <f>VLOOKUP(年度マスタ!$K$4&amp;"_"&amp;AI$33,データシート1!$A:$BT,MATCH("aa_"&amp;$S38,データシート1!$A$1:$BT$1,0),0)</f>
        <v>3.3344675622662368</v>
      </c>
      <c r="AJ38" s="900">
        <f>VLOOKUP(年度マスタ!$K$4&amp;"_"&amp;AJ$33,データシート1!$A:$BT,MATCH("aa_"&amp;$S38,データシート1!$A$1:$BT$1,0),0)</f>
        <v>3.3255080839314175</v>
      </c>
      <c r="AK38" s="901">
        <f>VLOOKUP(年度マスタ!$K$4&amp;"_"&amp;AK$33,データシート1!$A:$BT,MATCH("aa_"&amp;$S38,データシート1!$A$1:$BT$1,0),0)</f>
        <v>3.3725552119293396</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8.7796875634815272</v>
      </c>
      <c r="P39" s="454">
        <f t="shared" si="9"/>
        <v>0.12110807183027723</v>
      </c>
      <c r="Q39" s="328"/>
      <c r="R39" s="13"/>
      <c r="S39" s="356" t="s">
        <v>189</v>
      </c>
      <c r="T39" s="335"/>
      <c r="U39" s="343" t="s">
        <v>199</v>
      </c>
      <c r="V39" s="344"/>
      <c r="W39" s="344"/>
      <c r="X39" s="896">
        <f>VLOOKUP(年度マスタ!$K$4&amp;"_"&amp;X$33,データシート1!$A:$BT,MATCH("aa_"&amp;$S39,データシート1!$A$1:$BT$1,0),0)</f>
        <v>17.47389044066334</v>
      </c>
      <c r="Y39" s="897">
        <f>VLOOKUP(年度マスタ!$K$4&amp;"_"&amp;Y$33,データシート1!$A:$BT,MATCH("aa_"&amp;$S39,データシート1!$A$1:$BT$1,0),0)</f>
        <v>16.99782718134772</v>
      </c>
      <c r="Z39" s="897">
        <f>VLOOKUP(年度マスタ!$K$4&amp;"_"&amp;Z$33,データシート1!$A:$BT,MATCH("aa_"&amp;$S39,データシート1!$A$1:$BT$1,0),0)</f>
        <v>17.934400986692111</v>
      </c>
      <c r="AA39" s="897">
        <f>VLOOKUP(年度マスタ!$K$4&amp;"_"&amp;AA$33,データシート1!$A:$BT,MATCH("aa_"&amp;$S39,データシート1!$A$1:$BT$1,0),0)</f>
        <v>20.105900756049412</v>
      </c>
      <c r="AB39" s="897">
        <f>VLOOKUP(年度マスタ!$K$4&amp;"_"&amp;AB$33,データシート1!$A:$BT,MATCH("aa_"&amp;$S39,データシート1!$A$1:$BT$1,0),0)</f>
        <v>19.715638457031371</v>
      </c>
      <c r="AC39" s="897">
        <f>VLOOKUP(年度マスタ!$K$4&amp;"_"&amp;AC$33,データシート1!$A:$BT,MATCH("aa_"&amp;$S39,データシート1!$A$1:$BT$1,0),0)</f>
        <v>11.277083215831359</v>
      </c>
      <c r="AD39" s="897">
        <f>VLOOKUP(年度マスタ!$K$4&amp;"_"&amp;AD$33,データシート1!$A:$BT,MATCH("aa_"&amp;$S39,データシート1!$A$1:$BT$1,0),0)</f>
        <v>10.794545426192959</v>
      </c>
      <c r="AE39" s="897">
        <f>VLOOKUP(年度マスタ!$K$4&amp;"_"&amp;AE$33,データシート1!$A:$BT,MATCH("aa_"&amp;$S39,データシート1!$A$1:$BT$1,0),0)</f>
        <v>8.8865219460577496</v>
      </c>
      <c r="AF39" s="897">
        <f>VLOOKUP(年度マスタ!$K$4&amp;"_"&amp;AF$33,データシート1!$A:$BT,MATCH("aa_"&amp;$S39,データシート1!$A$1:$BT$1,0),0)</f>
        <v>8.6291559634874613</v>
      </c>
      <c r="AG39" s="897">
        <f>VLOOKUP(年度マスタ!$K$4&amp;"_"&amp;AG$33,データシート1!$A:$BT,MATCH("aa_"&amp;$S39,データシート1!$A$1:$BT$1,0),0)</f>
        <v>9.2012663013005724</v>
      </c>
      <c r="AH39" s="897">
        <f>VLOOKUP(年度マスタ!$K$4&amp;"_"&amp;AH$33,データシート1!$A:$BT,MATCH("aa_"&amp;$S39,データシート1!$A$1:$BT$1,0),0)</f>
        <v>8.7977480063695257</v>
      </c>
      <c r="AI39" s="897">
        <f>VLOOKUP(年度マスタ!$K$4&amp;"_"&amp;AI$33,データシート1!$A:$BT,MATCH("aa_"&amp;$S39,データシート1!$A$1:$BT$1,0),0)</f>
        <v>9.6741254834113555</v>
      </c>
      <c r="AJ39" s="897">
        <f>VLOOKUP(年度マスタ!$K$4&amp;"_"&amp;AJ$33,データシート1!$A:$BT,MATCH("aa_"&amp;$S39,データシート1!$A$1:$BT$1,0),0)</f>
        <v>10.961715679461655</v>
      </c>
      <c r="AK39" s="898">
        <f>VLOOKUP(年度マスタ!$K$4&amp;"_"&amp;AK$33,データシート1!$A:$BT,MATCH("aa_"&amp;$S39,データシート1!$A$1:$BT$1,0),0)</f>
        <v>10.123264348243669</v>
      </c>
      <c r="AL39" s="330"/>
      <c r="AW39" s="17" t="str">
        <f>年度マスタ!K4</f>
        <v>04581</v>
      </c>
      <c r="AX39" s="17" t="s">
        <v>200</v>
      </c>
      <c r="AY39" s="17">
        <f>VLOOKUP($AW39&amp;"_"&amp;$AY$34,データシート1!$A:$BT,MATCH($AY$31&amp;"_"&amp;AY$36,データシート1!$A$1:$BT$1,0),0)</f>
        <v>12.800044866583708</v>
      </c>
      <c r="AZ39" s="17">
        <f>VLOOKUP($AW39&amp;"_"&amp;$AY$34,データシート1!$A:$BT,MATCH($AY$31&amp;"_"&amp;AZ$36,データシート1!$A$1:$BT$1,0),0)</f>
        <v>1.3942504754329155</v>
      </c>
      <c r="BA39" s="17">
        <f>VLOOKUP($AW39&amp;"_"&amp;$AY$34,データシート1!$A:$BT,MATCH($AY$31&amp;"_"&amp;BA$36,データシート1!$A$1:$BT$1,0),0)</f>
        <v>3.3725552119293396</v>
      </c>
      <c r="BB39" s="17">
        <f>VLOOKUP($AW39&amp;"_"&amp;$AY$34,データシート1!$A:$BT,MATCH($AY$31&amp;"_"&amp;BB$36,データシート1!$A$1:$BT$1,0),0)</f>
        <v>10.123264348243669</v>
      </c>
      <c r="BC39" s="17">
        <f>VLOOKUP($AW39&amp;"_"&amp;$AY$34,データシート1!$A:$BT,MATCH($AY$31&amp;"_"&amp;BC$36,データシート1!$A$1:$BT$1,0),0)</f>
        <v>8.9768039405107398</v>
      </c>
      <c r="BD39" s="17">
        <f>VLOOKUP($AW39&amp;"_"&amp;$AY$34,データシート1!$A:$BT,MATCH($AY$31&amp;"_"&amp;BD$36,データシート1!$A$1:$BT$1,0),0)</f>
        <v>6.2870769717005368</v>
      </c>
      <c r="BE39" s="17">
        <f>VLOOKUP($AW39&amp;"_"&amp;$AY$34,データシート1!$A:$BT,MATCH($AY$31&amp;"_"&amp;BE$36,データシート1!$A$1:$BT$1,0),0)</f>
        <v>6.4075741035417462</v>
      </c>
      <c r="BF39" s="17">
        <f>VLOOKUP($AW39&amp;"_"&amp;$AY$34,データシート1!$A:$BT,MATCH($AY$31&amp;"_"&amp;BF$36,データシート1!$A$1:$BT$1,0),0)</f>
        <v>0.3521593978773781</v>
      </c>
      <c r="BG39" s="17">
        <f>VLOOKUP($AW39&amp;"_"&amp;$AY$34,データシート1!$A:$BT,MATCH($AY$31&amp;"_"&amp;BG$36,データシート1!$A$1:$BT$1,0),0)</f>
        <v>0.90114218191987205</v>
      </c>
      <c r="BH39" s="17">
        <f>VLOOKUP($AW39&amp;"_"&amp;$AY$34,データシート1!$A:$BT,MATCH($AY$31&amp;"_"&amp;BH$36,データシート1!$A$1:$BT$1,0),0)</f>
        <v>0.98301653794704047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7.8227398985435599</v>
      </c>
      <c r="P40" s="454">
        <f t="shared" si="9"/>
        <v>0.10790782003257357</v>
      </c>
      <c r="Q40" s="328"/>
      <c r="R40" s="13"/>
      <c r="S40" s="356" t="s">
        <v>165</v>
      </c>
      <c r="T40" s="335"/>
      <c r="U40" s="343" t="s">
        <v>165</v>
      </c>
      <c r="V40" s="344"/>
      <c r="W40" s="344"/>
      <c r="X40" s="896">
        <f>VLOOKUP(年度マスタ!$K$4&amp;"_"&amp;X$33,データシート1!$A:$BT,MATCH("aa_"&amp;$S40,データシート1!$A$1:$BT$1,0),0)</f>
        <v>15.16413598007269</v>
      </c>
      <c r="Y40" s="897">
        <f>VLOOKUP(年度マスタ!$K$4&amp;"_"&amp;Y$33,データシート1!$A:$BT,MATCH("aa_"&amp;$S40,データシート1!$A$1:$BT$1,0),0)</f>
        <v>13.753792644899519</v>
      </c>
      <c r="Z40" s="897">
        <f>VLOOKUP(年度マスタ!$K$4&amp;"_"&amp;Z$33,データシート1!$A:$BT,MATCH("aa_"&amp;$S40,データシート1!$A$1:$BT$1,0),0)</f>
        <v>14.913655448650101</v>
      </c>
      <c r="AA40" s="897">
        <f>VLOOKUP(年度マスタ!$K$4&amp;"_"&amp;AA$33,データシート1!$A:$BT,MATCH("aa_"&amp;$S40,データシート1!$A$1:$BT$1,0),0)</f>
        <v>15.414739177282449</v>
      </c>
      <c r="AB40" s="897">
        <f>VLOOKUP(年度マスタ!$K$4&amp;"_"&amp;AB$33,データシート1!$A:$BT,MATCH("aa_"&amp;$S40,データシート1!$A$1:$BT$1,0),0)</f>
        <v>14.697827833302449</v>
      </c>
      <c r="AC40" s="897">
        <f>VLOOKUP(年度マスタ!$K$4&amp;"_"&amp;AC$33,データシート1!$A:$BT,MATCH("aa_"&amp;$S40,データシート1!$A$1:$BT$1,0),0)</f>
        <v>12.430867528874479</v>
      </c>
      <c r="AD40" s="897">
        <f>VLOOKUP(年度マスタ!$K$4&amp;"_"&amp;AD$33,データシート1!$A:$BT,MATCH("aa_"&amp;$S40,データシート1!$A$1:$BT$1,0),0)</f>
        <v>10.51199673575081</v>
      </c>
      <c r="AE40" s="897">
        <f>VLOOKUP(年度マスタ!$K$4&amp;"_"&amp;AE$33,データシート1!$A:$BT,MATCH("aa_"&amp;$S40,データシート1!$A$1:$BT$1,0),0)</f>
        <v>10.454525649298265</v>
      </c>
      <c r="AF40" s="897">
        <f>VLOOKUP(年度マスタ!$K$4&amp;"_"&amp;AF$33,データシート1!$A:$BT,MATCH("aa_"&amp;$S40,データシート1!$A$1:$BT$1,0),0)</f>
        <v>11.318563180069878</v>
      </c>
      <c r="AG40" s="897">
        <f>VLOOKUP(年度マスタ!$K$4&amp;"_"&amp;AG$33,データシート1!$A:$BT,MATCH("aa_"&amp;$S40,データシート1!$A$1:$BT$1,0),0)</f>
        <v>10.488981610153486</v>
      </c>
      <c r="AH40" s="897">
        <f>VLOOKUP(年度マスタ!$K$4&amp;"_"&amp;AH$33,データシート1!$A:$BT,MATCH("aa_"&amp;$S40,データシート1!$A$1:$BT$1,0),0)</f>
        <v>9.1729036485885409</v>
      </c>
      <c r="AI40" s="897">
        <f>VLOOKUP(年度マスタ!$K$4&amp;"_"&amp;AI$33,データシート1!$A:$BT,MATCH("aa_"&amp;$S40,データシート1!$A$1:$BT$1,0),0)</f>
        <v>9.1982732618026954</v>
      </c>
      <c r="AJ40" s="897">
        <f>VLOOKUP(年度マスタ!$K$4&amp;"_"&amp;AJ$33,データシート1!$A:$BT,MATCH("aa_"&amp;$S40,データシート1!$A$1:$BT$1,0),0)</f>
        <v>8.6387134907040917</v>
      </c>
      <c r="AK40" s="898">
        <f>VLOOKUP(年度マスタ!$K$4&amp;"_"&amp;AK$33,データシート1!$A:$BT,MATCH("aa_"&amp;$S40,データシート1!$A$1:$BT$1,0),0)</f>
        <v>8.9768039405107398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0.58108996221058695</v>
      </c>
      <c r="P41" s="454">
        <f t="shared" si="9"/>
        <v>8.015625200146214E-3</v>
      </c>
      <c r="Q41" s="328"/>
      <c r="R41" s="13"/>
      <c r="S41" s="356" t="s">
        <v>201</v>
      </c>
      <c r="T41" s="335"/>
      <c r="U41" s="246" t="s">
        <v>128</v>
      </c>
      <c r="V41" s="344"/>
      <c r="W41" s="344"/>
      <c r="X41" s="896">
        <f>X42+X45+X46</f>
        <v>21.076279279771043</v>
      </c>
      <c r="Y41" s="897">
        <f t="shared" ref="Y41:AH41" si="12">Y42+Y45+Y46</f>
        <v>21.043753234464521</v>
      </c>
      <c r="Z41" s="897">
        <f t="shared" si="12"/>
        <v>18.47123950075698</v>
      </c>
      <c r="AA41" s="897">
        <f t="shared" si="12"/>
        <v>18.86620514605243</v>
      </c>
      <c r="AB41" s="897">
        <f t="shared" si="12"/>
        <v>18.646534570507953</v>
      </c>
      <c r="AC41" s="897">
        <f t="shared" si="12"/>
        <v>18.048898598331476</v>
      </c>
      <c r="AD41" s="897">
        <f t="shared" si="12"/>
        <v>18.040413294496091</v>
      </c>
      <c r="AE41" s="897">
        <f t="shared" si="12"/>
        <v>17.341799287078235</v>
      </c>
      <c r="AF41" s="897">
        <f t="shared" si="12"/>
        <v>16.950678294947913</v>
      </c>
      <c r="AG41" s="897">
        <f t="shared" si="12"/>
        <v>16.290307300033803</v>
      </c>
      <c r="AH41" s="897">
        <f t="shared" si="12"/>
        <v>15.727048257269816</v>
      </c>
      <c r="AI41" s="897">
        <f>AI42+AI45+AI46</f>
        <v>14.360669021711288</v>
      </c>
      <c r="AJ41" s="897">
        <f>AJ42+AJ45+AJ46</f>
        <v>14.119632238447618</v>
      </c>
      <c r="AK41" s="898">
        <f>AK42+AK45+AK46</f>
        <v>13.947952655039533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1.4630171462722801</v>
      </c>
      <c r="P42" s="454">
        <f t="shared" si="9"/>
        <v>2.0181035413680447E-2</v>
      </c>
      <c r="Q42" s="328"/>
      <c r="R42" s="13"/>
      <c r="S42" s="356"/>
      <c r="T42" s="335"/>
      <c r="U42" s="346"/>
      <c r="V42" s="564" t="s">
        <v>129</v>
      </c>
      <c r="W42" s="336"/>
      <c r="X42" s="899">
        <f>SUM(X43:X44)</f>
        <v>18.344538035321502</v>
      </c>
      <c r="Y42" s="900">
        <f t="shared" ref="Y42:AK42" si="13">SUM(Y43:Y44)</f>
        <v>18.207328982903217</v>
      </c>
      <c r="Z42" s="900">
        <f t="shared" si="13"/>
        <v>16.995822742829123</v>
      </c>
      <c r="AA42" s="900">
        <f t="shared" si="13"/>
        <v>16.897892229271545</v>
      </c>
      <c r="AB42" s="900">
        <f t="shared" si="13"/>
        <v>16.602427462025087</v>
      </c>
      <c r="AC42" s="900">
        <f t="shared" si="13"/>
        <v>16.084924421777767</v>
      </c>
      <c r="AD42" s="900">
        <f t="shared" si="13"/>
        <v>16.017388350742486</v>
      </c>
      <c r="AE42" s="900">
        <f t="shared" si="13"/>
        <v>15.661845229637184</v>
      </c>
      <c r="AF42" s="900">
        <f t="shared" si="13"/>
        <v>15.212117602514351</v>
      </c>
      <c r="AG42" s="900">
        <f t="shared" si="13"/>
        <v>14.781259857722333</v>
      </c>
      <c r="AH42" s="900">
        <f t="shared" si="13"/>
        <v>14.262695873616074</v>
      </c>
      <c r="AI42" s="900">
        <f t="shared" si="13"/>
        <v>12.931984479756119</v>
      </c>
      <c r="AJ42" s="900">
        <f t="shared" si="13"/>
        <v>12.784634427275165</v>
      </c>
      <c r="AK42" s="901">
        <f t="shared" si="13"/>
        <v>12.694651075242284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1.127346353352618</v>
      </c>
      <c r="P43" s="612">
        <f t="shared" si="9"/>
        <v>1.5550751909136228E-2</v>
      </c>
      <c r="Q43" s="328"/>
      <c r="R43" s="13"/>
      <c r="S43" s="356" t="s">
        <v>190</v>
      </c>
      <c r="T43" s="359"/>
      <c r="U43" s="346"/>
      <c r="V43" s="360"/>
      <c r="W43" s="347" t="s">
        <v>190</v>
      </c>
      <c r="X43" s="899">
        <f>VLOOKUP(年度マスタ!$K$4&amp;"_"&amp;X$33,データシート1!$A:$BT,MATCH("aa_"&amp;$S43,データシート1!$A$1:$BT$1,0),0)</f>
        <v>10.42481777118542</v>
      </c>
      <c r="Y43" s="900">
        <f>VLOOKUP(年度マスタ!$K$4&amp;"_"&amp;Y$33,データシート1!$A:$BT,MATCH("aa_"&amp;$S43,データシート1!$A$1:$BT$1,0),0)</f>
        <v>10.41597967747683</v>
      </c>
      <c r="Z43" s="900">
        <f>VLOOKUP(年度マスタ!$K$4&amp;"_"&amp;Z$33,データシート1!$A:$BT,MATCH("aa_"&amp;$S43,データシート1!$A$1:$BT$1,0),0)</f>
        <v>9.5681876778011485</v>
      </c>
      <c r="AA43" s="900">
        <f>VLOOKUP(年度マスタ!$K$4&amp;"_"&amp;AA$33,データシート1!$A:$BT,MATCH("aa_"&amp;$S43,データシート1!$A$1:$BT$1,0),0)</f>
        <v>9.3284653624505012</v>
      </c>
      <c r="AB43" s="900">
        <f>VLOOKUP(年度マスタ!$K$4&amp;"_"&amp;AB$33,データシート1!$A:$BT,MATCH("aa_"&amp;$S43,データシート1!$A$1:$BT$1,0),0)</f>
        <v>8.7796875634815272</v>
      </c>
      <c r="AC43" s="900">
        <f>VLOOKUP(年度マスタ!$K$4&amp;"_"&amp;AC$33,データシート1!$A:$BT,MATCH("aa_"&amp;$S43,データシート1!$A$1:$BT$1,0),0)</f>
        <v>8.2265444450598295</v>
      </c>
      <c r="AD43" s="900">
        <f>VLOOKUP(年度マスタ!$K$4&amp;"_"&amp;AD$33,データシート1!$A:$BT,MATCH("aa_"&amp;$S43,データシート1!$A$1:$BT$1,0),0)</f>
        <v>8.0723950553974131</v>
      </c>
      <c r="AE43" s="900">
        <f>VLOOKUP(年度マスタ!$K$4&amp;"_"&amp;AE$33,データシート1!$A:$BT,MATCH("aa_"&amp;$S43,データシート1!$A$1:$BT$1,0),0)</f>
        <v>7.9267599106125202</v>
      </c>
      <c r="AF43" s="900">
        <f>VLOOKUP(年度マスタ!$K$4&amp;"_"&amp;AF$33,データシート1!$A:$BT,MATCH("aa_"&amp;$S43,データシート1!$A$1:$BT$1,0),0)</f>
        <v>7.6853534278512043</v>
      </c>
      <c r="AG43" s="900">
        <f>VLOOKUP(年度マスタ!$K$4&amp;"_"&amp;AG$33,データシート1!$A:$BT,MATCH("aa_"&amp;$S43,データシート1!$A$1:$BT$1,0),0)</f>
        <v>7.4441361242248307</v>
      </c>
      <c r="AH43" s="900">
        <f>VLOOKUP(年度マスタ!$K$4&amp;"_"&amp;AH$33,データシート1!$A:$BT,MATCH("aa_"&amp;$S43,データシート1!$A$1:$BT$1,0),0)</f>
        <v>7.1158516538467005</v>
      </c>
      <c r="AI43" s="900">
        <f>VLOOKUP(年度マスタ!$K$4&amp;"_"&amp;AI$33,データシート1!$A:$BT,MATCH("aa_"&amp;$S43,データシート1!$A$1:$BT$1,0),0)</f>
        <v>6.2442881685569658</v>
      </c>
      <c r="AJ43" s="900">
        <f>VLOOKUP(年度マスタ!$K$4&amp;"_"&amp;AJ$33,データシート1!$A:$BT,MATCH("aa_"&amp;$S43,データシート1!$A$1:$BT$1,0),0)</f>
        <v>6.000583970898365</v>
      </c>
      <c r="AK43" s="901">
        <f>VLOOKUP(年度マスタ!$K$4&amp;"_"&amp;AK$33,データシート1!$A:$BT,MATCH("aa_"&amp;$S43,データシート1!$A$1:$BT$1,0),0)</f>
        <v>6.2870769717005368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7.9197202641360818</v>
      </c>
      <c r="Y44" s="900">
        <f>VLOOKUP(年度マスタ!$K$4&amp;"_"&amp;Y$33,データシート1!$A:$BT,MATCH("aa_"&amp;$S44,データシート1!$A$1:$BT$1,0),0)</f>
        <v>7.7913493054263876</v>
      </c>
      <c r="Z44" s="900">
        <f>VLOOKUP(年度マスタ!$K$4&amp;"_"&amp;Z$33,データシート1!$A:$BT,MATCH("aa_"&amp;$S44,データシート1!$A$1:$BT$1,0),0)</f>
        <v>7.4276350650279754</v>
      </c>
      <c r="AA44" s="900">
        <f>VLOOKUP(年度マスタ!$K$4&amp;"_"&amp;AA$33,データシート1!$A:$BT,MATCH("aa_"&amp;$S44,データシート1!$A$1:$BT$1,0),0)</f>
        <v>7.5694268668210434</v>
      </c>
      <c r="AB44" s="900">
        <f>VLOOKUP(年度マスタ!$K$4&amp;"_"&amp;AB$33,データシート1!$A:$BT,MATCH("aa_"&amp;$S44,データシート1!$A$1:$BT$1,0),0)</f>
        <v>7.8227398985435599</v>
      </c>
      <c r="AC44" s="900">
        <f>VLOOKUP(年度マスタ!$K$4&amp;"_"&amp;AC$33,データシート1!$A:$BT,MATCH("aa_"&amp;$S44,データシート1!$A$1:$BT$1,0),0)</f>
        <v>7.858379976717937</v>
      </c>
      <c r="AD44" s="900">
        <f>VLOOKUP(年度マスタ!$K$4&amp;"_"&amp;AD$33,データシート1!$A:$BT,MATCH("aa_"&amp;$S44,データシート1!$A$1:$BT$1,0),0)</f>
        <v>7.9449932953450721</v>
      </c>
      <c r="AE44" s="900">
        <f>VLOOKUP(年度マスタ!$K$4&amp;"_"&amp;AE$33,データシート1!$A:$BT,MATCH("aa_"&amp;$S44,データシート1!$A$1:$BT$1,0),0)</f>
        <v>7.7350853190246642</v>
      </c>
      <c r="AF44" s="900">
        <f>VLOOKUP(年度マスタ!$K$4&amp;"_"&amp;AF$33,データシート1!$A:$BT,MATCH("aa_"&amp;$S44,データシート1!$A$1:$BT$1,0),0)</f>
        <v>7.5267641746631453</v>
      </c>
      <c r="AG44" s="900">
        <f>VLOOKUP(年度マスタ!$K$4&amp;"_"&amp;AG$33,データシート1!$A:$BT,MATCH("aa_"&amp;$S44,データシート1!$A$1:$BT$1,0),0)</f>
        <v>7.3371237334975019</v>
      </c>
      <c r="AH44" s="900">
        <f>VLOOKUP(年度マスタ!$K$4&amp;"_"&amp;AH$33,データシート1!$A:$BT,MATCH("aa_"&amp;$S44,データシート1!$A$1:$BT$1,0),0)</f>
        <v>7.1468442197693749</v>
      </c>
      <c r="AI44" s="900">
        <f>VLOOKUP(年度マスタ!$K$4&amp;"_"&amp;AI$33,データシート1!$A:$BT,MATCH("aa_"&amp;$S44,データシート1!$A$1:$BT$1,0),0)</f>
        <v>6.6876963111991534</v>
      </c>
      <c r="AJ44" s="900">
        <f>VLOOKUP(年度マスタ!$K$4&amp;"_"&amp;AJ$33,データシート1!$A:$BT,MATCH("aa_"&amp;$S44,データシート1!$A$1:$BT$1,0),0)</f>
        <v>6.7840504563768009</v>
      </c>
      <c r="AK44" s="901">
        <f>VLOOKUP(年度マスタ!$K$4&amp;"_"&amp;AK$33,データシート1!$A:$BT,MATCH("aa_"&amp;$S44,データシート1!$A$1:$BT$1,0),0)</f>
        <v>6.4075741035417462</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0.59649857070467405</v>
      </c>
      <c r="Y45" s="900">
        <f>VLOOKUP(年度マスタ!$K$4&amp;"_"&amp;Y$33,データシート1!$A:$BT,MATCH("aa_"&amp;$S45,データシート1!$A$1:$BT$1,0),0)</f>
        <v>0.59001629421767399</v>
      </c>
      <c r="Z45" s="900">
        <f>VLOOKUP(年度マスタ!$K$4&amp;"_"&amp;Z$33,データシート1!$A:$BT,MATCH("aa_"&amp;$S45,データシート1!$A$1:$BT$1,0),0)</f>
        <v>0.58492564343338305</v>
      </c>
      <c r="AA45" s="900">
        <f>VLOOKUP(年度マスタ!$K$4&amp;"_"&amp;AA$33,データシート1!$A:$BT,MATCH("aa_"&amp;$S45,データシート1!$A$1:$BT$1,0),0)</f>
        <v>0.60119925151097997</v>
      </c>
      <c r="AB45" s="900">
        <f>VLOOKUP(年度マスタ!$K$4&amp;"_"&amp;AB$33,データシート1!$A:$BT,MATCH("aa_"&amp;$S45,データシート1!$A$1:$BT$1,0),0)</f>
        <v>0.58108996221058695</v>
      </c>
      <c r="AC45" s="900">
        <f>VLOOKUP(年度マスタ!$K$4&amp;"_"&amp;AC$33,データシート1!$A:$BT,MATCH("aa_"&amp;$S45,データシート1!$A$1:$BT$1,0),0)</f>
        <v>0.52872485082529397</v>
      </c>
      <c r="AD45" s="900">
        <f>VLOOKUP(年度マスタ!$K$4&amp;"_"&amp;AD$33,データシート1!$A:$BT,MATCH("aa_"&amp;$S45,データシート1!$A$1:$BT$1,0),0)</f>
        <v>0.49833422625304902</v>
      </c>
      <c r="AE45" s="900">
        <f>VLOOKUP(年度マスタ!$K$4&amp;"_"&amp;AE$33,データシート1!$A:$BT,MATCH("aa_"&amp;$S45,データシート1!$A$1:$BT$1,0),0)</f>
        <v>0.47570670757854649</v>
      </c>
      <c r="AF45" s="900">
        <f>VLOOKUP(年度マスタ!$K$4&amp;"_"&amp;AF$33,データシート1!$A:$BT,MATCH("aa_"&amp;$S45,データシート1!$A$1:$BT$1,0),0)</f>
        <v>0.45332530615529498</v>
      </c>
      <c r="AG45" s="900">
        <f>VLOOKUP(年度マスタ!$K$4&amp;"_"&amp;AG$33,データシート1!$A:$BT,MATCH("aa_"&amp;$S45,データシート1!$A$1:$BT$1,0),0)</f>
        <v>0.41197541697129503</v>
      </c>
      <c r="AH45" s="900">
        <f>VLOOKUP(年度マスタ!$K$4&amp;"_"&amp;AH$33,データシート1!$A:$BT,MATCH("aa_"&amp;$S45,データシート1!$A$1:$BT$1,0),0)</f>
        <v>0.39593276859413901</v>
      </c>
      <c r="AI45" s="900">
        <f>VLOOKUP(年度マスタ!$K$4&amp;"_"&amp;AI$33,データシート1!$A:$BT,MATCH("aa_"&amp;$S45,データシート1!$A$1:$BT$1,0),0)</f>
        <v>0.36744322822206799</v>
      </c>
      <c r="AJ45" s="900">
        <f>VLOOKUP(年度マスタ!$K$4&amp;"_"&amp;AJ$33,データシート1!$A:$BT,MATCH("aa_"&amp;$S45,データシート1!$A$1:$BT$1,0),0)</f>
        <v>0.35604458090956498</v>
      </c>
      <c r="AK45" s="901">
        <f>VLOOKUP(年度マスタ!$K$4&amp;"_"&amp;AK$33,データシート1!$A:$BT,MATCH("aa_"&amp;$S45,データシート1!$A$1:$BT$1,0),0)</f>
        <v>0.3521593978773781</v>
      </c>
      <c r="AL45" s="330"/>
      <c r="AW45" s="17" t="str">
        <f>AW48</f>
        <v>女川町</v>
      </c>
      <c r="AX45" s="1010">
        <f t="shared" ref="AX45:BB45" si="15">AX48/$BC48</f>
        <v>0.34045677493226278</v>
      </c>
      <c r="AY45" s="1010">
        <f t="shared" si="15"/>
        <v>0.19619532375515175</v>
      </c>
      <c r="AZ45" s="1010">
        <f t="shared" si="15"/>
        <v>0.17397618938011694</v>
      </c>
      <c r="BA45" s="1010">
        <f t="shared" si="15"/>
        <v>0.27032022406406697</v>
      </c>
      <c r="BB45" s="1010">
        <f t="shared" si="15"/>
        <v>1.9051487868401731E-2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2.1352426737448669</v>
      </c>
      <c r="Y46" s="900">
        <f>VLOOKUP(年度マスタ!$K$4&amp;"_"&amp;Y$33,データシート1!$A:$BT,MATCH("aa_"&amp;$S46,データシート1!$A$1:$BT$1,0),0)</f>
        <v>2.2464079573436302</v>
      </c>
      <c r="Z46" s="900">
        <f>VLOOKUP(年度マスタ!$K$4&amp;"_"&amp;Z$33,データシート1!$A:$BT,MATCH("aa_"&amp;$S46,データシート1!$A$1:$BT$1,0),0)</f>
        <v>0.89049111449447238</v>
      </c>
      <c r="AA46" s="900">
        <f>VLOOKUP(年度マスタ!$K$4&amp;"_"&amp;AA$33,データシート1!$A:$BT,MATCH("aa_"&amp;$S46,データシート1!$A$1:$BT$1,0),0)</f>
        <v>1.367113665269903</v>
      </c>
      <c r="AB46" s="900">
        <f>VLOOKUP(年度マスタ!$K$4&amp;"_"&amp;AB$33,データシート1!$A:$BT,MATCH("aa_"&amp;$S46,データシート1!$A$1:$BT$1,0),0)</f>
        <v>1.4630171462722801</v>
      </c>
      <c r="AC46" s="900">
        <f>VLOOKUP(年度マスタ!$K$4&amp;"_"&amp;AC$33,データシート1!$A:$BT,MATCH("aa_"&amp;$S46,データシート1!$A$1:$BT$1,0),0)</f>
        <v>1.435249325728412</v>
      </c>
      <c r="AD46" s="900">
        <f>VLOOKUP(年度マスタ!$K$4&amp;"_"&amp;AD$33,データシート1!$A:$BT,MATCH("aa_"&amp;$S46,データシート1!$A$1:$BT$1,0),0)</f>
        <v>1.5246907175005553</v>
      </c>
      <c r="AE46" s="900">
        <f>VLOOKUP(年度マスタ!$K$4&amp;"_"&amp;AE$33,データシート1!$A:$BT,MATCH("aa_"&amp;$S46,データシート1!$A$1:$BT$1,0),0)</f>
        <v>1.2042473498625041</v>
      </c>
      <c r="AF46" s="900">
        <f>VLOOKUP(年度マスタ!$K$4&amp;"_"&amp;AF$33,データシート1!$A:$BT,MATCH("aa_"&amp;$S46,データシート1!$A$1:$BT$1,0),0)</f>
        <v>1.2852353862782684</v>
      </c>
      <c r="AG46" s="900">
        <f>VLOOKUP(年度マスタ!$K$4&amp;"_"&amp;AG$33,データシート1!$A:$BT,MATCH("aa_"&amp;$S46,データシート1!$A$1:$BT$1,0),0)</f>
        <v>1.0970720253401742</v>
      </c>
      <c r="AH46" s="900">
        <f>VLOOKUP(年度マスタ!$K$4&amp;"_"&amp;AH$33,データシート1!$A:$BT,MATCH("aa_"&amp;$S46,データシート1!$A$1:$BT$1,0),0)</f>
        <v>1.0684196150596015</v>
      </c>
      <c r="AI46" s="900">
        <f>VLOOKUP(年度マスタ!$K$4&amp;"_"&amp;AI$33,データシート1!$A:$BT,MATCH("aa_"&amp;$S46,データシート1!$A$1:$BT$1,0),0)</f>
        <v>1.0612413137331007</v>
      </c>
      <c r="AJ46" s="900">
        <f>VLOOKUP(年度マスタ!$K$4&amp;"_"&amp;AJ$33,データシート1!$A:$BT,MATCH("aa_"&amp;$S46,データシート1!$A$1:$BT$1,0),0)</f>
        <v>0.97895323026288816</v>
      </c>
      <c r="AK46" s="901">
        <f>VLOOKUP(年度マスタ!$K$4&amp;"_"&amp;AK$33,データシート1!$A:$BT,MATCH("aa_"&amp;$S46,データシート1!$A$1:$BT$1,0),0)</f>
        <v>0.90114218191987205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1.651906857073653</v>
      </c>
      <c r="Y47" s="903">
        <f>VLOOKUP(年度マスタ!$K$4&amp;"_"&amp;Y$33,データシート1!$A:$BT,MATCH("aa_"&amp;$S47,データシート1!$A$1:$BT$1,0),0)</f>
        <v>1.778653916468838</v>
      </c>
      <c r="Z47" s="903">
        <f>VLOOKUP(年度マスタ!$K$4&amp;"_"&amp;Z$33,データシート1!$A:$BT,MATCH("aa_"&amp;$S47,データシート1!$A$1:$BT$1,0),0)</f>
        <v>1.5519213869092039</v>
      </c>
      <c r="AA47" s="903">
        <f>VLOOKUP(年度マスタ!$K$4&amp;"_"&amp;AA$33,データシート1!$A:$BT,MATCH("aa_"&amp;$S47,データシート1!$A$1:$BT$1,0),0)</f>
        <v>1.140536390020239</v>
      </c>
      <c r="AB47" s="903">
        <f>VLOOKUP(年度マスタ!$K$4&amp;"_"&amp;AB$33,データシート1!$A:$BT,MATCH("aa_"&amp;$S47,データシート1!$A$1:$BT$1,0),0)</f>
        <v>1.127346353352618</v>
      </c>
      <c r="AC47" s="903">
        <f>VLOOKUP(年度マスタ!$K$4&amp;"_"&amp;AC$33,データシート1!$A:$BT,MATCH("aa_"&amp;$S47,データシート1!$A$1:$BT$1,0),0)</f>
        <v>1.1950146268796289</v>
      </c>
      <c r="AD47" s="903">
        <f>VLOOKUP(年度マスタ!$K$4&amp;"_"&amp;AD$33,データシート1!$A:$BT,MATCH("aa_"&amp;$S47,データシート1!$A$1:$BT$1,0),0)</f>
        <v>1.017712889827608</v>
      </c>
      <c r="AE47" s="903">
        <f>VLOOKUP(年度マスタ!$K$4&amp;"_"&amp;AE$33,データシート1!$A:$BT,MATCH("aa_"&amp;$S47,データシート1!$A$1:$BT$1,0),0)</f>
        <v>1.0734883699653988</v>
      </c>
      <c r="AF47" s="903">
        <f>VLOOKUP(年度マスタ!$K$4&amp;"_"&amp;AF$33,データシート1!$A:$BT,MATCH("aa_"&amp;$S47,データシート1!$A$1:$BT$1,0),0)</f>
        <v>1.2553522335817109</v>
      </c>
      <c r="AG47" s="903">
        <f>VLOOKUP(年度マスタ!$K$4&amp;"_"&amp;AG$33,データシート1!$A:$BT,MATCH("aa_"&amp;$S47,データシート1!$A$1:$BT$1,0),0)</f>
        <v>1.1462399692315897</v>
      </c>
      <c r="AH47" s="903">
        <f>VLOOKUP(年度マスタ!$K$4&amp;"_"&amp;AH$33,データシート1!$A:$BT,MATCH("aa_"&amp;$S47,データシート1!$A$1:$BT$1,0),0)</f>
        <v>1.2102895701894369</v>
      </c>
      <c r="AI47" s="903">
        <f>VLOOKUP(年度マスタ!$K$4&amp;"_"&amp;AI$33,データシート1!$A:$BT,MATCH("aa_"&amp;$S47,データシート1!$A$1:$BT$1,0),0)</f>
        <v>1.1845635146412441</v>
      </c>
      <c r="AJ47" s="903">
        <f>VLOOKUP(年度マスタ!$K$4&amp;"_"&amp;AJ$33,データシート1!$A:$BT,MATCH("aa_"&amp;$S47,データシート1!$A$1:$BT$1,0),0)</f>
        <v>1.1311953490575699</v>
      </c>
      <c r="AK47" s="904">
        <f>VLOOKUP(年度マスタ!$K$4&amp;"_"&amp;AK$33,データシート1!$A:$BT,MATCH("aa_"&amp;$S47,データシート1!$A$1:$BT$1,0),0)</f>
        <v>0.98301653794704047</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女川町</v>
      </c>
      <c r="AX48" s="1011">
        <f>SUM(AY39:BA39)</f>
        <v>17.566850553945962</v>
      </c>
      <c r="AY48" s="1011">
        <f>BB39</f>
        <v>10.123264348243669</v>
      </c>
      <c r="AZ48" s="1011">
        <f>BC39</f>
        <v>8.9768039405107398</v>
      </c>
      <c r="BA48" s="1011">
        <f>SUM(BD39:BG39)</f>
        <v>13.947952655039533</v>
      </c>
      <c r="BB48" s="1011">
        <f>BH39</f>
        <v>0.98301653794704047</v>
      </c>
      <c r="BC48" s="1011">
        <f>SUM(AX48:BB48)</f>
        <v>51.597888035686935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51.597888035686935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17.566850553945962</v>
      </c>
      <c r="P52" s="453">
        <f t="shared" ref="P52:P64" si="18">O52/$O$51</f>
        <v>0.34045677493226278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12.800044866583708</v>
      </c>
      <c r="P53" s="454">
        <f t="shared" si="18"/>
        <v>0.24807303852690135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1.3942504754329155</v>
      </c>
      <c r="P54" s="454">
        <f t="shared" si="18"/>
        <v>2.7021464027143945E-2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3.3725552119293396</v>
      </c>
      <c r="P55" s="454">
        <f t="shared" si="18"/>
        <v>6.5362272378217498E-2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10.123264348243669</v>
      </c>
      <c r="P56" s="453">
        <f t="shared" si="18"/>
        <v>0.19619532375515175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8.9768039405107398</v>
      </c>
      <c r="P57" s="453">
        <f t="shared" si="18"/>
        <v>0.17397618938011694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13.947952655039533</v>
      </c>
      <c r="P58" s="453">
        <f t="shared" si="18"/>
        <v>0.27032022406406697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12.694651075242284</v>
      </c>
      <c r="P59" s="454">
        <f t="shared" si="18"/>
        <v>0.24603043958819035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6.2870769717005368</v>
      </c>
      <c r="P60" s="454">
        <f t="shared" si="18"/>
        <v>0.12184756413580669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6.4075741035417462</v>
      </c>
      <c r="P61" s="454">
        <f t="shared" si="18"/>
        <v>0.12418287545238363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0.3521593978773781</v>
      </c>
      <c r="P62" s="454">
        <f t="shared" si="18"/>
        <v>6.8250738796481773E-3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0.90114218191987205</v>
      </c>
      <c r="P63" s="454">
        <f t="shared" si="18"/>
        <v>1.7464710596228474E-2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0.98301653794704047</v>
      </c>
      <c r="P64" s="612">
        <f t="shared" si="18"/>
        <v>1.9051487868401731E-2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女川町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352.64920000000001</v>
      </c>
      <c r="AI7" s="78">
        <f>VLOOKUP(年度マスタ!$K$4&amp;"_"&amp;$AG7,データシート1!$A:$BT,MATCH("ab_"&amp;AI$2,データシート1!$A$1:$BT$1,0),0)</f>
        <v>517</v>
      </c>
      <c r="AJ7" s="78">
        <f>VLOOKUP(年度マスタ!$K$4&amp;"_"&amp;$AG7,データシート1!$A:$BT,MATCH("ab_"&amp;AJ$2,データシート1!$A$1:$BT$1,0),0)</f>
        <v>118</v>
      </c>
      <c r="AK7" s="78">
        <f>VLOOKUP(年度マスタ!$K$4&amp;"_"&amp;$AG7,データシート1!$A:$BT,MATCH("ab_"&amp;AK$2,データシート1!$A$1:$BT$1,0),0)</f>
        <v>3651</v>
      </c>
      <c r="AL7" s="78">
        <f>VLOOKUP(年度マスタ!$K$4&amp;"_"&amp;$AG7,データシート1!$A:$BT,MATCH("ab_"&amp;AL$2,データシート1!$A$1:$BT$1,0),0)</f>
        <v>3883</v>
      </c>
      <c r="AM7" s="78">
        <f>VLOOKUP(年度マスタ!$K$4&amp;"_"&amp;$AG7,データシート1!$A:$BT,MATCH("ab_"&amp;AM$2,データシート1!$A$1:$BT$1,0),0)</f>
        <v>5270</v>
      </c>
      <c r="AN7" s="78">
        <f>VLOOKUP(年度マスタ!$K$4&amp;"_"&amp;$AG7,データシート1!$A:$BT,MATCH("ab_"&amp;AN$2,データシート1!$A$1:$BT$1,0),0)</f>
        <v>1594</v>
      </c>
      <c r="AO7" s="78">
        <f>VLOOKUP(年度マスタ!$K$4&amp;"_"&amp;$AG7,データシート1!$A:$BT,MATCH("ab_"&amp;AO$2,データシート1!$A$1:$BT$1,0),0)</f>
        <v>10232</v>
      </c>
      <c r="AP7" s="78">
        <f>VLOOKUP(年度マスタ!$K$4&amp;"_"&amp;$AG7,データシート1!$A:$BT,MATCH("ab_"&amp;AP$2,データシート1!$A$1:$BT$1,0),0)</f>
        <v>393469</v>
      </c>
      <c r="AQ7" s="954">
        <f>VLOOKUP(年度マスタ!$K$4&amp;"_"&amp;$AG7,データシート1!$A:$BT,MATCH("ab_"&amp;AQ$2,データシート1!$A$1:$BT$1,0),0)</f>
        <v>1.651906857073653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335.10059999999999</v>
      </c>
      <c r="AI8" s="78">
        <f>VLOOKUP(年度マスタ!$K$4&amp;"_"&amp;$AG8,データシート1!$A:$BT,MATCH("ab_"&amp;AI$2,データシート1!$A$1:$BT$1,0),0)</f>
        <v>517</v>
      </c>
      <c r="AJ8" s="78">
        <f>VLOOKUP(年度マスタ!$K$4&amp;"_"&amp;$AG8,データシート1!$A:$BT,MATCH("ab_"&amp;AJ$2,データシート1!$A$1:$BT$1,0),0)</f>
        <v>118</v>
      </c>
      <c r="AK8" s="78">
        <f>VLOOKUP(年度マスタ!$K$4&amp;"_"&amp;$AG8,データシート1!$A:$BT,MATCH("ab_"&amp;AK$2,データシート1!$A$1:$BT$1,0),0)</f>
        <v>3651</v>
      </c>
      <c r="AL8" s="78">
        <f>VLOOKUP(年度マスタ!$K$4&amp;"_"&amp;$AG8,データシート1!$A:$BT,MATCH("ab_"&amp;AL$2,データシート1!$A$1:$BT$1,0),0)</f>
        <v>3794</v>
      </c>
      <c r="AM8" s="78">
        <f>VLOOKUP(年度マスタ!$K$4&amp;"_"&amp;$AG8,データシート1!$A:$BT,MATCH("ab_"&amp;AM$2,データシート1!$A$1:$BT$1,0),0)</f>
        <v>5290</v>
      </c>
      <c r="AN8" s="78">
        <f>VLOOKUP(年度マスタ!$K$4&amp;"_"&amp;$AG8,データシート1!$A:$BT,MATCH("ab_"&amp;AN$2,データシート1!$A$1:$BT$1,0),0)</f>
        <v>1529</v>
      </c>
      <c r="AO8" s="78">
        <f>VLOOKUP(年度マスタ!$K$4&amp;"_"&amp;$AG8,データシート1!$A:$BT,MATCH("ab_"&amp;AO$2,データシート1!$A$1:$BT$1,0),0)</f>
        <v>9698</v>
      </c>
      <c r="AP8" s="78">
        <f>VLOOKUP(年度マスタ!$K$4&amp;"_"&amp;$AG8,データシート1!$A:$BT,MATCH("ab_"&amp;AP$2,データシート1!$A$1:$BT$1,0),0)</f>
        <v>392287</v>
      </c>
      <c r="AQ8" s="954">
        <f>VLOOKUP(年度マスタ!$K$4&amp;"_"&amp;$AG8,データシート1!$A:$BT,MATCH("ab_"&amp;AQ$2,データシート1!$A$1:$BT$1,0),0)</f>
        <v>1.778653916468838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67.407499999999999</v>
      </c>
      <c r="AI9" s="78">
        <f>VLOOKUP(年度マスタ!$K$4&amp;"_"&amp;$AG9,データシート1!$A:$BT,MATCH("ab_"&amp;AI$2,データシート1!$A$1:$BT$1,0),0)</f>
        <v>517</v>
      </c>
      <c r="AJ9" s="78">
        <f>VLOOKUP(年度マスタ!$K$4&amp;"_"&amp;$AG9,データシート1!$A:$BT,MATCH("ab_"&amp;AJ$2,データシート1!$A$1:$BT$1,0),0)</f>
        <v>118</v>
      </c>
      <c r="AK9" s="78">
        <f>VLOOKUP(年度マスタ!$K$4&amp;"_"&amp;$AG9,データシート1!$A:$BT,MATCH("ab_"&amp;AK$2,データシート1!$A$1:$BT$1,0),0)</f>
        <v>3651</v>
      </c>
      <c r="AL9" s="78">
        <f>VLOOKUP(年度マスタ!$K$4&amp;"_"&amp;$AG9,データシート1!$A:$BT,MATCH("ab_"&amp;AL$2,データシート1!$A$1:$BT$1,0),0)</f>
        <v>3426</v>
      </c>
      <c r="AM9" s="78">
        <f>VLOOKUP(年度マスタ!$K$4&amp;"_"&amp;$AG9,データシート1!$A:$BT,MATCH("ab_"&amp;AM$2,データシート1!$A$1:$BT$1,0),0)</f>
        <v>4965</v>
      </c>
      <c r="AN9" s="78">
        <f>VLOOKUP(年度マスタ!$K$4&amp;"_"&amp;$AG9,データシート1!$A:$BT,MATCH("ab_"&amp;AN$2,データシート1!$A$1:$BT$1,0),0)</f>
        <v>1501</v>
      </c>
      <c r="AO9" s="78">
        <f>VLOOKUP(年度マスタ!$K$4&amp;"_"&amp;$AG9,データシート1!$A:$BT,MATCH("ab_"&amp;AO$2,データシート1!$A$1:$BT$1,0),0)</f>
        <v>8335</v>
      </c>
      <c r="AP9" s="78">
        <f>VLOOKUP(年度マスタ!$K$4&amp;"_"&amp;$AG9,データシート1!$A:$BT,MATCH("ab_"&amp;AP$2,データシート1!$A$1:$BT$1,0),0)</f>
        <v>155248</v>
      </c>
      <c r="AQ9" s="954">
        <f>VLOOKUP(年度マスタ!$K$4&amp;"_"&amp;$AG9,データシート1!$A:$BT,MATCH("ab_"&amp;AQ$2,データシート1!$A$1:$BT$1,0),0)</f>
        <v>1.5519213869092039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64.025599999999997</v>
      </c>
      <c r="AI10" s="78">
        <f>VLOOKUP(年度マスタ!$K$4&amp;"_"&amp;$AG10,データシート1!$A:$BT,MATCH("ab_"&amp;AI$2,データシート1!$A$1:$BT$1,0),0)</f>
        <v>517</v>
      </c>
      <c r="AJ10" s="78">
        <f>VLOOKUP(年度マスタ!$K$4&amp;"_"&amp;$AG10,データシート1!$A:$BT,MATCH("ab_"&amp;AJ$2,データシート1!$A$1:$BT$1,0),0)</f>
        <v>118</v>
      </c>
      <c r="AK10" s="78">
        <f>VLOOKUP(年度マスタ!$K$4&amp;"_"&amp;$AG10,データシート1!$A:$BT,MATCH("ab_"&amp;AK$2,データシート1!$A$1:$BT$1,0),0)</f>
        <v>3651</v>
      </c>
      <c r="AL10" s="78">
        <f>VLOOKUP(年度マスタ!$K$4&amp;"_"&amp;$AG10,データシート1!$A:$BT,MATCH("ab_"&amp;AL$2,データシート1!$A$1:$BT$1,0),0)</f>
        <v>3372</v>
      </c>
      <c r="AM10" s="78">
        <f>VLOOKUP(年度マスタ!$K$4&amp;"_"&amp;$AG10,データシート1!$A:$BT,MATCH("ab_"&amp;AM$2,データシート1!$A$1:$BT$1,0),0)</f>
        <v>4879</v>
      </c>
      <c r="AN10" s="78">
        <f>VLOOKUP(年度マスタ!$K$4&amp;"_"&amp;$AG10,データシート1!$A:$BT,MATCH("ab_"&amp;AN$2,データシート1!$A$1:$BT$1,0),0)</f>
        <v>1521</v>
      </c>
      <c r="AO10" s="78">
        <f>VLOOKUP(年度マスタ!$K$4&amp;"_"&amp;$AG10,データシート1!$A:$BT,MATCH("ab_"&amp;AO$2,データシート1!$A$1:$BT$1,0),0)</f>
        <v>7885</v>
      </c>
      <c r="AP10" s="78">
        <f>VLOOKUP(年度マスタ!$K$4&amp;"_"&amp;$AG10,データシート1!$A:$BT,MATCH("ab_"&amp;AP$2,データシート1!$A$1:$BT$1,0),0)</f>
        <v>232169</v>
      </c>
      <c r="AQ10" s="954">
        <f>VLOOKUP(年度マスタ!$K$4&amp;"_"&amp;$AG10,データシート1!$A:$BT,MATCH("ab_"&amp;AQ$2,データシート1!$A$1:$BT$1,0),0)</f>
        <v>1.140536390020239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80.384600000000006</v>
      </c>
      <c r="AI11" s="78">
        <f>VLOOKUP(年度マスタ!$K$4&amp;"_"&amp;$AG11,データシート1!$A:$BT,MATCH("ab_"&amp;AI$2,データシート1!$A$1:$BT$1,0),0)</f>
        <v>517</v>
      </c>
      <c r="AJ11" s="78">
        <f>VLOOKUP(年度マスタ!$K$4&amp;"_"&amp;$AG11,データシート1!$A:$BT,MATCH("ab_"&amp;AJ$2,データシート1!$A$1:$BT$1,0),0)</f>
        <v>118</v>
      </c>
      <c r="AK11" s="78">
        <f>VLOOKUP(年度マスタ!$K$4&amp;"_"&amp;$AG11,データシート1!$A:$BT,MATCH("ab_"&amp;AK$2,データシート1!$A$1:$BT$1,0),0)</f>
        <v>3651</v>
      </c>
      <c r="AL11" s="78">
        <f>VLOOKUP(年度マスタ!$K$4&amp;"_"&amp;$AG11,データシート1!$A:$BT,MATCH("ab_"&amp;AL$2,データシート1!$A$1:$BT$1,0),0)</f>
        <v>3273</v>
      </c>
      <c r="AM11" s="78">
        <f>VLOOKUP(年度マスタ!$K$4&amp;"_"&amp;$AG11,データシート1!$A:$BT,MATCH("ab_"&amp;AM$2,データシート1!$A$1:$BT$1,0),0)</f>
        <v>4797</v>
      </c>
      <c r="AN11" s="78">
        <f>VLOOKUP(年度マスタ!$K$4&amp;"_"&amp;$AG11,データシート1!$A:$BT,MATCH("ab_"&amp;AN$2,データシート1!$A$1:$BT$1,0),0)</f>
        <v>1566</v>
      </c>
      <c r="AO11" s="78">
        <f>VLOOKUP(年度マスタ!$K$4&amp;"_"&amp;$AG11,データシート1!$A:$BT,MATCH("ab_"&amp;AO$2,データシート1!$A$1:$BT$1,0),0)</f>
        <v>7512</v>
      </c>
      <c r="AP11" s="78">
        <f>VLOOKUP(年度マスタ!$K$4&amp;"_"&amp;$AG11,データシート1!$A:$BT,MATCH("ab_"&amp;AP$2,データシート1!$A$1:$BT$1,0),0)</f>
        <v>242527</v>
      </c>
      <c r="AQ11" s="954">
        <f>VLOOKUP(年度マスタ!$K$4&amp;"_"&amp;$AG11,データシート1!$A:$BT,MATCH("ab_"&amp;AQ$2,データシート1!$A$1:$BT$1,0),0)</f>
        <v>1.127346353352618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109.0228</v>
      </c>
      <c r="AI12" s="78">
        <f>VLOOKUP(年度マスタ!$K$4&amp;"_"&amp;$AG12,データシート1!$A:$BT,MATCH("ab_"&amp;AI$2,データシート1!$A$1:$BT$1,0),0)</f>
        <v>666</v>
      </c>
      <c r="AJ12" s="78">
        <f>VLOOKUP(年度マスタ!$K$4&amp;"_"&amp;$AG12,データシート1!$A:$BT,MATCH("ab_"&amp;AJ$2,データシート1!$A$1:$BT$1,0),0)</f>
        <v>29</v>
      </c>
      <c r="AK12" s="78">
        <f>VLOOKUP(年度マスタ!$K$4&amp;"_"&amp;$AG12,データシート1!$A:$BT,MATCH("ab_"&amp;AK$2,データシート1!$A$1:$BT$1,0),0)</f>
        <v>2137</v>
      </c>
      <c r="AL12" s="78">
        <f>VLOOKUP(年度マスタ!$K$4&amp;"_"&amp;$AG12,データシート1!$A:$BT,MATCH("ab_"&amp;AL$2,データシート1!$A$1:$BT$1,0),0)</f>
        <v>3204</v>
      </c>
      <c r="AM12" s="78">
        <f>VLOOKUP(年度マスタ!$K$4&amp;"_"&amp;$AG12,データシート1!$A:$BT,MATCH("ab_"&amp;AM$2,データシート1!$A$1:$BT$1,0),0)</f>
        <v>4734</v>
      </c>
      <c r="AN12" s="78">
        <f>VLOOKUP(年度マスタ!$K$4&amp;"_"&amp;$AG12,データシート1!$A:$BT,MATCH("ab_"&amp;AN$2,データシート1!$A$1:$BT$1,0),0)</f>
        <v>1565</v>
      </c>
      <c r="AO12" s="78">
        <f>VLOOKUP(年度マスタ!$K$4&amp;"_"&amp;$AG12,データシート1!$A:$BT,MATCH("ab_"&amp;AO$2,データシート1!$A$1:$BT$1,0),0)</f>
        <v>7124</v>
      </c>
      <c r="AP12" s="78">
        <f>VLOOKUP(年度マスタ!$K$4&amp;"_"&amp;$AG12,データシート1!$A:$BT,MATCH("ab_"&amp;AP$2,データシート1!$A$1:$BT$1,0),0)</f>
        <v>238672</v>
      </c>
      <c r="AQ12" s="954">
        <f>VLOOKUP(年度マスタ!$K$4&amp;"_"&amp;$AG12,データシート1!$A:$BT,MATCH("ab_"&amp;AQ$2,データシート1!$A$1:$BT$1,0),0)</f>
        <v>1.1950146268796289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129.00040000000001</v>
      </c>
      <c r="AI13" s="78">
        <f>VLOOKUP(年度マスタ!$K$4&amp;"_"&amp;$AG13,データシート1!$A:$BT,MATCH("ab_"&amp;AI$2,データシート1!$A$1:$BT$1,0),0)</f>
        <v>666</v>
      </c>
      <c r="AJ13" s="78">
        <f>VLOOKUP(年度マスタ!$K$4&amp;"_"&amp;$AG13,データシート1!$A:$BT,MATCH("ab_"&amp;AJ$2,データシート1!$A$1:$BT$1,0),0)</f>
        <v>29</v>
      </c>
      <c r="AK13" s="78">
        <f>VLOOKUP(年度マスタ!$K$4&amp;"_"&amp;$AG13,データシート1!$A:$BT,MATCH("ab_"&amp;AK$2,データシート1!$A$1:$BT$1,0),0)</f>
        <v>2137</v>
      </c>
      <c r="AL13" s="78">
        <f>VLOOKUP(年度マスタ!$K$4&amp;"_"&amp;$AG13,データシート1!$A:$BT,MATCH("ab_"&amp;AL$2,データシート1!$A$1:$BT$1,0),0)</f>
        <v>3152</v>
      </c>
      <c r="AM13" s="78">
        <f>VLOOKUP(年度マスタ!$K$4&amp;"_"&amp;$AG13,データシート1!$A:$BT,MATCH("ab_"&amp;AM$2,データシート1!$A$1:$BT$1,0),0)</f>
        <v>4690</v>
      </c>
      <c r="AN13" s="78">
        <f>VLOOKUP(年度マスタ!$K$4&amp;"_"&amp;$AG13,データシート1!$A:$BT,MATCH("ab_"&amp;AN$2,データシート1!$A$1:$BT$1,0),0)</f>
        <v>1581</v>
      </c>
      <c r="AO13" s="78">
        <f>VLOOKUP(年度マスタ!$K$4&amp;"_"&amp;$AG13,データシート1!$A:$BT,MATCH("ab_"&amp;AO$2,データシート1!$A$1:$BT$1,0),0)</f>
        <v>6859</v>
      </c>
      <c r="AP13" s="78">
        <f>VLOOKUP(年度マスタ!$K$4&amp;"_"&amp;$AG13,データシート1!$A:$BT,MATCH("ab_"&amp;AP$2,データシート1!$A$1:$BT$1,0),0)</f>
        <v>260621</v>
      </c>
      <c r="AQ13" s="954">
        <f>VLOOKUP(年度マスタ!$K$4&amp;"_"&amp;$AG13,データシート1!$A:$BT,MATCH("ab_"&amp;AQ$2,データシート1!$A$1:$BT$1,0),0)</f>
        <v>1.017712889827608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163.77350000000001</v>
      </c>
      <c r="AI14" s="78">
        <f>VLOOKUP(年度マスタ!$K$4&amp;"_"&amp;$AG14,データシート1!$A:$BT,MATCH("ab_"&amp;AI$2,データシート1!$A$1:$BT$1,0),0)</f>
        <v>666</v>
      </c>
      <c r="AJ14" s="78">
        <f>VLOOKUP(年度マスタ!$K$4&amp;"_"&amp;$AG14,データシート1!$A:$BT,MATCH("ab_"&amp;AJ$2,データシート1!$A$1:$BT$1,0),0)</f>
        <v>29</v>
      </c>
      <c r="AK14" s="78">
        <f>VLOOKUP(年度マスタ!$K$4&amp;"_"&amp;$AG14,データシート1!$A:$BT,MATCH("ab_"&amp;AK$2,データシート1!$A$1:$BT$1,0),0)</f>
        <v>2137</v>
      </c>
      <c r="AL14" s="78">
        <f>VLOOKUP(年度マスタ!$K$4&amp;"_"&amp;$AG14,データシート1!$A:$BT,MATCH("ab_"&amp;AL$2,データシート1!$A$1:$BT$1,0),0)</f>
        <v>3151</v>
      </c>
      <c r="AM14" s="78">
        <f>VLOOKUP(年度マスタ!$K$4&amp;"_"&amp;$AG14,データシート1!$A:$BT,MATCH("ab_"&amp;AM$2,データシート1!$A$1:$BT$1,0),0)</f>
        <v>4662</v>
      </c>
      <c r="AN14" s="78">
        <f>VLOOKUP(年度マスタ!$K$4&amp;"_"&amp;$AG14,データシート1!$A:$BT,MATCH("ab_"&amp;AN$2,データシート1!$A$1:$BT$1,0),0)</f>
        <v>1592</v>
      </c>
      <c r="AO14" s="78">
        <f>VLOOKUP(年度マスタ!$K$4&amp;"_"&amp;$AG14,データシート1!$A:$BT,MATCH("ab_"&amp;AO$2,データシート1!$A$1:$BT$1,0),0)</f>
        <v>6735</v>
      </c>
      <c r="AP14" s="78">
        <f>VLOOKUP(年度マスタ!$K$4&amp;"_"&amp;$AG14,データシート1!$A:$BT,MATCH("ab_"&amp;AP$2,データシート1!$A$1:$BT$1,0),0)</f>
        <v>205673.59337175521</v>
      </c>
      <c r="AQ14" s="954">
        <f>VLOOKUP(年度マスタ!$K$4&amp;"_"&amp;$AG14,データシート1!$A:$BT,MATCH("ab_"&amp;AQ$2,データシート1!$A$1:$BT$1,0),0)</f>
        <v>1.073488369965399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166.78540000000001</v>
      </c>
      <c r="AI15" s="78">
        <f>VLOOKUP(年度マスタ!$K$4&amp;"_"&amp;$AG15,データシート1!$A:$BT,MATCH("ab_"&amp;AI$2,データシート1!$A$1:$BT$1,0),0)</f>
        <v>666</v>
      </c>
      <c r="AJ15" s="78">
        <f>VLOOKUP(年度マスタ!$K$4&amp;"_"&amp;$AG15,データシート1!$A:$BT,MATCH("ab_"&amp;AJ$2,データシート1!$A$1:$BT$1,0),0)</f>
        <v>29</v>
      </c>
      <c r="AK15" s="78">
        <f>VLOOKUP(年度マスタ!$K$4&amp;"_"&amp;$AG15,データシート1!$A:$BT,MATCH("ab_"&amp;AK$2,データシート1!$A$1:$BT$1,0),0)</f>
        <v>2137</v>
      </c>
      <c r="AL15" s="78">
        <f>VLOOKUP(年度マスタ!$K$4&amp;"_"&amp;$AG15,データシート1!$A:$BT,MATCH("ab_"&amp;AL$2,データシート1!$A$1:$BT$1,0),0)</f>
        <v>3154</v>
      </c>
      <c r="AM15" s="78">
        <f>VLOOKUP(年度マスタ!$K$4&amp;"_"&amp;$AG15,データシート1!$A:$BT,MATCH("ab_"&amp;AM$2,データシート1!$A$1:$BT$1,0),0)</f>
        <v>4595</v>
      </c>
      <c r="AN15" s="78">
        <f>VLOOKUP(年度マスタ!$K$4&amp;"_"&amp;$AG15,データシート1!$A:$BT,MATCH("ab_"&amp;AN$2,データシート1!$A$1:$BT$1,0),0)</f>
        <v>1559</v>
      </c>
      <c r="AO15" s="78">
        <f>VLOOKUP(年度マスタ!$K$4&amp;"_"&amp;$AG15,データシート1!$A:$BT,MATCH("ab_"&amp;AO$2,データシート1!$A$1:$BT$1,0),0)</f>
        <v>6637</v>
      </c>
      <c r="AP15" s="78">
        <f>VLOOKUP(年度マスタ!$K$4&amp;"_"&amp;$AG15,データシート1!$A:$BT,MATCH("ab_"&amp;AP$2,データシート1!$A$1:$BT$1,0),0)</f>
        <v>223861</v>
      </c>
      <c r="AQ15" s="954">
        <f>VLOOKUP(年度マスタ!$K$4&amp;"_"&amp;$AG15,データシート1!$A:$BT,MATCH("ab_"&amp;AQ$2,データシート1!$A$1:$BT$1,0),0)</f>
        <v>1.2553522335817111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160.38720000000001</v>
      </c>
      <c r="AI16" s="78">
        <f>VLOOKUP(年度マスタ!$K$4&amp;"_"&amp;$AG16,データシート1!$A:$BT,MATCH("ab_"&amp;AI$2,データシート1!$A$1:$BT$1,0),0)</f>
        <v>666</v>
      </c>
      <c r="AJ16" s="78">
        <f>VLOOKUP(年度マスタ!$K$4&amp;"_"&amp;$AG16,データシート1!$A:$BT,MATCH("ab_"&amp;AJ$2,データシート1!$A$1:$BT$1,0),0)</f>
        <v>29</v>
      </c>
      <c r="AK16" s="78">
        <f>VLOOKUP(年度マスタ!$K$4&amp;"_"&amp;$AG16,データシート1!$A:$BT,MATCH("ab_"&amp;AK$2,データシート1!$A$1:$BT$1,0),0)</f>
        <v>2137</v>
      </c>
      <c r="AL16" s="78">
        <f>VLOOKUP(年度マスタ!$K$4&amp;"_"&amp;$AG16,データシート1!$A:$BT,MATCH("ab_"&amp;AL$2,データシート1!$A$1:$BT$1,0),0)</f>
        <v>3132</v>
      </c>
      <c r="AM16" s="78">
        <f>VLOOKUP(年度マスタ!$K$4&amp;"_"&amp;$AG16,データシート1!$A:$BT,MATCH("ab_"&amp;AM$2,データシート1!$A$1:$BT$1,0),0)</f>
        <v>4536</v>
      </c>
      <c r="AN16" s="78">
        <f>VLOOKUP(年度マスタ!$K$4&amp;"_"&amp;$AG16,データシート1!$A:$BT,MATCH("ab_"&amp;AN$2,データシート1!$A$1:$BT$1,0),0)</f>
        <v>1535</v>
      </c>
      <c r="AO16" s="78">
        <f>VLOOKUP(年度マスタ!$K$4&amp;"_"&amp;$AG16,データシート1!$A:$BT,MATCH("ab_"&amp;AO$2,データシート1!$A$1:$BT$1,0),0)</f>
        <v>6500</v>
      </c>
      <c r="AP16" s="78">
        <f>VLOOKUP(年度マスタ!$K$4&amp;"_"&amp;$AG16,データシート1!$A:$BT,MATCH("ab_"&amp;AP$2,データシート1!$A$1:$BT$1,0),0)</f>
        <v>190338</v>
      </c>
      <c r="AQ16" s="954">
        <f>VLOOKUP(年度マスタ!$K$4&amp;"_"&amp;$AG16,データシート1!$A:$BT,MATCH("ab_"&amp;AQ$2,データシート1!$A$1:$BT$1,0),0)</f>
        <v>1.1462399692315901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156.6498</v>
      </c>
      <c r="AI17" s="151">
        <f>VLOOKUP(年度マスタ!$K$4&amp;"_"&amp;$AG17,データシート1!$A:$BT,MATCH("ab_"&amp;AI$2,データシート1!$A$1:$BT$1,0),0)</f>
        <v>666</v>
      </c>
      <c r="AJ17" s="151">
        <f>VLOOKUP(年度マスタ!$K$4&amp;"_"&amp;$AG17,データシート1!$A:$BT,MATCH("ab_"&amp;AJ$2,データシート1!$A$1:$BT$1,0),0)</f>
        <v>29</v>
      </c>
      <c r="AK17" s="151">
        <f>VLOOKUP(年度マスタ!$K$4&amp;"_"&amp;$AG17,データシート1!$A:$BT,MATCH("ab_"&amp;AK$2,データシート1!$A$1:$BT$1,0),0)</f>
        <v>2137</v>
      </c>
      <c r="AL17" s="151">
        <f>VLOOKUP(年度マスタ!$K$4&amp;"_"&amp;$AG17,データシート1!$A:$BT,MATCH("ab_"&amp;AL$2,データシート1!$A$1:$BT$1,0),0)</f>
        <v>3137</v>
      </c>
      <c r="AM17" s="151">
        <f>VLOOKUP(年度マスタ!$K$4&amp;"_"&amp;$AG17,データシート1!$A:$BT,MATCH("ab_"&amp;AM$2,データシート1!$A$1:$BT$1,0),0)</f>
        <v>4455</v>
      </c>
      <c r="AN17" s="151">
        <f>VLOOKUP(年度マスタ!$K$4&amp;"_"&amp;$AG17,データシート1!$A:$BT,MATCH("ab_"&amp;AN$2,データシート1!$A$1:$BT$1,0),0)</f>
        <v>1484</v>
      </c>
      <c r="AO17" s="151">
        <f>VLOOKUP(年度マスタ!$K$4&amp;"_"&amp;$AG17,データシート1!$A:$BT,MATCH("ab_"&amp;AO$2,データシート1!$A$1:$BT$1,0),0)</f>
        <v>6416</v>
      </c>
      <c r="AP17" s="151">
        <f>VLOOKUP(年度マスタ!$K$4&amp;"_"&amp;$AG17,データシート1!$A:$BT,MATCH("ab_"&amp;AP$2,データシート1!$A$1:$BT$1,0),0)</f>
        <v>188403</v>
      </c>
      <c r="AQ17" s="955">
        <f>VLOOKUP(年度マスタ!$K$4&amp;"_"&amp;$AG17,データシート1!$A:$BT,MATCH("ab_"&amp;AQ$2,データシート1!$A$1:$BT$1,0),0)</f>
        <v>1.2102895701894369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103.2199</v>
      </c>
      <c r="AI18" s="78">
        <f>VLOOKUP(年度マスタ!$K$4&amp;"_"&amp;$AG18,データシート1!$A:$BT,MATCH("ab_"&amp;AI$2,データシート1!$A$1:$BT$1,0),0)</f>
        <v>645</v>
      </c>
      <c r="AJ18" s="78">
        <f>VLOOKUP(年度マスタ!$K$4&amp;"_"&amp;$AG18,データシート1!$A:$BT,MATCH("ab_"&amp;AJ$2,データシート1!$A$1:$BT$1,0),0)</f>
        <v>82</v>
      </c>
      <c r="AK18" s="78">
        <f>VLOOKUP(年度マスタ!$K$4&amp;"_"&amp;$AG18,データシート1!$A:$BT,MATCH("ab_"&amp;AK$2,データシート1!$A$1:$BT$1,0),0)</f>
        <v>2758</v>
      </c>
      <c r="AL18" s="78">
        <f>VLOOKUP(年度マスタ!$K$4&amp;"_"&amp;$AG18,データシート1!$A:$BT,MATCH("ab_"&amp;AL$2,データシート1!$A$1:$BT$1,0),0)</f>
        <v>3057</v>
      </c>
      <c r="AM18" s="78">
        <f>VLOOKUP(年度マスタ!$K$4&amp;"_"&amp;$AG18,データシート1!$A:$BT,MATCH("ab_"&amp;AM$2,データシート1!$A$1:$BT$1,0),0)</f>
        <v>4462</v>
      </c>
      <c r="AN18" s="78">
        <f>VLOOKUP(年度マスタ!$K$4&amp;"_"&amp;$AG18,データシート1!$A:$BT,MATCH("ab_"&amp;AN$2,データシート1!$A$1:$BT$1,0),0)</f>
        <v>1476</v>
      </c>
      <c r="AO18" s="78">
        <f>VLOOKUP(年度マスタ!$K$4&amp;"_"&amp;$AG18,データシート1!$A:$BT,MATCH("ab_"&amp;AO$2,データシート1!$A$1:$BT$1,0),0)</f>
        <v>6232</v>
      </c>
      <c r="AP18" s="78">
        <f>VLOOKUP(年度マスタ!$K$4&amp;"_"&amp;$AG18,データシート1!$A:$BT,MATCH("ab_"&amp;AP$2,データシート1!$A$1:$BT$1,0),0)</f>
        <v>188125.99999999997</v>
      </c>
      <c r="AQ18" s="954">
        <f>VLOOKUP(年度マスタ!$K$4&amp;"_"&amp;$AG18,データシート1!$A:$BT,MATCH("ab_"&amp;AQ$2,データシート1!$A$1:$BT$1,0),0)</f>
        <v>1.1845635146412441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148.81950000000001</v>
      </c>
      <c r="AI19" s="78">
        <f>VLOOKUP(年度マスタ!$K$4&amp;"_"&amp;$AG19,データシート1!$A:$BT,MATCH("ab_"&amp;AI$2,データシート1!$A$1:$BT$1,0),0)</f>
        <v>645</v>
      </c>
      <c r="AJ19" s="78">
        <f>VLOOKUP(年度マスタ!$K$4&amp;"_"&amp;$AG19,データシート1!$A:$BT,MATCH("ab_"&amp;AJ$2,データシート1!$A$1:$BT$1,0),0)</f>
        <v>82</v>
      </c>
      <c r="AK19" s="78">
        <f>VLOOKUP(年度マスタ!$K$4&amp;"_"&amp;$AG19,データシート1!$A:$BT,MATCH("ab_"&amp;AK$2,データシート1!$A$1:$BT$1,0),0)</f>
        <v>2758</v>
      </c>
      <c r="AL19" s="78">
        <f>VLOOKUP(年度マスタ!$K$4&amp;"_"&amp;$AG19,データシート1!$A:$BT,MATCH("ab_"&amp;AL$2,データシート1!$A$1:$BT$1,0),0)</f>
        <v>2991</v>
      </c>
      <c r="AM19" s="78">
        <f>VLOOKUP(年度マスタ!$K$4&amp;"_"&amp;$AG19,データシート1!$A:$BT,MATCH("ab_"&amp;AM$2,データシート1!$A$1:$BT$1,0),0)</f>
        <v>4415</v>
      </c>
      <c r="AN19" s="78">
        <f>VLOOKUP(年度マスタ!$K$4&amp;"_"&amp;$AG19,データシート1!$A:$BT,MATCH("ab_"&amp;AN$2,データシート1!$A$1:$BT$1,0),0)</f>
        <v>1460</v>
      </c>
      <c r="AO19" s="78">
        <f>VLOOKUP(年度マスタ!$K$4&amp;"_"&amp;$AG19,データシート1!$A:$BT,MATCH("ab_"&amp;AO$2,データシート1!$A$1:$BT$1,0),0)</f>
        <v>6098</v>
      </c>
      <c r="AP19" s="78">
        <f>VLOOKUP(年度マスタ!$K$4&amp;"_"&amp;$AG19,データシート1!$A:$BT,MATCH("ab_"&amp;AP$2,データシート1!$A$1:$BT$1,0),0)</f>
        <v>168352.99999999997</v>
      </c>
      <c r="AQ19" s="954">
        <f>VLOOKUP(年度マスタ!$K$4&amp;"_"&amp;$AG19,データシート1!$A:$BT,MATCH("ab_"&amp;AQ$2,データシート1!$A$1:$BT$1,0),0)</f>
        <v>1.1311953490575699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148.19720000000001</v>
      </c>
      <c r="AI20" s="78">
        <f>VLOOKUP(年度マスタ!$K$4&amp;"_"&amp;$AG20,データシート1!$A:$BT,MATCH("ab_"&amp;AI$2,データシート1!$A$1:$BT$1,0),0)</f>
        <v>645</v>
      </c>
      <c r="AJ20" s="78">
        <f>VLOOKUP(年度マスタ!$K$4&amp;"_"&amp;$AG20,データシート1!$A:$BT,MATCH("ab_"&amp;AJ$2,データシート1!$A$1:$BT$1,0),0)</f>
        <v>82</v>
      </c>
      <c r="AK20" s="78">
        <f>VLOOKUP(年度マスタ!$K$4&amp;"_"&amp;$AG20,データシート1!$A:$BT,MATCH("ab_"&amp;AK$2,データシート1!$A$1:$BT$1,0),0)</f>
        <v>2758</v>
      </c>
      <c r="AL20" s="78">
        <f>VLOOKUP(年度マスタ!$K$4&amp;"_"&amp;$AG20,データシート1!$A:$BT,MATCH("ab_"&amp;AL$2,データシート1!$A$1:$BT$1,0),0)</f>
        <v>3019</v>
      </c>
      <c r="AM20" s="78">
        <f>VLOOKUP(年度マスタ!$K$4&amp;"_"&amp;$AG20,データシート1!$A:$BT,MATCH("ab_"&amp;AM$2,データシート1!$A$1:$BT$1,0),0)</f>
        <v>4395</v>
      </c>
      <c r="AN20" s="78">
        <f>VLOOKUP(年度マスタ!$K$4&amp;"_"&amp;$AG20,データシート1!$A:$BT,MATCH("ab_"&amp;AN$2,データシート1!$A$1:$BT$1,0),0)</f>
        <v>1400</v>
      </c>
      <c r="AO20" s="78">
        <f>VLOOKUP(年度マスタ!$K$4&amp;"_"&amp;$AG20,データシート1!$A:$BT,MATCH("ab_"&amp;AO$2,データシート1!$A$1:$BT$1,0),0)</f>
        <v>5982</v>
      </c>
      <c r="AP20" s="78">
        <f>VLOOKUP(年度マスタ!$K$4&amp;"_"&amp;$AG20,データシート1!$A:$BT,MATCH("ab_"&amp;AP$2,データシート1!$A$1:$BT$1,0),0)</f>
        <v>156917.99999999997</v>
      </c>
      <c r="AQ20" s="954">
        <f>VLOOKUP(年度マスタ!$K$4&amp;"_"&amp;$AG20,データシート1!$A:$BT,MATCH("ab_"&amp;AQ$2,データシート1!$A$1:$BT$1,0),0)</f>
        <v>0.98301653794704047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女川町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04581</v>
      </c>
      <c r="BF13" s="70" t="str">
        <f>年度マスタ!K4</f>
        <v>04581</v>
      </c>
      <c r="BG13" s="70" t="str">
        <f>年度マスタ!K4</f>
        <v>04581</v>
      </c>
      <c r="BH13" s="278" t="s">
        <v>195</v>
      </c>
      <c r="BI13" s="278" t="s">
        <v>195</v>
      </c>
      <c r="BJ13" s="278" t="s">
        <v>195</v>
      </c>
      <c r="BK13" s="278" t="str">
        <f>年度マスタ!K4</f>
        <v>04581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女川町</v>
      </c>
      <c r="BF14" s="70" t="str">
        <f>AP2</f>
        <v>女川町</v>
      </c>
      <c r="BG14" s="70" t="str">
        <f>AP2</f>
        <v>女川町</v>
      </c>
      <c r="BH14" s="70" t="s">
        <v>205</v>
      </c>
      <c r="BI14" s="70" t="s">
        <v>205</v>
      </c>
      <c r="BJ14" s="70" t="s">
        <v>205</v>
      </c>
      <c r="BK14" s="70" t="str">
        <f>AP2</f>
        <v>女川町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78.876000000000005</v>
      </c>
      <c r="AY18" s="165">
        <f>AX18</f>
        <v>78.876000000000005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77.5</v>
      </c>
      <c r="G21" s="877">
        <f t="shared" ref="G21:O21" si="5">SUM(G22,G26,G27,G28)</f>
        <v>94.6</v>
      </c>
      <c r="H21" s="877">
        <f t="shared" si="5"/>
        <v>96.6</v>
      </c>
      <c r="I21" s="877">
        <f t="shared" si="5"/>
        <v>106.274</v>
      </c>
      <c r="J21" s="877">
        <f t="shared" si="5"/>
        <v>96.963999999999999</v>
      </c>
      <c r="K21" s="877">
        <f t="shared" si="5"/>
        <v>95.040999999999997</v>
      </c>
      <c r="L21" s="877">
        <f t="shared" si="5"/>
        <v>92.668000000000006</v>
      </c>
      <c r="M21" s="877">
        <f t="shared" si="5"/>
        <v>86.283000000000001</v>
      </c>
      <c r="N21" s="877">
        <f t="shared" si="5"/>
        <v>86.218999999999994</v>
      </c>
      <c r="O21" s="877">
        <f t="shared" si="5"/>
        <v>84.867999999999995</v>
      </c>
      <c r="P21" s="878">
        <f>SUM(P22,P26,P27,P28)</f>
        <v>78.876000000000005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78.876000000000005</v>
      </c>
      <c r="AY22" s="165">
        <f>AX22</f>
        <v>78.876000000000005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34.689341143829111</v>
      </c>
      <c r="AG24" s="877">
        <f t="shared" ref="AG24:AP24" si="11">AG25+AG29</f>
        <v>38.224925433198777</v>
      </c>
      <c r="AH24" s="877">
        <f t="shared" si="11"/>
        <v>38.022943587608196</v>
      </c>
      <c r="AI24" s="877">
        <f t="shared" si="11"/>
        <v>29.475362963856504</v>
      </c>
      <c r="AJ24" s="877">
        <f t="shared" si="11"/>
        <v>30.967818047186661</v>
      </c>
      <c r="AK24" s="877">
        <f t="shared" si="11"/>
        <v>33.625705294047705</v>
      </c>
      <c r="AL24" s="877">
        <f t="shared" si="11"/>
        <v>32.115331040380134</v>
      </c>
      <c r="AM24" s="877">
        <f t="shared" si="11"/>
        <v>30.502432314415834</v>
      </c>
      <c r="AN24" s="877">
        <f t="shared" si="11"/>
        <v>29.092480907474837</v>
      </c>
      <c r="AO24" s="877">
        <f t="shared" si="11"/>
        <v>25.015555608722654</v>
      </c>
      <c r="AP24" s="878">
        <f t="shared" si="11"/>
        <v>30.285091510163014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16.754940157136996</v>
      </c>
      <c r="AG25" s="879">
        <f>①CO2排出量の現状把握!AA35</f>
        <v>18.119024677149369</v>
      </c>
      <c r="AH25" s="879">
        <f>①CO2排出量の現状把握!AB35</f>
        <v>18.307305130576829</v>
      </c>
      <c r="AI25" s="879">
        <f>①CO2排出量の現状把握!AC35</f>
        <v>18.198279748025147</v>
      </c>
      <c r="AJ25" s="879">
        <f>①CO2排出量の現状把握!AD35</f>
        <v>20.173272620993703</v>
      </c>
      <c r="AK25" s="879">
        <f>①CO2排出量の現状把握!AE35</f>
        <v>24.739183347989957</v>
      </c>
      <c r="AL25" s="879">
        <f>①CO2排出量の現状把握!AF35</f>
        <v>23.486175076892675</v>
      </c>
      <c r="AM25" s="879">
        <f>①CO2排出量の現状把握!AG35</f>
        <v>21.30116601311526</v>
      </c>
      <c r="AN25" s="879">
        <f>①CO2排出量の現状把握!AH35</f>
        <v>20.294732901105313</v>
      </c>
      <c r="AO25" s="879">
        <f>①CO2排出量の現状把握!AI35</f>
        <v>15.341430125311298</v>
      </c>
      <c r="AP25" s="880">
        <f>①CO2排出量の現状把握!AJ35</f>
        <v>19.323375830701359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8.7780183131023168</v>
      </c>
      <c r="AG26" s="881">
        <f>①CO2排出量の現状把握!AA36</f>
        <v>10.243488750775301</v>
      </c>
      <c r="AH26" s="881">
        <f>①CO2排出量の現状把握!AB36</f>
        <v>12.49644872892965</v>
      </c>
      <c r="AI26" s="881">
        <f>①CO2排出量の現状把握!AC36</f>
        <v>15.34153788725086</v>
      </c>
      <c r="AJ26" s="881">
        <f>①CO2排出量の現状把握!AD36</f>
        <v>16.726355544519759</v>
      </c>
      <c r="AK26" s="881">
        <f>①CO2排出量の現状把握!AE36</f>
        <v>21.512162541976856</v>
      </c>
      <c r="AL26" s="881">
        <f>①CO2排出量の現状把握!AF36</f>
        <v>20.116650939382914</v>
      </c>
      <c r="AM26" s="881">
        <f>①CO2排出量の現状把握!AG36</f>
        <v>18.177564287050966</v>
      </c>
      <c r="AN26" s="881">
        <f>①CO2排出量の現状把握!AH36</f>
        <v>17.258231701324231</v>
      </c>
      <c r="AO26" s="881">
        <f>①CO2排出量の現状把握!AI36</f>
        <v>10.580192045404759</v>
      </c>
      <c r="AP26" s="882">
        <f>①CO2排出量の現状把握!AJ36</f>
        <v>14.471373519052177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77.5</v>
      </c>
      <c r="G27" s="879">
        <f>IFERROR(VLOOKUP(年度マスタ!$K$4&amp;"_"&amp;G$20,データシート1!$A:$BU,MATCH("ba_"&amp;$D27,データシート1!$A$1:$BU$1,0),0),0)</f>
        <v>94.6</v>
      </c>
      <c r="H27" s="879">
        <f>IFERROR(VLOOKUP(年度マスタ!$K$4&amp;"_"&amp;H$20,データシート1!$A:$BU,MATCH("ba_"&amp;$D27,データシート1!$A$1:$BU$1,0),0),0)</f>
        <v>96.6</v>
      </c>
      <c r="I27" s="879">
        <f>IFERROR(VLOOKUP(年度マスタ!$K$4&amp;"_"&amp;I$20,データシート1!$A:$BU,MATCH("ba_"&amp;$D27,データシート1!$A$1:$BU$1,0),0),0)</f>
        <v>106.274</v>
      </c>
      <c r="J27" s="879">
        <f>IFERROR(VLOOKUP(年度マスタ!$K$4&amp;"_"&amp;J$20,データシート1!$A:$BU,MATCH("ba_"&amp;$D27,データシート1!$A$1:$BU$1,0),0),0)</f>
        <v>96.963999999999999</v>
      </c>
      <c r="K27" s="879">
        <f>IFERROR(VLOOKUP(年度マスタ!$K$4&amp;"_"&amp;K$20,データシート1!$A:$BU,MATCH("ba_"&amp;$D27,データシート1!$A$1:$BU$1,0),0),0)</f>
        <v>95.040999999999997</v>
      </c>
      <c r="L27" s="879">
        <f>IFERROR(VLOOKUP(年度マスタ!$K$4&amp;"_"&amp;L$20,データシート1!$A:$BU,MATCH("ba_"&amp;$D27,データシート1!$A$1:$BU$1,0),0),0)</f>
        <v>92.668000000000006</v>
      </c>
      <c r="M27" s="879">
        <f>IFERROR(VLOOKUP(年度マスタ!$K$4&amp;"_"&amp;M$20,データシート1!$A:$BU,MATCH("ba_"&amp;$D27,データシート1!$A$1:$BU$1,0),0),0)</f>
        <v>86.283000000000001</v>
      </c>
      <c r="N27" s="879">
        <f>IFERROR(VLOOKUP(年度マスタ!$K$4&amp;"_"&amp;N$20,データシート1!$A:$BU,MATCH("ba_"&amp;$D27,データシート1!$A$1:$BU$1,0),0),0)</f>
        <v>86.218999999999994</v>
      </c>
      <c r="O27" s="879">
        <f>IFERROR(VLOOKUP(年度マスタ!$K$4&amp;"_"&amp;O$20,データシート1!$A:$BU,MATCH("ba_"&amp;$D27,データシート1!$A$1:$BU$1,0),0),0)</f>
        <v>84.867999999999995</v>
      </c>
      <c r="P27" s="880">
        <f>IFERROR(VLOOKUP(年度マスタ!$K$4&amp;"_"&amp;P$20,データシート1!$A:$BU,MATCH("ba_"&amp;$D27,データシート1!$A$1:$BU$1,0),0),0)</f>
        <v>78.876000000000005</v>
      </c>
      <c r="Z27" s="273"/>
      <c r="AB27" s="272"/>
      <c r="AC27" s="522"/>
      <c r="AD27" s="410"/>
      <c r="AE27" s="409" t="s">
        <v>194</v>
      </c>
      <c r="AF27" s="881">
        <f>①CO2排出量の現状把握!Z37</f>
        <v>1.316118930434881</v>
      </c>
      <c r="AG27" s="881">
        <f>①CO2排出量の現状把握!AA37</f>
        <v>1.2324914810395009</v>
      </c>
      <c r="AH27" s="881">
        <f>①CO2排出量の現状把握!AB37</f>
        <v>1.1122296257430859</v>
      </c>
      <c r="AI27" s="881">
        <f>①CO2排出量の現状把握!AC37</f>
        <v>1.416092939223871</v>
      </c>
      <c r="AJ27" s="881">
        <f>①CO2排出量の現状把握!AD37</f>
        <v>1.583869535313124</v>
      </c>
      <c r="AK27" s="881">
        <f>①CO2排出量の現状把握!AE37</f>
        <v>1.6007288814766831</v>
      </c>
      <c r="AL27" s="881">
        <f>①CO2排出量の現状把握!AF37</f>
        <v>1.6374775776697108</v>
      </c>
      <c r="AM27" s="881">
        <f>①CO2排出量の現状把握!AG37</f>
        <v>1.5191846135340794</v>
      </c>
      <c r="AN27" s="881">
        <f>①CO2排出量の現状把握!AH37</f>
        <v>1.4146453253081028</v>
      </c>
      <c r="AO27" s="881">
        <f>①CO2排出量の現状把握!AI37</f>
        <v>1.4267705176403023</v>
      </c>
      <c r="AP27" s="882">
        <f>①CO2排出量の現状把握!AJ37</f>
        <v>1.526494227717762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6.6608029135997997</v>
      </c>
      <c r="AG28" s="881">
        <f>①CO2排出量の現状把握!AA38</f>
        <v>6.6430444453345654</v>
      </c>
      <c r="AH28" s="881">
        <f>①CO2排出量の現状把握!AB38</f>
        <v>4.6986267759040938</v>
      </c>
      <c r="AI28" s="881">
        <f>①CO2排出量の現状把握!AC38</f>
        <v>1.440648921550417</v>
      </c>
      <c r="AJ28" s="881">
        <f>①CO2排出量の現状把握!AD38</f>
        <v>1.8630475411608209</v>
      </c>
      <c r="AK28" s="881">
        <f>①CO2排出量の現状把握!AE38</f>
        <v>1.626291924536418</v>
      </c>
      <c r="AL28" s="881">
        <f>①CO2排出量の現状把握!AF38</f>
        <v>1.7320465598400494</v>
      </c>
      <c r="AM28" s="881">
        <f>①CO2排出量の現状把握!AG38</f>
        <v>1.6044171125302154</v>
      </c>
      <c r="AN28" s="881">
        <f>①CO2排出量の現状把握!AH38</f>
        <v>1.6218558744729779</v>
      </c>
      <c r="AO28" s="881">
        <f>①CO2排出量の現状把握!AI38</f>
        <v>3.3344675622662368</v>
      </c>
      <c r="AP28" s="882">
        <f>①CO2排出量の現状把握!AJ38</f>
        <v>3.3255080839314175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17.934400986692111</v>
      </c>
      <c r="AG29" s="883">
        <f>①CO2排出量の現状把握!AA39</f>
        <v>20.105900756049412</v>
      </c>
      <c r="AH29" s="883">
        <f>①CO2排出量の現状把握!AB39</f>
        <v>19.715638457031371</v>
      </c>
      <c r="AI29" s="883">
        <f>①CO2排出量の現状把握!AC39</f>
        <v>11.277083215831359</v>
      </c>
      <c r="AJ29" s="883">
        <f>①CO2排出量の現状把握!AD39</f>
        <v>10.794545426192959</v>
      </c>
      <c r="AK29" s="883">
        <f>①CO2排出量の現状把握!AE39</f>
        <v>8.8865219460577496</v>
      </c>
      <c r="AL29" s="883">
        <f>①CO2排出量の現状把握!AF39</f>
        <v>8.6291559634874613</v>
      </c>
      <c r="AM29" s="883">
        <f>①CO2排出量の現状把握!AG39</f>
        <v>9.2012663013005724</v>
      </c>
      <c r="AN29" s="883">
        <f>①CO2排出量の現状把握!AH39</f>
        <v>8.7977480063695257</v>
      </c>
      <c r="AO29" s="883">
        <f>①CO2排出量の現状把握!AI39</f>
        <v>9.6741254834113555</v>
      </c>
      <c r="AP29" s="884">
        <f>①CO2排出量の現状把握!AJ39</f>
        <v>10.961715679461655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77.5</v>
      </c>
      <c r="G55" s="885">
        <f t="shared" ref="G55:P55" si="32">SUM(G56,G57,G60,G61,G62,G63,G64,G65,)</f>
        <v>94.6</v>
      </c>
      <c r="H55" s="885">
        <f t="shared" si="32"/>
        <v>96.6</v>
      </c>
      <c r="I55" s="885">
        <f t="shared" si="32"/>
        <v>106.274</v>
      </c>
      <c r="J55" s="885">
        <f t="shared" si="32"/>
        <v>96.963999999999999</v>
      </c>
      <c r="K55" s="885">
        <f t="shared" si="32"/>
        <v>95.040999999999997</v>
      </c>
      <c r="L55" s="885">
        <f t="shared" si="32"/>
        <v>92.668000000000006</v>
      </c>
      <c r="M55" s="885">
        <f t="shared" si="32"/>
        <v>86.283000000000001</v>
      </c>
      <c r="N55" s="885">
        <f t="shared" si="32"/>
        <v>86.218999999999994</v>
      </c>
      <c r="O55" s="885">
        <f t="shared" si="32"/>
        <v>84.867999999999995</v>
      </c>
      <c r="P55" s="886">
        <f t="shared" si="32"/>
        <v>78.876000000000005</v>
      </c>
      <c r="Z55" s="273"/>
      <c r="AB55" s="272"/>
      <c r="AQ55" s="273"/>
      <c r="BA55" s="70" t="s">
        <v>341</v>
      </c>
      <c r="BB55" s="70"/>
      <c r="BC55" s="70" t="s">
        <v>342</v>
      </c>
      <c r="BD55" s="70" t="str">
        <f t="shared" ref="BD55:BD57" si="33">BC55&amp;"(N="&amp;BE55&amp;")"</f>
        <v>発電所・変電所(N=1)</v>
      </c>
      <c r="BE55" s="845">
        <f>BE60+BE61</f>
        <v>1</v>
      </c>
      <c r="BF55" s="952">
        <f>BF60+BF61</f>
        <v>78.876000000000005</v>
      </c>
      <c r="BG55" s="952">
        <f t="shared" si="29"/>
        <v>78.876000000000005</v>
      </c>
      <c r="BH55" s="845">
        <f>BH60+BH61</f>
        <v>231</v>
      </c>
      <c r="BI55" s="845">
        <f>BI60+BI61</f>
        <v>22952.601999999999</v>
      </c>
      <c r="BJ55" s="845">
        <f t="shared" si="30"/>
        <v>99.361913419913421</v>
      </c>
      <c r="BK55" s="279">
        <f t="shared" si="31"/>
        <v>0.79382529266180801</v>
      </c>
    </row>
    <row r="56" spans="2:63" ht="15.95" customHeight="1" thickBot="1">
      <c r="B56" s="272"/>
      <c r="C56" s="613" t="str">
        <f>D56</f>
        <v>エネルギー起源CO2</v>
      </c>
      <c r="D56" s="412" t="s">
        <v>344</v>
      </c>
      <c r="E56" s="409"/>
      <c r="F56" s="880">
        <f>IFERROR(VLOOKUP(年度マスタ!$K$4&amp;"_"&amp;F$54,データシート1!$A:$CE,MATCH("bc_"&amp;$C56,データシート1!$A$1:$CE$1,0),0),0)</f>
        <v>77.5</v>
      </c>
      <c r="G56" s="887">
        <f>IFERROR(VLOOKUP(年度マスタ!$K$4&amp;"_"&amp;G$54,データシート1!$A:$CE,MATCH("bc_"&amp;$C56,データシート1!$A$1:$CE$1,0),0),0)</f>
        <v>94.6</v>
      </c>
      <c r="H56" s="887">
        <f>IFERROR(VLOOKUP(年度マスタ!$K$4&amp;"_"&amp;H$54,データシート1!$A:$CE,MATCH("bc_"&amp;$C56,データシート1!$A$1:$CE$1,0),0),0)</f>
        <v>96.6</v>
      </c>
      <c r="I56" s="887">
        <f>IFERROR(VLOOKUP(年度マスタ!$K$4&amp;"_"&amp;I$54,データシート1!$A:$CE,MATCH("bc_"&amp;$C56,データシート1!$A$1:$CE$1,0),0),0)</f>
        <v>106.274</v>
      </c>
      <c r="J56" s="887">
        <f>IFERROR(VLOOKUP(年度マスタ!$K$4&amp;"_"&amp;J$54,データシート1!$A:$CE,MATCH("bc_"&amp;$C56,データシート1!$A$1:$CE$1,0),0),0)</f>
        <v>96.963999999999999</v>
      </c>
      <c r="K56" s="887">
        <f>IFERROR(VLOOKUP(年度マスタ!$K$4&amp;"_"&amp;K$54,データシート1!$A:$CE,MATCH("bc_"&amp;$C56,データシート1!$A$1:$CE$1,0),0),0)</f>
        <v>95.040999999999997</v>
      </c>
      <c r="L56" s="887">
        <f>IFERROR(VLOOKUP(年度マスタ!$K$4&amp;"_"&amp;L$54,データシート1!$A:$CE,MATCH("bc_"&amp;$C56,データシート1!$A$1:$CE$1,0),0),0)</f>
        <v>92.668000000000006</v>
      </c>
      <c r="M56" s="887">
        <f>IFERROR(VLOOKUP(年度マスタ!$K$4&amp;"_"&amp;M$54,データシート1!$A:$CE,MATCH("bc_"&amp;$C56,データシート1!$A$1:$CE$1,0),0),0)</f>
        <v>86.283000000000001</v>
      </c>
      <c r="N56" s="887">
        <f>IFERROR(VLOOKUP(年度マスタ!$K$4&amp;"_"&amp;N$54,データシート1!$A:$CE,MATCH("bc_"&amp;$C56,データシート1!$A$1:$CE$1,0),0),0)</f>
        <v>86.218999999999994</v>
      </c>
      <c r="O56" s="887">
        <f>IFERROR(VLOOKUP(年度マスタ!$K$4&amp;"_"&amp;O$54,データシート1!$A:$CE,MATCH("bc_"&amp;$C56,データシート1!$A$1:$CE$1,0),0),0)</f>
        <v>84.867999999999995</v>
      </c>
      <c r="P56" s="888">
        <f>IFERROR(VLOOKUP(年度マスタ!$K$4&amp;"_"&amp;P$54,データシート1!$A:$CE,MATCH("bc_"&amp;$C56,データシート1!$A$1:$CE$1,0),0),0)</f>
        <v>78.876000000000005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78.876000000000005</v>
      </c>
      <c r="BG60" s="953">
        <f t="shared" si="29"/>
        <v>78.876000000000005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0.78421020500360206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女川町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262.10000000000002</v>
      </c>
      <c r="K6" s="619">
        <f>VLOOKUP(年度マスタ!$K$4&amp;"_"&amp;K$5,データシート1!$A:$BT,MATCH("cb_"&amp;$G6,データシート1!$A$1:$BT$1,0),0)</f>
        <v>500.1</v>
      </c>
      <c r="L6" s="619">
        <f>VLOOKUP(年度マスタ!$K$4&amp;"_"&amp;L$5,データシート1!$A:$BT,MATCH("cb_"&amp;$G6,データシート1!$A$1:$BT$1,0),0)</f>
        <v>654.59999999999991</v>
      </c>
      <c r="M6" s="619">
        <f>VLOOKUP(年度マスタ!$K$4&amp;"_"&amp;M$5,データシート1!$A:$BT,MATCH("cb_"&amp;$G6,データシート1!$A$1:$BT$1,0),0)</f>
        <v>800.3</v>
      </c>
      <c r="N6" s="619">
        <f>VLOOKUP(年度マスタ!$K$4&amp;"_"&amp;N$5,データシート1!$A:$BT,MATCH("cb_"&amp;$G6,データシート1!$A$1:$BT$1,0),0)</f>
        <v>895.90000000000009</v>
      </c>
      <c r="O6" s="619">
        <f>VLOOKUP(年度マスタ!$K$4&amp;"_"&amp;O$5,データシート1!$A:$BT,MATCH("cb_"&amp;$G6,データシート1!$A$1:$BT$1,0),0)</f>
        <v>938.5</v>
      </c>
      <c r="P6" s="619">
        <f>VLOOKUP(年度マスタ!$K$4&amp;"_"&amp;P$5,データシート1!$A:$BT,MATCH("cb_"&amp;$G6,データシート1!$A$1:$BT$1,0),0)</f>
        <v>987.5</v>
      </c>
      <c r="Q6" s="619">
        <f>VLOOKUP(年度マスタ!$K$4&amp;"_"&amp;Q$5,データシート1!$A:$BT,MATCH("cb_"&amp;$G6,データシート1!$A$1:$BT$1,0),0)</f>
        <v>1045.6000000000001</v>
      </c>
      <c r="R6" s="633">
        <f>VLOOKUP(年度マスタ!$K$4&amp;"_"&amp;R$5,データシート1!$A:$BT,MATCH("cb_"&amp;$G6,データシート1!$A$1:$BT$1,0),0)</f>
        <v>1078</v>
      </c>
      <c r="S6" s="568"/>
      <c r="T6" s="190"/>
      <c r="U6" s="581"/>
      <c r="V6" s="195"/>
      <c r="W6" s="195"/>
      <c r="X6" s="195"/>
      <c r="Y6" s="196" t="s">
        <v>372</v>
      </c>
      <c r="Z6" s="663" t="s">
        <v>373</v>
      </c>
      <c r="AA6" s="663"/>
      <c r="AB6" s="663"/>
      <c r="AC6" s="664">
        <f>SUM(AC7:AC8)</f>
        <v>30764</v>
      </c>
      <c r="AD6" s="664">
        <f>SUM(AD7:AD8)</f>
        <v>41572.703999999998</v>
      </c>
      <c r="AE6" s="665">
        <f>$AD6*3600/100000000</f>
        <v>1.4966173440000001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670.4</v>
      </c>
      <c r="K7" s="617">
        <f>VLOOKUP(年度マスタ!$K$4&amp;"_"&amp;K$5,データシート1!$A:$BT,MATCH("cb_"&amp;$G7,データシート1!$A$1:$BT$1,0),0)</f>
        <v>802.5</v>
      </c>
      <c r="L7" s="617">
        <f>VLOOKUP(年度マスタ!$K$4&amp;"_"&amp;L$5,データシート1!$A:$BT,MATCH("cb_"&amp;$G7,データシート1!$A$1:$BT$1,0),0)</f>
        <v>948.50000000000011</v>
      </c>
      <c r="M7" s="617">
        <f>VLOOKUP(年度マスタ!$K$4&amp;"_"&amp;M$5,データシート1!$A:$BT,MATCH("cb_"&amp;$G7,データシート1!$A$1:$BT$1,0),0)</f>
        <v>1150</v>
      </c>
      <c r="N7" s="617">
        <f>VLOOKUP(年度マスタ!$K$4&amp;"_"&amp;N$5,データシート1!$A:$BT,MATCH("cb_"&amp;$G7,データシート1!$A$1:$BT$1,0),0)</f>
        <v>1199.5</v>
      </c>
      <c r="O7" s="617">
        <f>VLOOKUP(年度マスタ!$K$4&amp;"_"&amp;O$5,データシート1!$A:$BT,MATCH("cb_"&amp;$G7,データシート1!$A$1:$BT$1,0),0)</f>
        <v>1210.5</v>
      </c>
      <c r="P7" s="617">
        <f>VLOOKUP(年度マスタ!$K$4&amp;"_"&amp;P$5,データシート1!$A:$BT,MATCH("cb_"&amp;$G7,データシート1!$A$1:$BT$1,0),0)</f>
        <v>1210.5</v>
      </c>
      <c r="Q7" s="617">
        <f>VLOOKUP(年度マスタ!$K$4&amp;"_"&amp;Q$5,データシート1!$A:$BT,MATCH("cb_"&amp;$G7,データシート1!$A$1:$BT$1,0),0)</f>
        <v>1210.4999999999998</v>
      </c>
      <c r="R7" s="634">
        <f>VLOOKUP(年度マスタ!$K$4&amp;"_"&amp;R$5,データシート1!$A:$BT,MATCH("cb_"&amp;$G7,データシート1!$A$1:$BT$1,0),0)</f>
        <v>1210.4999999999998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29759</v>
      </c>
      <c r="AD7" s="1022">
        <f>VLOOKUP(年度マスタ!$K$4&amp;"_"&amp;年度マスタ!$K$9,データシート3!A:AB,MATCH("ea_"&amp;$Y7&amp;"_年間発電",データシート3!$A$1:$AB$1,0),0)/10^3</f>
        <v>40222.093000000001</v>
      </c>
      <c r="AE7" s="554">
        <f t="shared" ref="AE7:AE16" si="0">$AD7*3600/100000000</f>
        <v>1.4479953480000001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1004.9999999999999</v>
      </c>
      <c r="AD8" s="1022">
        <f>VLOOKUP(年度マスタ!$K$4&amp;"_"&amp;年度マスタ!$K$9,データシート3!A:AB,MATCH("ea_"&amp;$Y8&amp;"_年間発電",データシート3!$A$1:$AB$1,0),0)/10^3</f>
        <v>1350.6110000000001</v>
      </c>
      <c r="AE8" s="554">
        <f t="shared" si="0"/>
        <v>4.8621996000000008E-2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111500</v>
      </c>
      <c r="AD9" s="666">
        <f>VLOOKUP(年度マスタ!$K$4&amp;"_"&amp;年度マスタ!$K$9,データシート3!A:AB,MATCH("ea_"&amp;$Y9&amp;"_年間発電",データシート3!$A$1:$AB$1,0),0)/10^3</f>
        <v>343817.76899999997</v>
      </c>
      <c r="AE9" s="667">
        <f t="shared" si="0"/>
        <v>12.377439683999999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v>
      </c>
      <c r="AD10" s="666">
        <f>SUM(AD11:AD12)</f>
        <v>562.73199999999997</v>
      </c>
      <c r="AE10" s="667">
        <f t="shared" si="0"/>
        <v>2.0258352E-2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v>
      </c>
      <c r="AD11" s="1022">
        <f>VLOOKUP(年度マスタ!$K$4&amp;"_"&amp;年度マスタ!$K$9,データシート3!A:AB,MATCH("ea_"&amp;$Y11&amp;"_年間発電",データシート3!$A$1:$AB$1,0),0)/10^3</f>
        <v>562.73199999999997</v>
      </c>
      <c r="AE11" s="554">
        <f t="shared" si="0"/>
        <v>2.0258352E-2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932.5</v>
      </c>
      <c r="K12" s="651">
        <f t="shared" ref="K12:Q12" si="1">SUM(K6:K11)</f>
        <v>1302.5999999999999</v>
      </c>
      <c r="L12" s="651">
        <f t="shared" si="1"/>
        <v>1603.1</v>
      </c>
      <c r="M12" s="651">
        <f t="shared" si="1"/>
        <v>1950.3</v>
      </c>
      <c r="N12" s="651">
        <f t="shared" si="1"/>
        <v>2095.4</v>
      </c>
      <c r="O12" s="651">
        <f t="shared" si="1"/>
        <v>2149</v>
      </c>
      <c r="P12" s="651">
        <f t="shared" si="1"/>
        <v>2198</v>
      </c>
      <c r="Q12" s="651">
        <f t="shared" si="1"/>
        <v>2256.1</v>
      </c>
      <c r="R12" s="652">
        <f t="shared" ref="R12" si="2">SUM(R6:R11)</f>
        <v>2288.5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0.30960736999999999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5.1216223999999997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314.55145199999998</v>
      </c>
      <c r="K19" s="615">
        <f>K6*別紙!$C5/100*別紙!$E5/10^3</f>
        <v>600.18001200000003</v>
      </c>
      <c r="L19" s="615">
        <f>L6*別紙!$C5/100*別紙!$E5/10^3</f>
        <v>785.59855199999993</v>
      </c>
      <c r="M19" s="615">
        <f>M6*別紙!$C5/100*別紙!$E5/10^3</f>
        <v>960.45603599999993</v>
      </c>
      <c r="N19" s="615">
        <f>N6*別紙!$C5/100*別紙!$E5/10^3</f>
        <v>1075.187508</v>
      </c>
      <c r="O19" s="615">
        <f>O6*別紙!$C5/100*別紙!$E5/10^3</f>
        <v>1126.3126200000002</v>
      </c>
      <c r="P19" s="615">
        <f>P6*別紙!$C5/100*別紙!$E5/10^3</f>
        <v>1185.1185</v>
      </c>
      <c r="Q19" s="615">
        <f>Q6*別紙!$C5/100*別紙!$E5/10^3</f>
        <v>1254.845472</v>
      </c>
      <c r="R19" s="639">
        <f>R6*別紙!$C5/100*別紙!$E5/10^3</f>
        <v>1293.7293599999998</v>
      </c>
      <c r="S19" s="572"/>
      <c r="T19" s="191"/>
      <c r="U19" s="588"/>
      <c r="W19" s="201"/>
      <c r="X19" s="201"/>
      <c r="Y19" s="173"/>
      <c r="Z19" s="628" t="s">
        <v>389</v>
      </c>
      <c r="AA19" s="671"/>
      <c r="AB19" s="672"/>
      <c r="AC19" s="673">
        <f>SUM($AC$6,$AC$9,$AC$10,$AC$13)</f>
        <v>142354</v>
      </c>
      <c r="AD19" s="673">
        <f>SUM($AD$6,$AD$9,$AD$10,$AD$13)</f>
        <v>385953.20500000002</v>
      </c>
      <c r="AE19" s="674">
        <f>SUM($AE$6,$AE$9,$AE$10,$AE$13,$AE$17,$AE$18)</f>
        <v>19.32554515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886.77830399999993</v>
      </c>
      <c r="K20" s="617">
        <f>K7*別紙!$C6/100*別紙!$E6/10^3</f>
        <v>1061.5148999999999</v>
      </c>
      <c r="L20" s="617">
        <f>L7*別紙!$C6/100*別紙!$E6/10^3</f>
        <v>1254.6378600000003</v>
      </c>
      <c r="M20" s="617">
        <f>M7*別紙!$C6/100*別紙!$E6/10^3</f>
        <v>1521.174</v>
      </c>
      <c r="N20" s="617">
        <f>N7*別紙!$C6/100*別紙!$E6/10^3</f>
        <v>1586.6506200000001</v>
      </c>
      <c r="O20" s="617">
        <f>O7*別紙!$C6/100*別紙!$E6/10^3</f>
        <v>1601.2009800000001</v>
      </c>
      <c r="P20" s="617">
        <f>P7*別紙!$C6/100*別紙!$E6/10^3</f>
        <v>1601.2009800000001</v>
      </c>
      <c r="Q20" s="617">
        <f>Q7*別紙!$C6/100*別紙!$E6/10^3</f>
        <v>1601.2009799999996</v>
      </c>
      <c r="R20" s="634">
        <f>R7*別紙!$C6/100*別紙!$E6/10^3</f>
        <v>1601.2009799999996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1201.3297559999999</v>
      </c>
      <c r="K25" s="657">
        <f t="shared" si="3"/>
        <v>1661.6949119999999</v>
      </c>
      <c r="L25" s="657">
        <f t="shared" si="3"/>
        <v>2040.2364120000002</v>
      </c>
      <c r="M25" s="657">
        <f t="shared" si="3"/>
        <v>2481.630036</v>
      </c>
      <c r="N25" s="657">
        <f t="shared" si="3"/>
        <v>2661.8381280000003</v>
      </c>
      <c r="O25" s="657">
        <f t="shared" si="3"/>
        <v>2727.5136000000002</v>
      </c>
      <c r="P25" s="657">
        <f t="shared" si="3"/>
        <v>2786.3194800000001</v>
      </c>
      <c r="Q25" s="657">
        <f t="shared" si="3"/>
        <v>2856.0464519999996</v>
      </c>
      <c r="R25" s="658">
        <f t="shared" ref="R25" si="4">SUM(R19:R24)</f>
        <v>2894.9303399999994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38687.273700954334</v>
      </c>
      <c r="K26" s="654">
        <f>(VLOOKUP(年度マスタ!$K$4&amp;"_"&amp;K$18,データシート1!$A:$BT,MATCH("da_合計",データシート1!$A$1:$BT$1,0),0))/10^3</f>
        <v>39220.220767364139</v>
      </c>
      <c r="L26" s="654">
        <f>(VLOOKUP(年度マスタ!$K$4&amp;"_"&amp;L$18,データシート1!$A:$BT,MATCH("da_合計",データシート1!$A$1:$BT$1,0),0))/10^3</f>
        <v>41168.188250233899</v>
      </c>
      <c r="M26" s="654">
        <f>(VLOOKUP(年度マスタ!$K$4&amp;"_"&amp;M$18,データシート1!$A:$BT,MATCH("da_合計",データシート1!$A$1:$BT$1,0),0))/10^3</f>
        <v>38196.390875933808</v>
      </c>
      <c r="N26" s="654">
        <f>(VLOOKUP(年度マスタ!$K$4&amp;"_"&amp;N$18,データシート1!$A:$BT,MATCH("da_合計",データシート1!$A$1:$BT$1,0),0))/10^3</f>
        <v>36622.032766779281</v>
      </c>
      <c r="O26" s="654">
        <f>(VLOOKUP(年度マスタ!$K$4&amp;"_"&amp;O$18,データシート1!$A:$BT,MATCH("da_合計",データシート1!$A$1:$BT$1,0),0))/10^3</f>
        <v>35554.498081941078</v>
      </c>
      <c r="P26" s="654">
        <f>(VLOOKUP(年度マスタ!$K$4&amp;"_"&amp;P$18,データシート1!$A:$BT,MATCH("da_合計",データシート1!$A$1:$BT$1,0),0))/10^3</f>
        <v>39374.197954289608</v>
      </c>
      <c r="Q26" s="654">
        <f>(VLOOKUP(年度マスタ!$K$4&amp;"_"&amp;Q$18,データシート1!$A:$BT,MATCH("da_合計",データシート1!$A$1:$BT$1,0),0))/10^3</f>
        <v>39387.757537504374</v>
      </c>
      <c r="R26" s="655">
        <f>Q26</f>
        <v>39387.757537504374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3.1052323957642059E-2</v>
      </c>
      <c r="K27" s="839">
        <f t="shared" ref="K27:P27" si="5">K25/K26</f>
        <v>4.2368321225328916E-2</v>
      </c>
      <c r="L27" s="839">
        <f t="shared" si="5"/>
        <v>4.9558566910906224E-2</v>
      </c>
      <c r="M27" s="839">
        <f t="shared" si="5"/>
        <v>6.4970275439389408E-2</v>
      </c>
      <c r="N27" s="839">
        <f t="shared" si="5"/>
        <v>7.2684062759471313E-2</v>
      </c>
      <c r="O27" s="839">
        <f t="shared" si="5"/>
        <v>7.6713601573393186E-2</v>
      </c>
      <c r="P27" s="839">
        <f t="shared" si="5"/>
        <v>7.0765110777232867E-2</v>
      </c>
      <c r="Q27" s="839">
        <f>Q25/Q26</f>
        <v>7.2511019427306034E-2</v>
      </c>
      <c r="R27" s="840">
        <f>R25/R26</f>
        <v>7.3498226885435003E-2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7.3498226885435003E-2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9.7988113345244834</v>
      </c>
      <c r="AA52" s="173"/>
      <c r="AB52" s="678" t="s">
        <v>413</v>
      </c>
      <c r="AC52" s="679">
        <f>$AD6</f>
        <v>41572.703999999998</v>
      </c>
      <c r="AD52" s="680">
        <f>R19+R20</f>
        <v>2894.9303399999994</v>
      </c>
      <c r="AE52" s="681">
        <f t="shared" ref="AE52:AE54" si="6">IFERROR(AD52/AC52,"-")</f>
        <v>6.9635363145971921E-2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346565.44746249565</v>
      </c>
      <c r="Z53" s="1130"/>
      <c r="AA53" s="173"/>
      <c r="AB53" s="678" t="s">
        <v>377</v>
      </c>
      <c r="AC53" s="679">
        <f>$AD9</f>
        <v>343817.76899999997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562.73199999999997</v>
      </c>
      <c r="AD54" s="679">
        <f>R22</f>
        <v>0</v>
      </c>
      <c r="AE54" s="681">
        <f t="shared" si="6"/>
        <v>0</v>
      </c>
      <c r="AF54" s="473"/>
      <c r="AG54" s="41"/>
      <c r="AH54" s="420"/>
      <c r="AI54" s="442" t="s">
        <v>440</v>
      </c>
      <c r="AJ54" s="443">
        <f>VLOOKUP(年度マスタ!$K$4&amp;"_"&amp;AJ$53,データシート1!$A$1:$BT$2000,MATCH("ca_太陽光発電（10kW未満）",データシート1!$A$1:$BT$1,0),0)</f>
        <v>60</v>
      </c>
      <c r="AK54" s="443">
        <f>VLOOKUP(年度マスタ!$K$4&amp;"_"&amp;AK$53,データシート1!$A$1:$BT$2000,MATCH("ca_太陽光発電（10kW未満）",データシート1!$A$1:$BT$1,0),0)</f>
        <v>115</v>
      </c>
      <c r="AL54" s="443">
        <f>VLOOKUP(年度マスタ!$K$4&amp;"_"&amp;AL$53,データシート1!$A$1:$BT$2000,MATCH("ca_太陽光発電（10kW未満）",データシート1!$A$1:$BT$1,0),0)</f>
        <v>145</v>
      </c>
      <c r="AM54" s="443">
        <f>VLOOKUP(年度マスタ!$K$4&amp;"_"&amp;AM$53,データシート1!$A$1:$BT$2000,MATCH("ca_太陽光発電（10kW未満）",データシート1!$A$1:$BT$1,0),0)</f>
        <v>176</v>
      </c>
      <c r="AN54" s="443">
        <f>VLOOKUP(年度マスタ!$K$4&amp;"_"&amp;AN$53,データシート1!$A$1:$BT$2000,MATCH("ca_太陽光発電（10kW未満）",データシート1!$A$1:$BT$1,0),0)</f>
        <v>192</v>
      </c>
      <c r="AO54" s="443">
        <f>VLOOKUP(年度マスタ!$K$4&amp;"_"&amp;AO$53,データシート1!$A$1:$BT$2000,MATCH("ca_太陽光発電（10kW未満）",データシート1!$A$1:$BT$1,0),0)</f>
        <v>199</v>
      </c>
      <c r="AP54" s="443">
        <f>VLOOKUP(年度マスタ!$K$4&amp;"_"&amp;AP$53,データシート1!$A$1:$BT$2000,MATCH("ca_太陽光発電（10kW未満）",データシート1!$A$1:$BT$1,0),0)</f>
        <v>207</v>
      </c>
      <c r="AQ54" s="443">
        <f>VLOOKUP(年度マスタ!$K$4&amp;"_"&amp;AQ$53,データシート1!$A$1:$BT$2000,MATCH("ca_太陽光発電（10kW未満）",データシート1!$A$1:$BT$1,0),0)</f>
        <v>215</v>
      </c>
      <c r="AR54" s="443">
        <f>VLOOKUP(年度マスタ!$K$4&amp;"_"&amp;AR$53,データシート1!$A$1:$BT$2000,MATCH("ca_太陽光発電（10kW未満）",データシート1!$A$1:$BT$1,0),0)</f>
        <v>221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女川町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女川町</v>
      </c>
      <c r="AZ12" s="1023" t="str">
        <f>年度マスタ!$K4</f>
        <v>04581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女川町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女川町</v>
      </c>
      <c r="AZ4" s="1038" t="str">
        <f>年度マスタ!$K4</f>
        <v>04581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女川町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04581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77.5</v>
      </c>
      <c r="S7" s="910">
        <f t="shared" si="0"/>
        <v>94.6</v>
      </c>
      <c r="T7" s="910">
        <f t="shared" si="0"/>
        <v>96.6</v>
      </c>
      <c r="U7" s="910">
        <f t="shared" si="0"/>
        <v>106.274</v>
      </c>
      <c r="V7" s="910">
        <f t="shared" si="0"/>
        <v>96.963999999999999</v>
      </c>
      <c r="W7" s="910">
        <f t="shared" si="0"/>
        <v>95.040999999999997</v>
      </c>
      <c r="X7" s="910">
        <f t="shared" si="0"/>
        <v>92.668000000000006</v>
      </c>
      <c r="Y7" s="910">
        <f t="shared" si="0"/>
        <v>86.283000000000001</v>
      </c>
      <c r="Z7" s="910">
        <f>SUM(Z8:Z13)</f>
        <v>86.218999999999994</v>
      </c>
      <c r="AA7" s="910">
        <f>SUM(AA8:AA13)</f>
        <v>84.867999999999995</v>
      </c>
      <c r="AB7" s="911">
        <f t="shared" si="0"/>
        <v>78.876000000000005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77.5</v>
      </c>
      <c r="S12" s="919">
        <f>VLOOKUP($D$3&amp;"_"&amp;S$3,データシート1!$A:$BU,MATCH($R$2&amp;"_"&amp;$C12,データシート1!$A$1:$BU$1,0),0)</f>
        <v>94.6</v>
      </c>
      <c r="T12" s="919">
        <f>VLOOKUP($D$3&amp;"_"&amp;T$3,データシート1!$A:$BU,MATCH($R$2&amp;"_"&amp;$C12,データシート1!$A$1:$BU$1,0),0)</f>
        <v>96.6</v>
      </c>
      <c r="U12" s="919">
        <f>VLOOKUP($D$3&amp;"_"&amp;U$3,データシート1!$A:$BU,MATCH($R$2&amp;"_"&amp;$C12,データシート1!$A$1:$BU$1,0),0)</f>
        <v>106.274</v>
      </c>
      <c r="V12" s="919">
        <f>VLOOKUP($D$3&amp;"_"&amp;V$3,データシート1!$A:$BU,MATCH($R$2&amp;"_"&amp;$C12,データシート1!$A$1:$BU$1,0),0)</f>
        <v>96.963999999999999</v>
      </c>
      <c r="W12" s="919">
        <f>VLOOKUP($D$3&amp;"_"&amp;W$3,データシート1!$A:$BU,MATCH($R$2&amp;"_"&amp;$C12,データシート1!$A$1:$BU$1,0),0)</f>
        <v>95.040999999999997</v>
      </c>
      <c r="X12" s="919">
        <f>VLOOKUP($D$3&amp;"_"&amp;X$3,データシート1!$A:$BU,MATCH($R$2&amp;"_"&amp;$C12,データシート1!$A$1:$BU$1,0),0)</f>
        <v>92.668000000000006</v>
      </c>
      <c r="Y12" s="919">
        <f>VLOOKUP($D$3&amp;"_"&amp;Y$3,データシート1!$A:$BU,MATCH($R$2&amp;"_"&amp;$C12,データシート1!$A$1:$BU$1,0),0)</f>
        <v>86.283000000000001</v>
      </c>
      <c r="Z12" s="919">
        <f>VLOOKUP($D$3&amp;"_"&amp;Z$3,データシート1!$A:$BU,MATCH($R$2&amp;"_"&amp;$C12,データシート1!$A$1:$BU$1,0),0)</f>
        <v>86.218999999999994</v>
      </c>
      <c r="AA12" s="919">
        <f>VLOOKUP($D$3&amp;"_"&amp;AA$3,データシート1!$A:$BU,MATCH($R$2&amp;"_"&amp;$C12,データシート1!$A$1:$BU$1,0),0)</f>
        <v>84.867999999999995</v>
      </c>
      <c r="AB12" s="920">
        <f>VLOOKUP($D$3&amp;"_"&amp;AB$3,データシート1!$A:$BU,MATCH($R$2&amp;"_"&amp;$C12,データシート1!$A$1:$BU$1,0),0)</f>
        <v>78.876000000000005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77.5</v>
      </c>
      <c r="S53" s="925">
        <f>VLOOKUP($D$3&amp;"_"&amp;S$3,データシート2!$A:$SI,MATCH($R$2&amp;"_"&amp;$B53,データシート2!$A$1:$SI$1,0),0)</f>
        <v>94.6</v>
      </c>
      <c r="T53" s="925">
        <f>VLOOKUP($D$3&amp;"_"&amp;T$3,データシート2!$A:$SI,MATCH($R$2&amp;"_"&amp;$B53,データシート2!$A$1:$SI$1,0),0)</f>
        <v>96.6</v>
      </c>
      <c r="U53" s="925">
        <f>VLOOKUP($D$3&amp;"_"&amp;U$3,データシート2!$A:$SI,MATCH($R$2&amp;"_"&amp;$B53,データシート2!$A$1:$SI$1,0),0)</f>
        <v>106.274</v>
      </c>
      <c r="V53" s="925">
        <f>VLOOKUP($D$3&amp;"_"&amp;V$3,データシート2!$A:$SI,MATCH($R$2&amp;"_"&amp;$B53,データシート2!$A$1:$SI$1,0),0)</f>
        <v>96.963999999999999</v>
      </c>
      <c r="W53" s="925">
        <f>VLOOKUP($D$3&amp;"_"&amp;W$3,データシート2!$A:$SI,MATCH($R$2&amp;"_"&amp;$B53,データシート2!$A$1:$SI$1,0),0)</f>
        <v>95.040999999999997</v>
      </c>
      <c r="X53" s="925">
        <f>VLOOKUP($D$3&amp;"_"&amp;X$3,データシート2!$A:$SI,MATCH($R$2&amp;"_"&amp;$B53,データシート2!$A$1:$SI$1,0),0)</f>
        <v>92.668000000000006</v>
      </c>
      <c r="Y53" s="925">
        <f>VLOOKUP($D$3&amp;"_"&amp;Y$3,データシート2!$A:$SI,MATCH($R$2&amp;"_"&amp;$B53,データシート2!$A$1:$SI$1,0),0)</f>
        <v>86.283000000000001</v>
      </c>
      <c r="Z53" s="925">
        <f>VLOOKUP($D$3&amp;"_"&amp;Z$3,データシート2!$A:$SI,MATCH($R$2&amp;"_"&amp;$B53,データシート2!$A$1:$SI$1,0),0)</f>
        <v>86.218999999999994</v>
      </c>
      <c r="AA53" s="925">
        <f>VLOOKUP($D$3&amp;"_"&amp;AA$3,データシート2!$A:$SI,MATCH($R$2&amp;"_"&amp;$B53,データシート2!$A$1:$SI$1,0),0)</f>
        <v>84.867999999999995</v>
      </c>
      <c r="AB53" s="926">
        <f>VLOOKUP($D$3&amp;"_"&amp;AB$3,データシート2!$A:$SI,MATCH($R$2&amp;"_"&amp;$B53,データシート2!$A$1:$SI$1,0),0)</f>
        <v>78.876000000000005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77.5</v>
      </c>
      <c r="S54" s="928">
        <f>VLOOKUP($D$3&amp;"_"&amp;S$3,データシート2!$A:$SI,MATCH($R$2&amp;"_"&amp;$C54,データシート2!$A$1:$SI$1,0),0)</f>
        <v>94.6</v>
      </c>
      <c r="T54" s="928">
        <f>VLOOKUP($D$3&amp;"_"&amp;T$3,データシート2!$A:$SI,MATCH($R$2&amp;"_"&amp;$C54,データシート2!$A$1:$SI$1,0),0)</f>
        <v>96.6</v>
      </c>
      <c r="U54" s="928">
        <f>VLOOKUP($D$3&amp;"_"&amp;U$3,データシート2!$A:$SI,MATCH($R$2&amp;"_"&amp;$C54,データシート2!$A$1:$SI$1,0),0)</f>
        <v>106.274</v>
      </c>
      <c r="V54" s="928">
        <f>VLOOKUP($D$3&amp;"_"&amp;V$3,データシート2!$A:$SI,MATCH($R$2&amp;"_"&amp;$C54,データシート2!$A$1:$SI$1,0),0)</f>
        <v>96.963999999999999</v>
      </c>
      <c r="W54" s="928">
        <f>VLOOKUP($D$3&amp;"_"&amp;W$3,データシート2!$A:$SI,MATCH($R$2&amp;"_"&amp;$C54,データシート2!$A$1:$SI$1,0),0)</f>
        <v>95.040999999999997</v>
      </c>
      <c r="X54" s="928">
        <f>VLOOKUP($D$3&amp;"_"&amp;X$3,データシート2!$A:$SI,MATCH($R$2&amp;"_"&amp;$C54,データシート2!$A$1:$SI$1,0),0)</f>
        <v>92.668000000000006</v>
      </c>
      <c r="Y54" s="928">
        <f>VLOOKUP($D$3&amp;"_"&amp;Y$3,データシート2!$A:$SI,MATCH($R$2&amp;"_"&amp;$C54,データシート2!$A$1:$SI$1,0),0)</f>
        <v>86.283000000000001</v>
      </c>
      <c r="Z54" s="928">
        <f>VLOOKUP($D$3&amp;"_"&amp;Z$3,データシート2!$A:$SI,MATCH($R$2&amp;"_"&amp;$C54,データシート2!$A$1:$SI$1,0),0)</f>
        <v>86.218999999999994</v>
      </c>
      <c r="AA54" s="928">
        <f>VLOOKUP($D$3&amp;"_"&amp;AA$3,データシート2!$A:$SI,MATCH($R$2&amp;"_"&amp;$C54,データシート2!$A$1:$SI$1,0),0)</f>
        <v>84.867999999999995</v>
      </c>
      <c r="AB54" s="929">
        <f>VLOOKUP($D$3&amp;"_"&amp;AB$3,データシート2!$A:$SI,MATCH($R$2&amp;"_"&amp;$C54,データシート2!$A$1:$SI$1,0),0)</f>
        <v>78.876000000000005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77.5</v>
      </c>
      <c r="S55" s="979">
        <f>VLOOKUP($D$3&amp;"_"&amp;S$3,データシート2!$A:$SI,MATCH($R$2&amp;"_"&amp;$E55,データシート2!$A$1:$SI$1,0),0)</f>
        <v>94.6</v>
      </c>
      <c r="T55" s="979">
        <f>VLOOKUP($D$3&amp;"_"&amp;T$3,データシート2!$A:$SI,MATCH($R$2&amp;"_"&amp;$E55,データシート2!$A$1:$SI$1,0),0)</f>
        <v>96.6</v>
      </c>
      <c r="U55" s="979">
        <f>VLOOKUP($D$3&amp;"_"&amp;U$3,データシート2!$A:$SI,MATCH($R$2&amp;"_"&amp;$E55,データシート2!$A$1:$SI$1,0),0)</f>
        <v>106.274</v>
      </c>
      <c r="V55" s="979">
        <f>VLOOKUP($D$3&amp;"_"&amp;V$3,データシート2!$A:$SI,MATCH($R$2&amp;"_"&amp;$E55,データシート2!$A$1:$SI$1,0),0)</f>
        <v>96.963999999999999</v>
      </c>
      <c r="W55" s="979">
        <f>VLOOKUP($D$3&amp;"_"&amp;W$3,データシート2!$A:$SI,MATCH($R$2&amp;"_"&amp;$E55,データシート2!$A$1:$SI$1,0),0)</f>
        <v>95.040999999999997</v>
      </c>
      <c r="X55" s="979">
        <f>VLOOKUP($D$3&amp;"_"&amp;X$3,データシート2!$A:$SI,MATCH($R$2&amp;"_"&amp;$E55,データシート2!$A$1:$SI$1,0),0)</f>
        <v>92.668000000000006</v>
      </c>
      <c r="Y55" s="979">
        <f>VLOOKUP($D$3&amp;"_"&amp;Y$3,データシート2!$A:$SI,MATCH($R$2&amp;"_"&amp;$E55,データシート2!$A$1:$SI$1,0),0)</f>
        <v>86.283000000000001</v>
      </c>
      <c r="Z55" s="979">
        <f>VLOOKUP($D$3&amp;"_"&amp;Z$3,データシート2!$A:$SI,MATCH($R$2&amp;"_"&amp;$E55,データシート2!$A$1:$SI$1,0),0)</f>
        <v>86.218999999999994</v>
      </c>
      <c r="AA55" s="979">
        <f>VLOOKUP($D$3&amp;"_"&amp;AA$3,データシート2!$A:$SI,MATCH($R$2&amp;"_"&amp;$E55,データシート2!$A$1:$SI$1,0),0)</f>
        <v>84.867999999999995</v>
      </c>
      <c r="AB55" s="980">
        <f>VLOOKUP($D$3&amp;"_"&amp;AB$3,データシート2!$A:$SI,MATCH($R$2&amp;"_"&amp;$E55,データシート2!$A$1:$SI$1,0),0)</f>
        <v>78.876000000000005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2025-03-04T09:14:37Z</dcterms:created>
  <dcterms:modified xsi:type="dcterms:W3CDTF">2025-03-04T09:14:38Z</dcterms:modified>
  <cp:category/>
  <cp:contentStatus/>
</cp:coreProperties>
</file>